
<file path=[Content_Types].xml><?xml version="1.0" encoding="utf-8"?>
<Types xmlns="http://schemas.openxmlformats.org/package/2006/content-types">
  <Default Extension="jpg" ContentType="image/jp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09"/>
  <workbookPr/>
  <mc:AlternateContent xmlns:mc="http://schemas.openxmlformats.org/markup-compatibility/2006">
    <mc:Choice Requires="x15">
      <x15ac:absPath xmlns:x15ac="http://schemas.microsoft.com/office/spreadsheetml/2010/11/ac" url="https://sciencecampaignuk.sharepoint.com/sites/rddecade/Shared Documents/Public Opinion/4 - Public Attitudes to R&amp;D/2024 09 Labour missions/Results/"/>
    </mc:Choice>
  </mc:AlternateContent>
  <xr:revisionPtr revIDLastSave="62" documentId="13_ncr:1_{F15D5DC9-31E4-4F82-A7F1-325F6CBE86C9}" xr6:coauthVersionLast="47" xr6:coauthVersionMax="47" xr10:uidLastSave="{2A4CE7C0-F04B-4346-AB28-B6A10FE0BA1C}"/>
  <bookViews>
    <workbookView minimized="1" xWindow="1872" yWindow="1872" windowWidth="17280" windowHeight="9036" firstSheet="1" activeTab="1" xr2:uid="{00000000-000D-0000-FFFF-FFFF00000000}"/>
  </bookViews>
  <sheets>
    <sheet name="Cover Sheet" sheetId="1" r:id="rId1"/>
    <sheet name="Target Voters Definitions" sheetId="181" r:id="rId2"/>
    <sheet name="Contents" sheetId="2" r:id="rId3"/>
    <sheet name="Full Results" sheetId="3" r:id="rId4"/>
    <sheet name="Table 1" sheetId="4" r:id="rId5"/>
    <sheet name="Table 2" sheetId="5" r:id="rId6"/>
    <sheet name="Table 3" sheetId="6" r:id="rId7"/>
    <sheet name="Table 4" sheetId="7" r:id="rId8"/>
    <sheet name="Table 5" sheetId="8" r:id="rId9"/>
    <sheet name="Table 6" sheetId="9" r:id="rId10"/>
    <sheet name="Table 7" sheetId="10" r:id="rId11"/>
    <sheet name="Table 8" sheetId="11" r:id="rId12"/>
    <sheet name="Table 9" sheetId="12" r:id="rId13"/>
    <sheet name="Table 10" sheetId="13" r:id="rId14"/>
    <sheet name="Table 11" sheetId="14" r:id="rId15"/>
    <sheet name="Table 12" sheetId="15" r:id="rId16"/>
    <sheet name="Table 13" sheetId="16" r:id="rId17"/>
    <sheet name="Table 14" sheetId="17" r:id="rId18"/>
    <sheet name="Table 15" sheetId="18" r:id="rId19"/>
    <sheet name="Table 16" sheetId="19" r:id="rId20"/>
    <sheet name="Table 17" sheetId="20" r:id="rId21"/>
    <sheet name="Table 18" sheetId="21" r:id="rId22"/>
    <sheet name="Table 19" sheetId="22" r:id="rId23"/>
    <sheet name="Table 20" sheetId="23" r:id="rId24"/>
    <sheet name="Table 21" sheetId="24" r:id="rId25"/>
    <sheet name="Table 22" sheetId="25" r:id="rId26"/>
    <sheet name="Table 23" sheetId="26" r:id="rId27"/>
    <sheet name="Table 24" sheetId="27" r:id="rId28"/>
    <sheet name="Table 25" sheetId="28" r:id="rId29"/>
    <sheet name="Table 26" sheetId="29" r:id="rId30"/>
    <sheet name="Table 27" sheetId="30" r:id="rId31"/>
    <sheet name="Table 28" sheetId="31" r:id="rId32"/>
    <sheet name="Table 29" sheetId="32" r:id="rId33"/>
    <sheet name="Table 30" sheetId="33" r:id="rId34"/>
    <sheet name="Table 31" sheetId="34" r:id="rId35"/>
    <sheet name="Table 32" sheetId="35" r:id="rId36"/>
    <sheet name="Table 33" sheetId="36" r:id="rId37"/>
    <sheet name="Table 34" sheetId="37" r:id="rId38"/>
    <sheet name="Table 35" sheetId="38" r:id="rId39"/>
    <sheet name="Table 36" sheetId="39" r:id="rId40"/>
    <sheet name="Table 37" sheetId="40" r:id="rId41"/>
    <sheet name="Table 38" sheetId="41" r:id="rId42"/>
    <sheet name="Table 39" sheetId="42" r:id="rId43"/>
    <sheet name="Table 40" sheetId="43" r:id="rId44"/>
    <sheet name="Table 41" sheetId="44" r:id="rId45"/>
    <sheet name="Table 42" sheetId="45" r:id="rId46"/>
    <sheet name="Table 43" sheetId="46" r:id="rId47"/>
    <sheet name="Table 44" sheetId="47" r:id="rId48"/>
    <sheet name="Table 45" sheetId="48" r:id="rId49"/>
    <sheet name="Table 46" sheetId="49" r:id="rId50"/>
    <sheet name="Table 47" sheetId="50" r:id="rId51"/>
    <sheet name="Table 48" sheetId="51" r:id="rId52"/>
    <sheet name="Table 49" sheetId="52" r:id="rId53"/>
    <sheet name="Table 50" sheetId="53" r:id="rId54"/>
    <sheet name="Table 51" sheetId="54" r:id="rId55"/>
    <sheet name="Table 52" sheetId="55" r:id="rId56"/>
    <sheet name="Table 53" sheetId="56" r:id="rId57"/>
    <sheet name="Table 54" sheetId="57" r:id="rId58"/>
    <sheet name="Table 55" sheetId="58" r:id="rId59"/>
    <sheet name="Table 56" sheetId="59" r:id="rId60"/>
    <sheet name="Table 57" sheetId="60" r:id="rId61"/>
    <sheet name="Table 58" sheetId="61" r:id="rId62"/>
    <sheet name="Table 59" sheetId="62" r:id="rId63"/>
    <sheet name="Table 60" sheetId="63" r:id="rId64"/>
    <sheet name="Table 61" sheetId="64" r:id="rId65"/>
    <sheet name="Table 62" sheetId="65" r:id="rId66"/>
    <sheet name="Table 63" sheetId="66" r:id="rId67"/>
    <sheet name="Table 64" sheetId="67" r:id="rId68"/>
    <sheet name="Table 65" sheetId="68" r:id="rId69"/>
    <sheet name="Table 66" sheetId="69" r:id="rId70"/>
    <sheet name="Table 67" sheetId="70" r:id="rId71"/>
    <sheet name="Table 68" sheetId="71" r:id="rId72"/>
    <sheet name="Table 69" sheetId="72" r:id="rId73"/>
    <sheet name="Table 70" sheetId="73" r:id="rId74"/>
    <sheet name="Table 71" sheetId="74" r:id="rId75"/>
    <sheet name="Table 72" sheetId="75" r:id="rId76"/>
    <sheet name="Table 73" sheetId="76" r:id="rId77"/>
    <sheet name="Table 74" sheetId="77" r:id="rId78"/>
    <sheet name="Table 75" sheetId="78" r:id="rId79"/>
    <sheet name="Table 76" sheetId="79" r:id="rId80"/>
    <sheet name="Table 77" sheetId="80" r:id="rId81"/>
    <sheet name="Table 78" sheetId="81" r:id="rId82"/>
    <sheet name="Table 79" sheetId="82" r:id="rId83"/>
    <sheet name="Table 80" sheetId="83" r:id="rId84"/>
    <sheet name="Table 81" sheetId="84" r:id="rId85"/>
    <sheet name="Table 82" sheetId="85" r:id="rId86"/>
    <sheet name="Table 83" sheetId="86" r:id="rId87"/>
    <sheet name="Table 84" sheetId="87" r:id="rId88"/>
    <sheet name="Table 85" sheetId="88" r:id="rId89"/>
    <sheet name="Table 86" sheetId="89" r:id="rId90"/>
    <sheet name="Table 87" sheetId="90" r:id="rId91"/>
    <sheet name="Table 88" sheetId="91" r:id="rId92"/>
    <sheet name="Table 89" sheetId="92" r:id="rId93"/>
    <sheet name="Table 90" sheetId="93" r:id="rId94"/>
    <sheet name="Table 91" sheetId="94" r:id="rId95"/>
    <sheet name="Table 92" sheetId="95" r:id="rId96"/>
    <sheet name="Table 93" sheetId="96" r:id="rId97"/>
    <sheet name="Table 94" sheetId="97" r:id="rId98"/>
    <sheet name="Table 95" sheetId="98" r:id="rId99"/>
    <sheet name="Table 96" sheetId="99" r:id="rId100"/>
    <sheet name="Table 97" sheetId="100" r:id="rId101"/>
    <sheet name="Table 98" sheetId="101" r:id="rId102"/>
    <sheet name="Table 99" sheetId="102" r:id="rId103"/>
    <sheet name="Table 100" sheetId="103" r:id="rId104"/>
    <sheet name="Table 101" sheetId="104" r:id="rId105"/>
    <sheet name="Table 102" sheetId="105" r:id="rId106"/>
    <sheet name="Table 103" sheetId="106" r:id="rId107"/>
    <sheet name="Table 104" sheetId="107" r:id="rId108"/>
    <sheet name="Table 105" sheetId="108" r:id="rId109"/>
    <sheet name="Table 106" sheetId="109" r:id="rId110"/>
    <sheet name="Table 107" sheetId="110" r:id="rId111"/>
    <sheet name="Table 108" sheetId="111" r:id="rId112"/>
    <sheet name="Table 109" sheetId="112" r:id="rId113"/>
    <sheet name="Table 110" sheetId="113" r:id="rId114"/>
    <sheet name="Table 111" sheetId="114" r:id="rId115"/>
    <sheet name="Table 112" sheetId="115" r:id="rId116"/>
    <sheet name="Table 113" sheetId="116" r:id="rId117"/>
    <sheet name="Table 114" sheetId="117" r:id="rId118"/>
    <sheet name="Table 115" sheetId="118" r:id="rId119"/>
    <sheet name="Table 116" sheetId="119" r:id="rId120"/>
    <sheet name="Table 117" sheetId="120" r:id="rId121"/>
    <sheet name="Table 118" sheetId="121" r:id="rId122"/>
    <sheet name="Table 119" sheetId="122" r:id="rId123"/>
    <sheet name="Table 120" sheetId="123" r:id="rId124"/>
    <sheet name="Table 121" sheetId="124" r:id="rId125"/>
    <sheet name="Table 122" sheetId="125" r:id="rId126"/>
    <sheet name="Table 123" sheetId="126" r:id="rId127"/>
    <sheet name="Table 124" sheetId="127" r:id="rId128"/>
    <sheet name="Table 125" sheetId="128" r:id="rId129"/>
    <sheet name="Table 126" sheetId="129" r:id="rId130"/>
    <sheet name="Table 127" sheetId="130" r:id="rId131"/>
    <sheet name="Table 128" sheetId="131" r:id="rId132"/>
    <sheet name="Table 129" sheetId="132" r:id="rId133"/>
    <sheet name="Table 130" sheetId="133" r:id="rId134"/>
    <sheet name="Table 131" sheetId="134" r:id="rId135"/>
    <sheet name="Table 132" sheetId="135" r:id="rId136"/>
    <sheet name="Table 133" sheetId="136" r:id="rId137"/>
    <sheet name="Table 134" sheetId="137" r:id="rId138"/>
    <sheet name="Table 135" sheetId="138" r:id="rId139"/>
    <sheet name="Table 136" sheetId="139" r:id="rId140"/>
    <sheet name="Table 137" sheetId="140" r:id="rId141"/>
    <sheet name="Table 138" sheetId="141" r:id="rId142"/>
    <sheet name="Table 139" sheetId="142" r:id="rId143"/>
    <sheet name="Table 140" sheetId="143" r:id="rId144"/>
    <sheet name="Table 141" sheetId="144" r:id="rId145"/>
    <sheet name="Table 142" sheetId="145" r:id="rId146"/>
    <sheet name="Table 143" sheetId="146" r:id="rId147"/>
    <sheet name="Table 144" sheetId="147" r:id="rId148"/>
    <sheet name="Table 145" sheetId="148" r:id="rId149"/>
    <sheet name="Table 146" sheetId="149" r:id="rId150"/>
    <sheet name="Table 147" sheetId="150" r:id="rId151"/>
    <sheet name="Table 148" sheetId="151" r:id="rId152"/>
    <sheet name="Table 149" sheetId="152" r:id="rId153"/>
    <sheet name="Table 150" sheetId="153" r:id="rId154"/>
    <sheet name="Table 151" sheetId="154" r:id="rId155"/>
    <sheet name="Table 152" sheetId="155" r:id="rId156"/>
    <sheet name="Table 153" sheetId="156" r:id="rId157"/>
    <sheet name="Table 154" sheetId="157" r:id="rId158"/>
    <sheet name="Table 155" sheetId="158" r:id="rId159"/>
    <sheet name="Table 156" sheetId="159" r:id="rId160"/>
    <sheet name="Table 157" sheetId="160" r:id="rId161"/>
    <sheet name="Table 158" sheetId="161" r:id="rId162"/>
    <sheet name="Table 159" sheetId="162" r:id="rId163"/>
    <sheet name="Table 160" sheetId="163" r:id="rId164"/>
    <sheet name="Table 161" sheetId="164" r:id="rId165"/>
    <sheet name="Table 162" sheetId="165" r:id="rId166"/>
    <sheet name="Table 163" sheetId="166" r:id="rId167"/>
    <sheet name="Table 164" sheetId="167" r:id="rId168"/>
    <sheet name="Table 165" sheetId="168" r:id="rId169"/>
    <sheet name="Table 166" sheetId="169" r:id="rId170"/>
    <sheet name="Table 167" sheetId="170" r:id="rId171"/>
    <sheet name="Table 168" sheetId="171" r:id="rId172"/>
    <sheet name="Table 169" sheetId="172" r:id="rId173"/>
    <sheet name="Table 170" sheetId="173" r:id="rId174"/>
    <sheet name="Table 171" sheetId="174" r:id="rId175"/>
    <sheet name="Table 172" sheetId="175" r:id="rId176"/>
    <sheet name="Table 173" sheetId="176" r:id="rId177"/>
    <sheet name="Table 174" sheetId="177" r:id="rId178"/>
    <sheet name="Table 175" sheetId="178" r:id="rId179"/>
    <sheet name="Table 176" sheetId="179" r:id="rId180"/>
    <sheet name="Table 177" sheetId="180" r:id="rId18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31" i="2" l="1"/>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B16" i="180"/>
  <c r="B21" i="179"/>
  <c r="B19" i="178"/>
  <c r="B16" i="177"/>
  <c r="B21" i="176"/>
  <c r="B21" i="175"/>
  <c r="B16" i="174"/>
  <c r="B24" i="173"/>
  <c r="B16" i="172"/>
  <c r="B16" i="171"/>
  <c r="B21" i="170"/>
  <c r="B16" i="169"/>
  <c r="B16" i="168"/>
  <c r="B23" i="167"/>
  <c r="B16" i="166"/>
  <c r="B16" i="165"/>
  <c r="B22" i="164"/>
  <c r="B16" i="163"/>
  <c r="B22" i="162"/>
  <c r="B22" i="161"/>
  <c r="B22" i="160"/>
  <c r="B22" i="159"/>
  <c r="B20" i="158"/>
  <c r="B22" i="157"/>
  <c r="B22" i="156"/>
  <c r="B22" i="155"/>
  <c r="B18" i="154"/>
  <c r="B18" i="153"/>
  <c r="B18" i="152"/>
  <c r="B18" i="151"/>
  <c r="B18" i="150"/>
  <c r="B18" i="149"/>
  <c r="B18" i="148"/>
  <c r="B18" i="147"/>
  <c r="B18" i="146"/>
  <c r="B18" i="145"/>
  <c r="B18" i="144"/>
  <c r="B18" i="143"/>
  <c r="B18" i="142"/>
  <c r="B18" i="141"/>
  <c r="B18" i="140"/>
  <c r="B29" i="139"/>
  <c r="B22" i="138"/>
  <c r="B22" i="137"/>
  <c r="B22" i="136"/>
  <c r="B17" i="135"/>
  <c r="B17" i="134"/>
  <c r="B18" i="133"/>
  <c r="B22" i="132"/>
  <c r="B22" i="131"/>
  <c r="B22" i="130"/>
  <c r="B22" i="129"/>
  <c r="B22" i="128"/>
  <c r="B17" i="127"/>
  <c r="B18" i="126"/>
  <c r="B18" i="125"/>
  <c r="B18" i="124"/>
  <c r="B18" i="123"/>
  <c r="B18" i="122"/>
  <c r="B18" i="121"/>
  <c r="B18" i="120"/>
  <c r="B18" i="119"/>
  <c r="B18" i="118"/>
  <c r="B18" i="117"/>
  <c r="B18" i="116"/>
  <c r="B18" i="115"/>
  <c r="B18" i="114"/>
  <c r="B18" i="113"/>
  <c r="B18" i="112"/>
  <c r="B18" i="111"/>
  <c r="B18" i="110"/>
  <c r="B18" i="109"/>
  <c r="B18" i="108"/>
  <c r="B18" i="107"/>
  <c r="B18" i="106"/>
  <c r="B18" i="105"/>
  <c r="B18" i="104"/>
  <c r="B18" i="103"/>
  <c r="B18" i="102"/>
  <c r="B18" i="101"/>
  <c r="B18" i="100"/>
  <c r="B18" i="99"/>
  <c r="B18" i="98"/>
  <c r="B18" i="97"/>
  <c r="B18" i="96"/>
  <c r="B18" i="95"/>
  <c r="B18" i="94"/>
  <c r="B18" i="93"/>
  <c r="B18" i="92"/>
  <c r="B18" i="91"/>
  <c r="B18" i="90"/>
  <c r="B18" i="89"/>
  <c r="B18" i="88"/>
  <c r="B18" i="87"/>
  <c r="B18" i="86"/>
  <c r="B18" i="85"/>
  <c r="B18" i="84"/>
  <c r="B18" i="83"/>
  <c r="B18" i="82"/>
  <c r="B18" i="81"/>
  <c r="B18" i="80"/>
  <c r="B18" i="79"/>
  <c r="B18" i="78"/>
  <c r="B18" i="77"/>
  <c r="B18" i="76"/>
  <c r="B18" i="75"/>
  <c r="B18" i="74"/>
  <c r="B18" i="73"/>
  <c r="B18" i="72"/>
  <c r="B18" i="71"/>
  <c r="B18" i="70"/>
  <c r="B18" i="69"/>
  <c r="B18" i="68"/>
  <c r="B18" i="67"/>
  <c r="B18" i="66"/>
  <c r="B18" i="65"/>
  <c r="B18" i="64"/>
  <c r="B18" i="63"/>
  <c r="B18" i="62"/>
  <c r="B18" i="61"/>
  <c r="B18" i="60"/>
  <c r="B18" i="59"/>
  <c r="B18" i="58"/>
  <c r="B18" i="57"/>
  <c r="B18" i="56"/>
  <c r="B18" i="55"/>
  <c r="B18" i="54"/>
  <c r="B18" i="53"/>
  <c r="B18" i="52"/>
  <c r="B18" i="51"/>
  <c r="B18" i="50"/>
  <c r="B18" i="49"/>
  <c r="B18" i="48"/>
  <c r="B18" i="47"/>
  <c r="B18" i="46"/>
  <c r="B18" i="45"/>
  <c r="B18" i="44"/>
  <c r="B18" i="43"/>
  <c r="B18" i="42"/>
  <c r="B18" i="41"/>
  <c r="B18" i="40"/>
  <c r="B18" i="39"/>
  <c r="B18" i="38"/>
  <c r="B18" i="37"/>
  <c r="B22" i="36"/>
  <c r="B22" i="35"/>
  <c r="B22" i="34"/>
  <c r="B22" i="33"/>
  <c r="B23" i="32"/>
  <c r="B23" i="31"/>
  <c r="B22" i="30"/>
  <c r="B22" i="29"/>
  <c r="B23" i="28"/>
  <c r="B23" i="27"/>
  <c r="B19" i="26"/>
  <c r="B20" i="25"/>
  <c r="B20" i="24"/>
  <c r="B17" i="23"/>
  <c r="B23" i="22"/>
  <c r="B23" i="21"/>
  <c r="B23" i="20"/>
  <c r="B23" i="19"/>
  <c r="B23" i="18"/>
  <c r="B18" i="17"/>
  <c r="B18" i="16"/>
  <c r="B18" i="15"/>
  <c r="B18" i="14"/>
  <c r="B18" i="13"/>
  <c r="B18" i="12"/>
  <c r="B18" i="11"/>
  <c r="B18" i="10"/>
  <c r="B18" i="9"/>
  <c r="B18" i="8"/>
  <c r="B18" i="7"/>
  <c r="B18" i="6"/>
  <c r="B26" i="5"/>
  <c r="B30" i="4"/>
  <c r="E185" i="2"/>
  <c r="D185" i="2"/>
  <c r="E184" i="2"/>
  <c r="D184" i="2"/>
  <c r="E183" i="2"/>
  <c r="D183" i="2"/>
  <c r="E182" i="2"/>
  <c r="D182" i="2"/>
  <c r="E181" i="2"/>
  <c r="D181" i="2"/>
  <c r="E180" i="2"/>
  <c r="D180" i="2"/>
  <c r="E179" i="2"/>
  <c r="D179" i="2"/>
  <c r="E178" i="2"/>
  <c r="D178" i="2"/>
  <c r="E177" i="2"/>
  <c r="D177" i="2"/>
  <c r="E176" i="2"/>
  <c r="D176" i="2"/>
  <c r="E175" i="2"/>
  <c r="D175" i="2"/>
  <c r="E174" i="2"/>
  <c r="D174" i="2"/>
  <c r="E173" i="2"/>
  <c r="D173" i="2"/>
  <c r="E172" i="2"/>
  <c r="D172" i="2"/>
  <c r="E171" i="2"/>
  <c r="D171" i="2"/>
  <c r="E170" i="2"/>
  <c r="D170" i="2"/>
  <c r="E169" i="2"/>
  <c r="D169" i="2"/>
  <c r="E168" i="2"/>
  <c r="D168" i="2"/>
  <c r="E167" i="2"/>
  <c r="D167" i="2"/>
  <c r="E166" i="2"/>
  <c r="D166" i="2"/>
  <c r="E165" i="2"/>
  <c r="D165" i="2"/>
  <c r="D164" i="2"/>
  <c r="E163" i="2"/>
  <c r="D163" i="2"/>
  <c r="E162" i="2"/>
  <c r="D162" i="2"/>
  <c r="E161" i="2"/>
  <c r="D161" i="2"/>
  <c r="D160" i="2"/>
  <c r="E159" i="2"/>
  <c r="D159" i="2"/>
  <c r="E158" i="2"/>
  <c r="D158" i="2"/>
  <c r="E157" i="2"/>
  <c r="D157" i="2"/>
  <c r="E156" i="2"/>
  <c r="D156" i="2"/>
  <c r="E155" i="2"/>
  <c r="D155" i="2"/>
  <c r="E154" i="2"/>
  <c r="D154" i="2"/>
  <c r="E153" i="2"/>
  <c r="D153" i="2"/>
  <c r="E152" i="2"/>
  <c r="D152" i="2"/>
  <c r="E151" i="2"/>
  <c r="D151" i="2"/>
  <c r="E150" i="2"/>
  <c r="D150" i="2"/>
  <c r="D149" i="2"/>
  <c r="E148" i="2"/>
  <c r="D148" i="2"/>
  <c r="E147" i="2"/>
  <c r="D147" i="2"/>
  <c r="E146" i="2"/>
  <c r="D146" i="2"/>
  <c r="D145" i="2"/>
  <c r="E144" i="2"/>
  <c r="D144" i="2"/>
  <c r="E143" i="2"/>
  <c r="D143" i="2"/>
  <c r="E142" i="2"/>
  <c r="D142" i="2"/>
  <c r="D141" i="2"/>
  <c r="E140" i="2"/>
  <c r="D140" i="2"/>
  <c r="E139" i="2"/>
  <c r="D139" i="2"/>
  <c r="E138" i="2"/>
  <c r="D138" i="2"/>
  <c r="E137" i="2"/>
  <c r="D137" i="2"/>
  <c r="E136" i="2"/>
  <c r="D136" i="2"/>
  <c r="E135" i="2"/>
  <c r="D135" i="2"/>
  <c r="D134" i="2"/>
  <c r="E133" i="2"/>
  <c r="D133" i="2"/>
  <c r="E132" i="2"/>
  <c r="D132" i="2"/>
  <c r="E131" i="2"/>
  <c r="E130" i="2"/>
  <c r="E129" i="2"/>
  <c r="E128" i="2"/>
  <c r="E127" i="2"/>
  <c r="E125" i="2"/>
  <c r="E124" i="2"/>
  <c r="E123" i="2"/>
  <c r="E122" i="2"/>
  <c r="E121" i="2"/>
  <c r="E119" i="2"/>
  <c r="E118" i="2"/>
  <c r="E117" i="2"/>
  <c r="E116" i="2"/>
  <c r="E115" i="2"/>
  <c r="E113" i="2"/>
  <c r="E112" i="2"/>
  <c r="E111" i="2"/>
  <c r="E110" i="2"/>
  <c r="E109" i="2"/>
  <c r="E107" i="2"/>
  <c r="E106" i="2"/>
  <c r="E105" i="2"/>
  <c r="E104" i="2"/>
  <c r="E103" i="2"/>
  <c r="E101" i="2"/>
  <c r="E100" i="2"/>
  <c r="E99" i="2"/>
  <c r="E98" i="2"/>
  <c r="E97" i="2"/>
  <c r="E95" i="2"/>
  <c r="E94" i="2"/>
  <c r="E93" i="2"/>
  <c r="E92" i="2"/>
  <c r="E91" i="2"/>
  <c r="E89" i="2"/>
  <c r="E88" i="2"/>
  <c r="E87" i="2"/>
  <c r="E86" i="2"/>
  <c r="E85" i="2"/>
  <c r="E83" i="2"/>
  <c r="E82" i="2"/>
  <c r="E81" i="2"/>
  <c r="E80" i="2"/>
  <c r="E79" i="2"/>
  <c r="E77" i="2"/>
  <c r="E76" i="2"/>
  <c r="E75" i="2"/>
  <c r="E74" i="2"/>
  <c r="E73" i="2"/>
  <c r="E71" i="2"/>
  <c r="E70" i="2"/>
  <c r="E69" i="2"/>
  <c r="E68" i="2"/>
  <c r="E67" i="2"/>
  <c r="E65" i="2"/>
  <c r="E64" i="2"/>
  <c r="E63" i="2"/>
  <c r="E62" i="2"/>
  <c r="E61" i="2"/>
  <c r="E59" i="2"/>
  <c r="E58" i="2"/>
  <c r="E57" i="2"/>
  <c r="E56" i="2"/>
  <c r="E55" i="2"/>
  <c r="E53" i="2"/>
  <c r="E52" i="2"/>
  <c r="E51" i="2"/>
  <c r="E50" i="2"/>
  <c r="E49" i="2"/>
  <c r="E47" i="2"/>
  <c r="E46" i="2"/>
  <c r="E45" i="2"/>
  <c r="E44" i="2"/>
  <c r="E43" i="2"/>
  <c r="E41" i="2"/>
  <c r="D41" i="2"/>
  <c r="E40" i="2"/>
  <c r="D40" i="2"/>
  <c r="E39" i="2"/>
  <c r="D39" i="2"/>
  <c r="E38" i="2"/>
  <c r="D38" i="2"/>
  <c r="E37" i="2"/>
  <c r="D37" i="2"/>
  <c r="E36" i="2"/>
  <c r="D36" i="2"/>
  <c r="E35" i="2"/>
  <c r="D35" i="2"/>
  <c r="E34" i="2"/>
  <c r="D34" i="2"/>
  <c r="E33" i="2"/>
  <c r="D33" i="2"/>
  <c r="E32" i="2"/>
  <c r="D32" i="2"/>
  <c r="E31" i="2"/>
  <c r="D31" i="2"/>
  <c r="E30" i="2"/>
  <c r="D30" i="2"/>
  <c r="E29" i="2"/>
  <c r="D29" i="2"/>
  <c r="E28" i="2"/>
  <c r="D28" i="2"/>
  <c r="E27" i="2"/>
  <c r="D27" i="2"/>
  <c r="E26" i="2"/>
  <c r="D26" i="2"/>
  <c r="E25" i="2"/>
  <c r="D25" i="2"/>
  <c r="E24" i="2"/>
  <c r="D24" i="2"/>
  <c r="E23" i="2"/>
  <c r="D23" i="2"/>
  <c r="E22" i="2"/>
  <c r="D22" i="2"/>
  <c r="E21" i="2"/>
  <c r="D21" i="2"/>
  <c r="E20" i="2"/>
  <c r="D20" i="2"/>
  <c r="E19" i="2"/>
  <c r="D19" i="2"/>
  <c r="E18" i="2"/>
  <c r="D18" i="2"/>
  <c r="D17" i="2"/>
  <c r="E16" i="2"/>
  <c r="D16" i="2"/>
  <c r="E15" i="2"/>
  <c r="D15" i="2"/>
  <c r="E14" i="2"/>
  <c r="D14" i="2"/>
  <c r="E13" i="2"/>
  <c r="D13" i="2"/>
  <c r="E12" i="2"/>
  <c r="D12" i="2"/>
  <c r="D11" i="2"/>
  <c r="E10" i="2"/>
  <c r="D10" i="2"/>
  <c r="E9" i="2"/>
  <c r="D9" i="2"/>
  <c r="D6" i="2"/>
  <c r="F20" i="1"/>
</calcChain>
</file>

<file path=xl/sharedStrings.xml><?xml version="1.0" encoding="utf-8"?>
<sst xmlns="http://schemas.openxmlformats.org/spreadsheetml/2006/main" count="11933" uniqueCount="515">
  <si>
    <t>Public First Poll for</t>
  </si>
  <si>
    <t>Fieldwork:</t>
  </si>
  <si>
    <t>13th Sep - 20th Sep 2024</t>
  </si>
  <si>
    <t xml:space="preserve">Interview Method: </t>
  </si>
  <si>
    <t>Online Survey</t>
  </si>
  <si>
    <t>Population represented:</t>
  </si>
  <si>
    <t>UK Adults</t>
  </si>
  <si>
    <t>Sample size:</t>
  </si>
  <si>
    <t>Methodology:</t>
  </si>
  <si>
    <t>All results are weighted using Iterative Proportional Fitting, or 'Raking'. The results are  weighted by interlocking age &amp; gender, region and social grade to Nationally Representative Proportions</t>
  </si>
  <si>
    <t>Public First is a member of the BPC and abides by its rules. For more information please contact the Public First polling team:</t>
  </si>
  <si>
    <t>Target Voters Definitions:</t>
  </si>
  <si>
    <t>There are certain voting groups that are likely to play an important role in Labour’s future. Although these are hard to predict, there are theories as to the groups voters who will be of most interest. We are describing these groups as target voters.</t>
  </si>
  <si>
    <t>Within this poll we classify these target voters as:</t>
  </si>
  <si>
    <t>Forward Looking Targets</t>
  </si>
  <si>
    <t>These are individuals who voted Labour in 2024 and now are considering (i.e. 7+/10 likely to consider) votes for (1) Reform UK (2) Green (3) Conservative.</t>
  </si>
  <si>
    <t>Forward Looking Targets - Reform Consider</t>
  </si>
  <si>
    <t xml:space="preserve">These are individuals who voted Labour in 2024 and now are considering (i.e. 7+/10 likely to consider) votes for Reform UK </t>
  </si>
  <si>
    <t>Forward Looking Targets - Green Consider</t>
  </si>
  <si>
    <t>These are individuals who voted Labour in 2024 and now are considering (i.e. 7+/10 likely to consider) votes for Green</t>
  </si>
  <si>
    <t>Note that the subgroup of 'Forward Looking Targets - Conservative Consider' is too small to analyse separately</t>
  </si>
  <si>
    <t>Backward Looking Targets - Con2019 Lab2024</t>
  </si>
  <si>
    <t>These are individuals who voted Conservative in 2019 and voted Labour in 2024</t>
  </si>
  <si>
    <t>Backward Looking Targets - Lab2019 Lab2024</t>
  </si>
  <si>
    <t>These are individuals who voted Labour in 2019 and voted Labour in 2024</t>
  </si>
  <si>
    <t>Table of Contents</t>
  </si>
  <si>
    <t>Individual Tables</t>
  </si>
  <si>
    <t>Full Result Row</t>
  </si>
  <si>
    <t>Question Base</t>
  </si>
  <si>
    <t>BASE: All Respondents</t>
  </si>
  <si>
    <t>BASE: Said the Government will fall short</t>
  </si>
  <si>
    <t>BASE: Question randomly assigned to respondents</t>
  </si>
  <si>
    <t>Full Results</t>
  </si>
  <si>
    <t>Gender</t>
  </si>
  <si>
    <t>Age</t>
  </si>
  <si>
    <t>Social Grade</t>
  </si>
  <si>
    <t>Region</t>
  </si>
  <si>
    <t>Voting Intention</t>
  </si>
  <si>
    <t>Education</t>
  </si>
  <si>
    <t>Reform Consider</t>
  </si>
  <si>
    <t>Green Consider</t>
  </si>
  <si>
    <t>Backward Looking Targets</t>
  </si>
  <si>
    <t>2016</t>
  </si>
  <si>
    <t/>
  </si>
  <si>
    <t>Total</t>
  </si>
  <si>
    <t>Male</t>
  </si>
  <si>
    <t>Female</t>
  </si>
  <si>
    <t>18-24</t>
  </si>
  <si>
    <t>25-34</t>
  </si>
  <si>
    <t>35-44</t>
  </si>
  <si>
    <t>45-54</t>
  </si>
  <si>
    <t>55-64</t>
  </si>
  <si>
    <t>65+</t>
  </si>
  <si>
    <t>AB</t>
  </si>
  <si>
    <t>C1</t>
  </si>
  <si>
    <t>C2</t>
  </si>
  <si>
    <t>DE</t>
  </si>
  <si>
    <t>London</t>
  </si>
  <si>
    <t>South East</t>
  </si>
  <si>
    <t>South West</t>
  </si>
  <si>
    <t>East of England</t>
  </si>
  <si>
    <t>East Midlands</t>
  </si>
  <si>
    <t>West Midlands</t>
  </si>
  <si>
    <t>Yorkshire and the Humber</t>
  </si>
  <si>
    <t>North East</t>
  </si>
  <si>
    <t>North West</t>
  </si>
  <si>
    <t>Scotland</t>
  </si>
  <si>
    <t>Wales</t>
  </si>
  <si>
    <t>Northern Ireland</t>
  </si>
  <si>
    <t>Labour</t>
  </si>
  <si>
    <t>Conservative</t>
  </si>
  <si>
    <t>Liberal Democrats</t>
  </si>
  <si>
    <t>The Green Party</t>
  </si>
  <si>
    <t>Reform UK</t>
  </si>
  <si>
    <t>GCSE or equivalent (Scottish National/O Level)</t>
  </si>
  <si>
    <t>A Level or equivalent (GCE/Higher/Advanced Higher)</t>
  </si>
  <si>
    <t>University Undergraduate Degree (BA/BSc)</t>
  </si>
  <si>
    <t>University Postgraduate Degree (MA/MSc/MPhil)</t>
  </si>
  <si>
    <t>Doctorate (PhD/DPHil)</t>
  </si>
  <si>
    <t>Con2019 Lab2024</t>
  </si>
  <si>
    <t>Lab2019 Lab2024</t>
  </si>
  <si>
    <t>Leave</t>
  </si>
  <si>
    <t>Remain</t>
  </si>
  <si>
    <t>Unweighted</t>
  </si>
  <si>
    <t>Weighted</t>
  </si>
  <si>
    <t>Which do you think are the most important issues facing the country at this time?Please select up to three</t>
  </si>
  <si>
    <t>Cost of living</t>
  </si>
  <si>
    <t>Quality of the NHS</t>
  </si>
  <si>
    <t>State of the economy</t>
  </si>
  <si>
    <t>Levels of immigration</t>
  </si>
  <si>
    <t>Levels of crime</t>
  </si>
  <si>
    <t>Availability of housing</t>
  </si>
  <si>
    <t>Threat of climate change</t>
  </si>
  <si>
    <t>Level of taxation</t>
  </si>
  <si>
    <t>Britain leaving the EU</t>
  </si>
  <si>
    <t>Number of people on welfare</t>
  </si>
  <si>
    <t>Threat of terrorism</t>
  </si>
  <si>
    <t>Access to good pensions</t>
  </si>
  <si>
    <t>Quality / cost of public transport</t>
  </si>
  <si>
    <t>State of Britain's Armed Forces</t>
  </si>
  <si>
    <t>Quality of and access to schools / universities</t>
  </si>
  <si>
    <t>None of the above</t>
  </si>
  <si>
    <t>Don't know</t>
  </si>
  <si>
    <t>Which, if any, of the following issues do you think the new Government of the UK should prioritise?Please select up to three</t>
  </si>
  <si>
    <t>Improving the quality of NHS services</t>
  </si>
  <si>
    <t>Reducing the cost of energy bills</t>
  </si>
  <si>
    <t>Reducing the number of “Small Boats” crossing the Channel    </t>
  </si>
  <si>
    <t>Generating economic growth</t>
  </si>
  <si>
    <t>Lowering the cost of housing</t>
  </si>
  <si>
    <t>Raising wages / the quality of existing jobs</t>
  </si>
  <si>
    <t>Reducing levels of crime</t>
  </si>
  <si>
    <t>Reducing taxes for people like me</t>
  </si>
  <si>
    <t>Taking action on climate change</t>
  </si>
  <si>
    <t>Improving the quality of schools in the UK</t>
  </si>
  <si>
    <t>Increasing defence spending     </t>
  </si>
  <si>
    <t>Don’t know</t>
  </si>
  <si>
    <t>How much of a priority do you think the following should be for the UK Government at the moment?: Kickstart economic growth</t>
  </si>
  <si>
    <t>This should be a top priority</t>
  </si>
  <si>
    <t>This is important, but other areas should be prioritised</t>
  </si>
  <si>
    <t>This should not be much of a priority</t>
  </si>
  <si>
    <t>This should not be a priority at all</t>
  </si>
  <si>
    <t>How much of a priority do you think the following should be for the UK Government at the moment?: Make Britain a clean energy superpower</t>
  </si>
  <si>
    <t>How much of a priority do you think the following should be for the UK Government at the moment?: Take back our streets by halving serious violent crime</t>
  </si>
  <si>
    <t>How much of a priority do you think the following should be for the UK Government at the moment?: Break down barriers to opportunity by reforming childcare and education systems</t>
  </si>
  <si>
    <t>How much of a priority do you think the following should be for the UK Government at the moment?: Build an NHS fit for the future</t>
  </si>
  <si>
    <t>The Labour Party has said that the following are their “missions” for Government. Based on what you have seen and heard, do you think the government will or will not succeed in achieving the following in the next 5 years?    : Kickstart economic growth</t>
  </si>
  <si>
    <t>The Government will fully achieve this mission</t>
  </si>
  <si>
    <t>The Government will partially achieve this mission</t>
  </si>
  <si>
    <t>The Government will make only a small amount of progress on this mission</t>
  </si>
  <si>
    <t>The Government will not make any progress towards achieving this mission</t>
  </si>
  <si>
    <t>Don’t Know</t>
  </si>
  <si>
    <t>The Labour Party has said that the following are their “missions” for Government. Based on what you have seen and heard, do you think the government will or will not succeed in achieving the following in the next 5 years?    : Make Britain a clean energy superpower</t>
  </si>
  <si>
    <t>The Labour Party has said that the following are their “missions” for Government. Based on what you have seen and heard, do you think the government will or will not succeed in achieving the following in the next 5 years?    : Take back our streets by halving serious violent crime</t>
  </si>
  <si>
    <t>The Labour Party has said that the following are their “missions” for Government. Based on what you have seen and heard, do you think the government will or will not succeed in achieving the following in the next 5 years?    : Break down barriers to opportunity by reforming childcare and education systems</t>
  </si>
  <si>
    <t>The Labour Party has said that the following are their “missions” for Government. Based on what you have seen and heard, do you think the government will or will not succeed in achieving the following in the next 5 years?    : Build an NHS fit for the future</t>
  </si>
  <si>
    <t>You said that you think the UK Government will fall short of fully achieving the mission of kickstarting economic growth. Why is this?Select any which apply</t>
  </si>
  <si>
    <t>The Government will focus on other priorities</t>
  </si>
  <si>
    <t>The Government will take the wrong approach</t>
  </si>
  <si>
    <t>The Government lack the tools or ideas to achieve this mission</t>
  </si>
  <si>
    <t>The Government doesn’t have enough money to achieve this mission</t>
  </si>
  <si>
    <t>This is not possible to achieve in the time the Government is in power</t>
  </si>
  <si>
    <t>The Government will not try to achieve this</t>
  </si>
  <si>
    <t>There will be too much resistance to this from Parliament</t>
  </si>
  <si>
    <t>There will be too much resistance to this from the public</t>
  </si>
  <si>
    <t>Other (Please Specify)</t>
  </si>
  <si>
    <t>You said that you think the UK Government will fall short of fully achieving the mission of making Britain a clean energy superpower. Why is this?Select any which apply</t>
  </si>
  <si>
    <t>You said that you think the UK Government will fall short of fully achieving the mission of taking back our streets by halving serious violent crime. Why is this?Select any which apply</t>
  </si>
  <si>
    <t>You said that you think the UK Government will fall short of fully achieving the mission of breaking down barriers to opportunity by reforming childcare and education systems. Why is this?Select any which apply</t>
  </si>
  <si>
    <t>You said that you think the UK Government will fall short of fully achieving the mission of building an NHS fit for the future. Why is this?Select any which apply</t>
  </si>
  <si>
    <t xml:space="preserve"> The Government has said that there is limited money to spend at the moment, and that things are tough economically. Which of the following comes closest to your view?</t>
  </si>
  <si>
    <t>The Government is overstating how tough the economic situation is</t>
  </si>
  <si>
    <t>The Government is accurately reporting the economic situation</t>
  </si>
  <si>
    <t>The Government is understating how tough the economic situation is</t>
  </si>
  <si>
    <t xml:space="preserve"> ​​​​Which of the Government’s missions do you think should be the HIGHEST priority when it comes to deciding where the Government invests its money?Select only ONE</t>
  </si>
  <si>
    <t>Kickstart economic growth</t>
  </si>
  <si>
    <t>Make Britain a clean energy superpower</t>
  </si>
  <si>
    <t>Take back our streets by halving serious violent crime</t>
  </si>
  <si>
    <t>Break down barriers to opportunity by reforming childcare and education systems</t>
  </si>
  <si>
    <t>Build an NHS fit for the future</t>
  </si>
  <si>
    <t>None of these should be a priority</t>
  </si>
  <si>
    <t xml:space="preserve"> ​​​​Which of the Government’s missions do you think should be the LOWEST priority when it comes to deciding where the Government invests its money?Select only ONE</t>
  </si>
  <si>
    <t xml:space="preserve"> In your view, overall does the Government have the right missions?As a reminder, their missions are:Kickstart economic growthMake Britain a clean energy superpowerTake back our streets by halving serious violent crimeBreak down barriers to opportunity by reforming childcare and education systemsBuild an NHS fit for the future   </t>
  </si>
  <si>
    <t>The Government has exactly the right missions</t>
  </si>
  <si>
    <t>The Government has mostly the right missions</t>
  </si>
  <si>
    <t>The Government has some of the right missions</t>
  </si>
  <si>
    <t>The Government has mostly the wrong missions</t>
  </si>
  <si>
    <t>The Government has entirely the wrong missions</t>
  </si>
  <si>
    <t>​​​​​In your view, which of the following are the best ways for the Government to kickstart economic growth?Select up to three of the following</t>
  </si>
  <si>
    <t>Reducing taxes</t>
  </si>
  <si>
    <t>Supporting small businesses</t>
  </si>
  <si>
    <t>Creating new trade deals with other countries</t>
  </si>
  <si>
    <t>Raising wages</t>
  </si>
  <si>
    <t>Improving healthcare services</t>
  </si>
  <si>
    <t>Investing in Research &amp; Development into new technologies and solutions to problems</t>
  </si>
  <si>
    <t>Investing in public transport and infrastructure</t>
  </si>
  <si>
    <t>Investing in education and academic institutions</t>
  </si>
  <si>
    <t>In your view, which of the following are the best ways for the Government to kickstart economic growth? Select up to three of the following</t>
  </si>
  <si>
    <t>Investing in Research &amp; Development</t>
  </si>
  <si>
    <t>In your view, which of the following are the best ways for the Government to build an NHS fit for the future?Select up to three of the following</t>
  </si>
  <si>
    <t>Investing more money into the NHS in general</t>
  </si>
  <si>
    <t>Hiring more doctors and nurses</t>
  </si>
  <si>
    <t>Addressing the root causes of poor health</t>
  </si>
  <si>
    <t>Prioritising prevention and wellness initiatives</t>
  </si>
  <si>
    <t>Building more hospitals</t>
  </si>
  <si>
    <t>Investing in Research &amp; Development to develop new treatments and medicines</t>
  </si>
  <si>
    <t>Making greater use of the private sector in healthcare</t>
  </si>
  <si>
    <t>In your view, which of the following are the best ways for the Government to build an NHS fit for the future? Select up to three of the following</t>
  </si>
  <si>
    <t>​​​​​​In your view, which of the following are the best ways for the Government to make Britain a clean energy superpower?Select up to three of the following</t>
  </si>
  <si>
    <t>Building renewable energy sources in the UK</t>
  </si>
  <si>
    <t>Providing affordable ways for members of the public to reduce their emissions</t>
  </si>
  <si>
    <t>Investing in Research &amp; Development to develop new sources of clean energy</t>
  </si>
  <si>
    <t>Supporting energy efficiency in housing through grants for insulation or energy-efficient appliances)</t>
  </si>
  <si>
    <t>Upgrading infrastructure like the national grid</t>
  </si>
  <si>
    <t>Incentivising businesses to be more environmentally friendly</t>
  </si>
  <si>
    <t>Reducing investment in oil and gas</t>
  </si>
  <si>
    <t>Providing aid to countries severely impacted by climate change</t>
  </si>
  <si>
    <t>​​​​​​In your view, which of the following are the best ways for the Government to make Britain a clean energy superpower? Select up to three of the following</t>
  </si>
  <si>
    <t>​​​​​In your view, which of the following are the best ways for the Government to break down barriers to opportunity?Select up to three of the following  </t>
  </si>
  <si>
    <t>Recruiting more teachers</t>
  </si>
  <si>
    <t>Investing in early years care</t>
  </si>
  <si>
    <t>Investing in Research &amp; Development to develop new technologies to be used in education</t>
  </si>
  <si>
    <t>Increasing access to universities and further education</t>
  </si>
  <si>
    <t>Raising wages for teachers</t>
  </si>
  <si>
    <t>Providing better leave for new parents</t>
  </si>
  <si>
    <t>Building more primary schools</t>
  </si>
  <si>
    <t>Investing in Research &amp; Development </t>
  </si>
  <si>
    <t>In your view, which of the following are the best ways for the Government to take back our streets?Select up to three of the following</t>
  </si>
  <si>
    <t>Recruiting more police officers</t>
  </si>
  <si>
    <t>Improving the court system</t>
  </si>
  <si>
    <t>Improving support for young people</t>
  </si>
  <si>
    <t>Increasing prison sentences</t>
  </si>
  <si>
    <t>Building more prisons</t>
  </si>
  <si>
    <t>Investing more in CCTV and security infrastructure</t>
  </si>
  <si>
    <t>Investing in Research &amp; Development into new policing tools and strategies</t>
  </si>
  <si>
    <t>In your view, which of the following are the best ways for the Government to take back our streets? Select up to three of the following</t>
  </si>
  <si>
    <t>Imagine the Government makes the following statement: “One of our key missions for the Government is to kickstart economic growth"How would you describe this plan?: Achievable|Unachievable</t>
  </si>
  <si>
    <t>-2</t>
  </si>
  <si>
    <t>-1</t>
  </si>
  <si>
    <t>0</t>
  </si>
  <si>
    <t>1</t>
  </si>
  <si>
    <t>2</t>
  </si>
  <si>
    <t>Imagine the Government makes the following statement: “One of our key missions for the Government is to kickstart economic growth"How would you describe this plan?: This is the correct priority for the government|This is not the correct priority for the government</t>
  </si>
  <si>
    <t>Imagine the Government makes the following statement: “One of our key missions for the Government is to kickstart economic growth"How would you describe this plan?: Forward thinking|Short sighted</t>
  </si>
  <si>
    <t>Imagine the Government makes the following statement: “One of our key missions for the Government is to kickstart economic growth"How would you describe this plan?: This shows the government has my interests at heart|This shows the government has not my interests at heart</t>
  </si>
  <si>
    <t>Imagine the Government makes the following statement: “One of our key missions for the Government is to kickstart economic growth"How would you describe this plan?: The government will fully achieve this goal|The government will not make progress on this goal</t>
  </si>
  <si>
    <t>Imagine the Government makes the following statement: “One of our key missions for the Government is to kickstart economic growth by investing in Research &amp; Development of new technologies and solutions to problems"How would you describe this plan?: Achievable|Unachievable</t>
  </si>
  <si>
    <t>Imagine the Government makes the following statement: “One of our key missions for the Government is to kickstart economic growth by investing in Research &amp; Development of new technologies and solutions to problems"How would you describe this plan?: This is the correct priority for the government|This is not the correct priority for the government</t>
  </si>
  <si>
    <t>Imagine the Government makes the following statement: “One of our key missions for the Government is to kickstart economic growth by investing in Research &amp; Development of new technologies and solutions to problems"How would you describe this plan?: Forward thinking|Short sighted</t>
  </si>
  <si>
    <t>Imagine the Government makes the following statement: “One of our key missions for the Government is to kickstart economic growth by investing in Research &amp; Development of new technologies and solutions to problems"How would you describe this plan?: This shows the government has my interests at heart|This shows the government has not my interests at heart</t>
  </si>
  <si>
    <t>Imagine the Government makes the following statement: “One of our key missions for the Government is to kickstart economic growth by investing in Research &amp; Development of new technologies and solutions to problems"How would you describe this plan?: The government will fully achieve this goal|The government will not make progress on this goal</t>
  </si>
  <si>
    <t>Imagine the Government makes the following statement: “One of our key missions for the Government is to kickstart economic growth by making it easier for new businesses to set up"How would you describe this plan?: Achievable|Unachievable</t>
  </si>
  <si>
    <t>Imagine the Government makes the following statement: “One of our key missions for the Government is to kickstart economic growth by making it easier for new businesses to set up"How would you describe this plan?: This is the correct priority for the government|This is not the correct priority for the government</t>
  </si>
  <si>
    <t>Imagine the Government makes the following statement: “One of our key missions for the Government is to kickstart economic growth by making it easier for new businesses to set up"How would you describe this plan?: Forward thinking|Short sighted</t>
  </si>
  <si>
    <t>Imagine the Government makes the following statement: “One of our key missions for the Government is to kickstart economic growth by making it easier for new businesses to set up"How would you describe this plan?: This shows the government has my interests at heart|This shows the government has not my interests at heart</t>
  </si>
  <si>
    <t>Imagine the Government makes the following statement: “One of our key missions for the Government is to kickstart economic growth by making it easier for new businesses to set up"How would you describe this plan?: The government will fully achieve this goal|The government will not make progress on this goal</t>
  </si>
  <si>
    <t>Imagine the Government makes the following statement: “One of our key missions for the Government is to make Britain a clean energy superpower"How would you describe this plan?: Achievable|Unachievable</t>
  </si>
  <si>
    <t>Imagine the Government makes the following statement: “One of our key missions for the Government is to make Britain a clean energy superpower"How would you describe this plan?: This is the correct priority for the government|This is not the correct priority for the government</t>
  </si>
  <si>
    <t>Imagine the Government makes the following statement: “One of our key missions for the Government is to make Britain a clean energy superpower"How would you describe this plan?: Forward thinking|Short sighted</t>
  </si>
  <si>
    <t>Imagine the Government makes the following statement: “One of our key missions for the Government is to make Britain a clean energy superpower"How would you describe this plan?: This shows the government has my interests at heart|This shows the government has not my interests at heart</t>
  </si>
  <si>
    <t>Imagine the Government makes the following statement: “One of our key missions for the Government is to make Britain a clean energy superpower"How would you describe this plan?: The government will fully achieve this goal|The government will not make progress on this goal</t>
  </si>
  <si>
    <t>Imagine the Government makes the following statement: “One of our key missions for the Government is to make Britain a clean energy superpower by investing in Research &amp; Development of new sources of clean energy"How would you describe this plan?: Achievable|Unachievable</t>
  </si>
  <si>
    <t>Imagine the Government makes the following statement: “One of our key missions for the Government is to make Britain a clean energy superpower by investing in Research &amp; Development of new sources of clean energy"How would you describe this plan?: This is the correct priority for the government|This is not the correct priority for the government</t>
  </si>
  <si>
    <t>Imagine the Government makes the following statement: “One of our key missions for the Government is to make Britain a clean energy superpower by investing in Research &amp; Development of new sources of clean energy"How would you describe this plan?: Forward thinking|Short sighted</t>
  </si>
  <si>
    <t>Imagine the Government makes the following statement: “One of our key missions for the Government is to make Britain a clean energy superpower by investing in Research &amp; Development of new sources of clean energy"How would you describe this plan?: This shows the government has my interests at heart|This shows the government has not my interests at heart</t>
  </si>
  <si>
    <t>Imagine the Government makes the following statement: “One of our key missions for the Government is to make Britain a clean energy superpower by investing in Research &amp; Development of new sources of clean energy"How would you describe this plan?: The government will fully achieve this goal|The government will not make progress on this goal</t>
  </si>
  <si>
    <t>Imagine the Government makes the following statement: “One of our key missions for the Government is to make Britain a clean energy superpower by making it easier to build sustainable energy sources around the country"How would you describe this plan?: Achievable|Unachievable</t>
  </si>
  <si>
    <t>Imagine the Government makes the following statement: “One of our key missions for the Government is to make Britain a clean energy superpower by making it easier to build sustainable energy sources around the country"How would you describe this plan?: This is the correct priority for the government|This is not the correct priority for the government</t>
  </si>
  <si>
    <t>Imagine the Government makes the following statement: “One of our key missions for the Government is to make Britain a clean energy superpower by making it easier to build sustainable energy sources around the country"How would you describe this plan?: Forward thinking|Short sighted</t>
  </si>
  <si>
    <t>Imagine the Government makes the following statement: “One of our key missions for the Government is to make Britain a clean energy superpower by making it easier to build sustainable energy sources around the country"How would you describe this plan?: This shows the government has my interests at heart|This shows the government has not my interests at heart</t>
  </si>
  <si>
    <t>Imagine the Government makes the following statement: “One of our key missions for the Government is to make Britain a clean energy superpower by making it easier to build sustainable energy sources around the country"How would you describe this plan?: The government will fully achieve this goal|The government will not make progress on this goal</t>
  </si>
  <si>
    <t>Imagine the Government makes the following statement: “One of our key missions for the Government is to take back our streets by halving serious violent crime"How would you describe this plan?: Achievable|Unachievable</t>
  </si>
  <si>
    <t>Imagine the Government makes the following statement: “One of our key missions for the Government is to take back our streets by halving serious violent crime"How would you describe this plan?: This is the correct priority for the government|This is not the correct priority for the government</t>
  </si>
  <si>
    <t>Imagine the Government makes the following statement: “One of our key missions for the Government is to take back our streets by halving serious violent crime"How would you describe this plan?: Forward thinking|Short sighted</t>
  </si>
  <si>
    <t>Imagine the Government makes the following statement: “One of our key missions for the Government is to take back our streets by halving serious violent crime"How would you describe this plan?: This shows the government has my interests at heart|This shows the government has not my interests at heart</t>
  </si>
  <si>
    <t>Imagine the Government makes the following statement: “One of our key missions for the Government is to take back our streets by halving serious violent crime"How would you describe this plan?: The government will fully achieve this goal|The government will not make progress on this goal</t>
  </si>
  <si>
    <t>Imagine the Government makes the following statement: “One of our key missions for the Government is to take back our streets by halving serious violent crime by investing in Research &amp; Development of new security technology"How would you describe this plan?: Achievable|Unachievable</t>
  </si>
  <si>
    <t>Imagine the Government makes the following statement: “One of our key missions for the Government is to take back our streets by halving serious violent crime by investing in Research &amp; Development of new security technology"How would you describe this plan?: This is the correct priority for the government|This is not the correct priority for the government</t>
  </si>
  <si>
    <t>Imagine the Government makes the following statement: “One of our key missions for the Government is to take back our streets by halving serious violent crime by investing in Research &amp; Development of new security technology"How would you describe this plan?: Forward thinking|Short sighted</t>
  </si>
  <si>
    <t>Imagine the Government makes the following statement: “One of our key missions for the Government is to take back our streets by halving serious violent crime by investing in Research &amp; Development of new security technology"How would you describe this plan?: This shows the government has my interests at heart|This shows the government has not my interests at heart</t>
  </si>
  <si>
    <t>Imagine the Government makes the following statement: “One of our key missions for the Government is to take back our streets by halving serious violent crime by investing in Research &amp; Development of new security technology"How would you describe this plan?: The government will fully achieve this goal|The government will not make progress on this goal</t>
  </si>
  <si>
    <t>Imagine the Government makes the following statement: “One of our key missions for the Government is to take back our streets by halving serious violent crime by hiring more police officers around the country"How would you describe this plan?: Achievable|Unachievable</t>
  </si>
  <si>
    <t>Imagine the Government makes the following statement: “One of our key missions for the Government is to take back our streets by halving serious violent crime by hiring more police officers around the country"How would you describe this plan?: This is the correct priority for the government|This is not the correct priority for the government</t>
  </si>
  <si>
    <t>Imagine the Government makes the following statement: “One of our key missions for the Government is to take back our streets by halving serious violent crime by hiring more police officers around the country"How would you describe this plan?: Forward thinking|Short sighted</t>
  </si>
  <si>
    <t>Imagine the Government makes the following statement: “One of our key missions for the Government is to take back our streets by halving serious violent crime by hiring more police officers around the country"How would you describe this plan?: This shows the government has my interests at heart|This shows the government has not my interests at heart</t>
  </si>
  <si>
    <t>Imagine the Government makes the following statement: “One of our key missions for the Government is to take back our streets by halving serious violent crime by hiring more police officers around the country"How would you describe this plan?: The government will fully achieve this goal|The government will not make progress on this goal</t>
  </si>
  <si>
    <t>Imagine the Government makes the following statement: “One of our key missions for the Government is to break down barriers to opportunity"How would you describe this plan?: Achievable|Unachievable</t>
  </si>
  <si>
    <t xml:space="preserve">Imagine the Government makes the following statement: “One of our key missions for the Government is to break down barriers to opportunity"How would you describe this plan?: This is the correct priority for the government|This is not the correct priority for the government </t>
  </si>
  <si>
    <t>Imagine the Government makes the following statement: “One of our key missions for the Government is to break down barriers to opportunity"How would you describe this plan?: Forward thinking|Short sighted</t>
  </si>
  <si>
    <t>Imagine the Government makes the following statement: “One of our key missions for the Government is to break down barriers to opportunity"How would you describe this plan?: This shows the government has my interests at heart|This shows the government has not my interests at heart</t>
  </si>
  <si>
    <t>Imagine the Government makes the following statement: “One of our key missions for the Government is to break down barriers to opportunity"How would you describe this plan?: The government will fully achieve this goal|The government will not make progress on this goal</t>
  </si>
  <si>
    <t>Imagine the Government makes the following statement: “One of our key missions for the Government is to break down barriers to opportunity by investing in Research &amp; Development to develop new technologies to be used in education"How would you describe this plan?: Achievable|Unachievable</t>
  </si>
  <si>
    <t>Imagine the Government makes the following statement: “One of our key missions for the Government is to break down barriers to opportunity by investing in Research &amp; Development to develop new technologies to be used in education"How would you describe this plan?: This is the correct priority for the government|This is not the correct priority for the government</t>
  </si>
  <si>
    <t>Imagine the Government makes the following statement: “One of our key missions for the Government is to break down barriers to opportunity by investing in Research &amp; Development to develop new technologies to be used in education"How would you describe this plan?: Forward thinking|Short sighted</t>
  </si>
  <si>
    <t>Imagine the Government makes the following statement: “One of our key missions for the Government is to break down barriers to opportunity by investing in Research &amp; Development to develop new technologies to be used in education"How would you describe this plan?: This shows the government has my interests at heart|This shows the government has not my interests at heart</t>
  </si>
  <si>
    <t>Imagine the Government makes the following statement: “One of our key missions for the Government is to break down barriers to opportunity by investing in Research &amp; Development to develop new technologies to be used in education"How would you describe this plan?: The government will fully achieve this goal|The government will not make progress on this goal</t>
  </si>
  <si>
    <t>Imagine the Government makes the following statement: “One of our key missions for the Government is to break down barriers to opportunity by reforming childcare and education systems"How would you describe this plan?: Achievable|Unachievable</t>
  </si>
  <si>
    <t>Imagine the Government makes the following statement: “One of our key missions for the Government is to break down barriers to opportunity by reforming childcare and education systems"How would you describe this plan?: This is the correct priority for the government|This is not the correct priority for the government</t>
  </si>
  <si>
    <t>Imagine the Government makes the following statement: “One of our key missions for the Government is to break down barriers to opportunity by reforming childcare and education systems"How would you describe this plan?: Forward thinking|Short sighted</t>
  </si>
  <si>
    <t>Imagine the Government makes the following statement: “One of our key missions for the Government is to break down barriers to opportunity by reforming childcare and education systems"How would you describe this plan?: This shows the government has my interests at heart|This shows the government has not my interests at heart</t>
  </si>
  <si>
    <t>Imagine the Government makes the following statement: “One of our key missions for the Government is to break down barriers to opportunity by reforming childcare and education systems"How would you describe this plan?: The government will fully achieve this goal|The government will not make progress on this goal</t>
  </si>
  <si>
    <t>Imagine the Government makes the following statement: “One of our key missions for the Government is to build an NHS fit for the future"How would you describe this plan?: Achievable|Unachievable</t>
  </si>
  <si>
    <t>Imagine the Government makes the following statement: “One of our key missions for the Government is to build an NHS fit for the future"How would you describe this plan?: This is the correct priority for the government|This is not the correct priority for the government</t>
  </si>
  <si>
    <t>Imagine the Government makes the following statement: “One of our key missions for the Government is to build an NHS fit for the future"How would you describe this plan?: Forward thinking|Short sighted</t>
  </si>
  <si>
    <t>Imagine the Government makes the following statement: “One of our key missions for the Government is to build an NHS fit for the future"How would you describe this plan?: This shows the government has my interests at heart|This shows the government has not my interests at heart</t>
  </si>
  <si>
    <t>Imagine the Government makes the following statement: “One of our key missions for the Government is to build an NHS fit for the future"How would you describe this plan?: The government will fully achieve this goal|The government will not make progress on this goal</t>
  </si>
  <si>
    <t>Imagine the Government makes the following statement: “One of our key missions for the Government is to build an NHS fit for the future, by investing in Research &amp; Development into new medicines and treatments"How would you describe this plan?: Achievable|Unachievable</t>
  </si>
  <si>
    <t>Imagine the Government makes the following statement: “One of our key missions for the Government is to build an NHS fit for the future, by investing in Research &amp; Development into new medicines and treatments"How would you describe this plan?: This is the correct priority for the government|This is not the correct priority for the government</t>
  </si>
  <si>
    <t>Imagine the Government makes the following statement: “One of our key missions for the Government is to build an NHS fit for the future, by investing in Research &amp; Development into new medicines and treatments"How would you describe this plan?: Forward thinking|Short sighted</t>
  </si>
  <si>
    <t>Imagine the Government makes the following statement: “One of our key missions for the Government is to build an NHS fit for the future, by investing in Research &amp; Development into new medicines and treatments"How would you describe this plan?: This shows the government has my interests at heart|This shows the government has not my interests at heart</t>
  </si>
  <si>
    <t>Imagine the Government makes the following statement: “One of our key missions for the Government is to build an NHS fit for the future, by investing in Research &amp; Development into new medicines and treatments"How would you describe this plan?: The government will fully achieve this goal|The government will not make progress on this goal</t>
  </si>
  <si>
    <t>Imagine the Government makes the following statement: “One of our key missions for the Government is to build an NHS fit for the future, by hiring more nurses and doctors"How would you describe this plan?: Achievable|Unachievable</t>
  </si>
  <si>
    <t>Imagine the Government makes the following statement: “One of our key missions for the Government is to build an NHS fit for the future, by hiring more nurses and doctors"How would you describe this plan?: This is the correct priority for the government|This is not the correct priority for the government</t>
  </si>
  <si>
    <t>Imagine the Government makes the following statement: “One of our key missions for the Government is to build an NHS fit for the future, by hiring more nurses and doctors"How would you describe this plan?: Forward thinking|Short sighted</t>
  </si>
  <si>
    <t>Imagine the Government makes the following statement: “One of our key missions for the Government is to build an NHS fit for the future, by hiring more nurses and doctors"How would you describe this plan?: This shows the government has my interests at heart|This shows the government has not my interests at heart</t>
  </si>
  <si>
    <t>Imagine the Government makes the following statement: “One of our key missions for the Government is to build an NHS fit for the future, by hiring more nurses and doctors"How would you describe this plan?: The government will fully achieve this goal|The government will not make progress on this goal</t>
  </si>
  <si>
    <t xml:space="preserve"> ​​​​​How familiar are you with the term 'Research &amp; Development'? </t>
  </si>
  <si>
    <t>I have heard of Research &amp; Development and know what it means</t>
  </si>
  <si>
    <t>I have heard of Research &amp; Development, but do not know what it means</t>
  </si>
  <si>
    <t>I have not heard of Research &amp; Development</t>
  </si>
  <si>
    <t>Don't Know</t>
  </si>
  <si>
    <t xml:space="preserve"> Based on what you know, how important, if at all, do you think investment in Research and Development (R&amp;D) is for the long-term success of the UK? </t>
  </si>
  <si>
    <t>Very important</t>
  </si>
  <si>
    <t>Somewhat important</t>
  </si>
  <si>
    <t>Neither important nor unimportant</t>
  </si>
  <si>
    <t>Somewhat unimportant</t>
  </si>
  <si>
    <t>Very unimportant</t>
  </si>
  <si>
    <t>Total Important:</t>
  </si>
  <si>
    <t>Total Unimportant:</t>
  </si>
  <si>
    <t>Net:</t>
  </si>
  <si>
    <t>Do you agree or disagree with the following statements?: Research &amp; development should not be funded by taxpayers</t>
  </si>
  <si>
    <t>Strongly Agree</t>
  </si>
  <si>
    <t>Agree</t>
  </si>
  <si>
    <t>Neither Agree nor Disagree</t>
  </si>
  <si>
    <t>Disagree</t>
  </si>
  <si>
    <t>Strongly Disagree</t>
  </si>
  <si>
    <t>Total Agree:</t>
  </si>
  <si>
    <t>Total Disagree:</t>
  </si>
  <si>
    <t>Do you agree or disagree with the following statements?: Research &amp; development in the UK benefits some people more than others</t>
  </si>
  <si>
    <t>Do you agree or disagree with the following statements?: Research &amp; development has improved my life</t>
  </si>
  <si>
    <t xml:space="preserve"> Can you think of any ways that Government investment in Research &amp; Development improves your life?</t>
  </si>
  <si>
    <t>I can think of many ways that investment in R&amp;D benefits my life</t>
  </si>
  <si>
    <t>I can think of some ways that investment in R&amp;D benefits my life</t>
  </si>
  <si>
    <t>I can think of very few ways that investment in R&amp;D benefits my life</t>
  </si>
  <si>
    <t>I can think of no ways at all that investment in R&amp;D benefits my life</t>
  </si>
  <si>
    <t xml:space="preserve"> ​​​​​​Imagine an organisation was looking to establish a new research centre in the UK. Which of the following best describes how you would like your local MP to respond?</t>
  </si>
  <si>
    <t>I would like my local MP to actively campaign for the centre to be set up in my constituency</t>
  </si>
  <si>
    <t>I would like my local MP not to get involved at all</t>
  </si>
  <si>
    <t>I would like my local MP to actively campaign against the centre being set up in my constituency</t>
  </si>
  <si>
    <t xml:space="preserve"> ​​​​​​Which of the following comes closest to your view?</t>
  </si>
  <si>
    <t>I would like there to be new R&amp;D jobs in my area</t>
  </si>
  <si>
    <t>I would like there to be new R&amp;D jobs in the UK but not in my area</t>
  </si>
  <si>
    <t>I would not like there to be new R&amp;D jobs in the UK</t>
  </si>
  <si>
    <t>Do you agree or disagree with the following?: I would like more R&amp;D investment and facilities in my local area</t>
  </si>
  <si>
    <t>Do you agree or disagree with the following?: Politicians should embrace long-term thinking and solutions</t>
  </si>
  <si>
    <t>What do you think would be the benefits, if any, of the Government investing more money into Research &amp; Development?Select any which apply</t>
  </si>
  <si>
    <t>It will improve the lives of future generations</t>
  </si>
  <si>
    <t>It will make the UK better prepared for the future</t>
  </si>
  <si>
    <t>It will get the UK economy growing</t>
  </si>
  <si>
    <t>It will develop new life-saving medicines and treatments</t>
  </si>
  <si>
    <t>It will create more well-paid jobs in the UK</t>
  </si>
  <si>
    <t>It will lead to improvements in public services like transport, education and the NHS</t>
  </si>
  <si>
    <t>It will make the UK more competitive on the world stage</t>
  </si>
  <si>
    <t>It will develop new technologies that will make my life easier</t>
  </si>
  <si>
    <t>It will help solve long-term problems such as climate change</t>
  </si>
  <si>
    <t>It will help solve immediate problems like an overstretched NHS</t>
  </si>
  <si>
    <t>It will make the UK more secure</t>
  </si>
  <si>
    <t>It will reduce the cost of products that I need</t>
  </si>
  <si>
    <t>It will make transportation safer</t>
  </si>
  <si>
    <t>It will make high streets in the UK more active</t>
  </si>
  <si>
    <t>N/A - There are no benefits to investing more money into research and development</t>
  </si>
  <si>
    <t>​​​​​​Imagine the Government was to announce plans to increase investment into Research &amp; Development. Which of the following comes closest to your view?Indicate on a scale between the statement on the left and the statement on the right. : It would show they are committed to solving real problems|It would show they are not interested in solving real problems</t>
  </si>
  <si>
    <t>​​​​​​Imagine the Government was to announce plans to increase investment into Research &amp; Development. Which of the following comes closest to your view?Indicate on a scale between the statement on the left and the statement on the right. : It would show they are interested in helping future generations|It would show they are not interested in helping future generations</t>
  </si>
  <si>
    <t>​​​​​​Imagine the Government was to announce plans to increase investment into Research &amp; Development. Which of the following comes closest to your view?Indicate on a scale between the statement on the left and the statement on the right. : I would expect taxes would go up to achieve this|I would not expect taxes to go up to achieve this</t>
  </si>
  <si>
    <t>In general, do you think R&amp;D (Research and Development) has a role to play in the following areas, or not?: Growing the economy</t>
  </si>
  <si>
    <t>R&amp;D has an essential role to play</t>
  </si>
  <si>
    <t>R&amp;D has an important role to play</t>
  </si>
  <si>
    <t>R&amp;D has a minor role to play</t>
  </si>
  <si>
    <t>R&amp;D does not have a role to play at all</t>
  </si>
  <si>
    <t>In general, do you think R&amp;D (Research and Development) has a role to play in the following areas, or not?: Creating new jobs</t>
  </si>
  <si>
    <t>In general, do you think R&amp;D (Research and Development) has a role to play in the following areas, or not?: Reducing NHS waiting times</t>
  </si>
  <si>
    <t>In general, do you think R&amp;D (Research and Development) has a role to play in the following areas, or not?: Improving the quality of the NHS</t>
  </si>
  <si>
    <t>In general, do you think R&amp;D (Research and Development) has a role to play in the following areas, or not?: Tackling the threat of climate change</t>
  </si>
  <si>
    <t>In general, do you think R&amp;D (Research and Development) has a role to play in the following areas, or not?: Reducing carbon emissions</t>
  </si>
  <si>
    <t>In general, do you think R&amp;D (Research and Development) has a role to play in the following areas, or not?: Improve the quality of and access to childcare services</t>
  </si>
  <si>
    <t>In general, do you think R&amp;D (Research and Development) has a role to play in the following areas, or not?: Improving education in the UK</t>
  </si>
  <si>
    <t>In general, do you think R&amp;D (Research and Development) has a role to play in the following areas, or not?: Increasing public safety</t>
  </si>
  <si>
    <t>In general, do you think R&amp;D (Research and Development) has a role to play in the following areas, or not?: Reducing crime in the UK</t>
  </si>
  <si>
    <t>Do you agree or disagree with the following:: Britain should lead the world in research and development</t>
  </si>
  <si>
    <t>Do you agree or disagree with the following:: The Government should focus more on research and development for Britain’s future</t>
  </si>
  <si>
    <t xml:space="preserve"> Looking at the missions which the government has proposed, which do you think would benefit the most from investment in Research &amp; Development? ​​​​​​​Select only ONE</t>
  </si>
  <si>
    <t>None of the above would benefit from investment in Research &amp; Development</t>
  </si>
  <si>
    <t>​​​​​​Do you agree or disagree with the following?: The Government should use R&amp;D as a tool to achieve its missions</t>
  </si>
  <si>
    <t>Strongly agree</t>
  </si>
  <si>
    <t>​​​​​​Do you agree or disagree with the following?: It is unclear how R&amp;D would help the Government achieve its missions</t>
  </si>
  <si>
    <t>​​​​​​Do you agree or disagree with the following?: The Government should invest more into R&amp;D</t>
  </si>
  <si>
    <t xml:space="preserve"> Which of the following comes closest to your view?</t>
  </si>
  <si>
    <t>To build an NHS fit for the future it would be better to invest in R&amp;D to develop new treatments and medicines</t>
  </si>
  <si>
    <t>To build an NHS fit for the future it would be better to cut investment in R&amp;D to spend the money on recruiting more doctors and nurses</t>
  </si>
  <si>
    <t>Which of the following R&amp;D solutions do you think would contribute most to making the NHS “fit for the future”?Select up to three of the following  </t>
  </si>
  <si>
    <t>Developing new life-saving medicines and treatments that can help diagnose and cure diseases faster.</t>
  </si>
  <si>
    <t>Advancing personalised medicine to provide tailored treatments for patients</t>
  </si>
  <si>
    <t>Improving digital technology and data storage in the NHS</t>
  </si>
  <si>
    <t>Getting more people to take part in medical research to speed up the development of new treatments.</t>
  </si>
  <si>
    <t>Incorporating Artificial Intelligence (AI) into NHS procedures to speed up administrative tasks</t>
  </si>
  <si>
    <t>Streamlining the approval process for using new medical devices or digital health tools.</t>
  </si>
  <si>
    <t>Developing new ways to predict future pandemics and outbreaks</t>
  </si>
  <si>
    <t xml:space="preserve"> ​​​​​​In general, which of the following comes closest to your view?</t>
  </si>
  <si>
    <t>It is clear how investing in R&amp;D would help build an NHS fit for the future </t>
  </si>
  <si>
    <t>It is not clear how investing in R&amp;D would help build an NHS fit for the future</t>
  </si>
  <si>
    <t>To make Britain a clean energy superpower it would be better to invest in R&amp;D to develop new sources of clean energy</t>
  </si>
  <si>
    <t>To make Britain a clean energy superpower it would be better to cut investment in R&amp;D to spend the money on building more sources of clean energy</t>
  </si>
  <si>
    <t>​​​​​​Which of the following R&amp;D solutions do you think would contribute most to Labour’s clean energy mission?Select up to three of the following</t>
  </si>
  <si>
    <t>Developing new ways of generating clean electricity</t>
  </si>
  <si>
    <t>Improving the efficiency of existing renewable technologies</t>
  </si>
  <si>
    <t>Researching new materials and technologies to improve energy efficiency in homes</t>
  </si>
  <si>
    <t>Researching energy storage and distribution solutions</t>
  </si>
  <si>
    <t>Understanding which areas are worst affected by climate change and developing new solutions to help them.</t>
  </si>
  <si>
    <t>Creating new jobs in the green energy sector</t>
  </si>
  <si>
    <t>Understanding the causes of climate change</t>
  </si>
  <si>
    <t>Improving technology which allows people to adapt to high temperatures</t>
  </si>
  <si>
    <t>None of the above would support Labour’s mission</t>
  </si>
  <si>
    <t xml:space="preserve"> In general, which of the following comes closest to your view?</t>
  </si>
  <si>
    <t>It is clear how investing in R&amp;D would help Britain become a clean energy superpower.</t>
  </si>
  <si>
    <t>It is not clear how investing in R&amp;D would help Britain become a clean energy superpower.</t>
  </si>
  <si>
    <t>To break down barriers to opportunity it would be better to invest in R&amp;D in  to develop new technologies to be used in education</t>
  </si>
  <si>
    <t>To break down barriers to opportunity it would be better to cut investment in R&amp;D to spend the money on hiring more teachers and childcarers</t>
  </si>
  <si>
    <t>Which of the following R&amp;D solutions do you think would contribute most to Labour's mission to break down barriers to opportunity?Select up to three of the following</t>
  </si>
  <si>
    <t>Teachers training and professional development</t>
  </si>
  <si>
    <t>Research on modernising curricula to align with future workforce needs</t>
  </si>
  <si>
    <t>Research into ways to support students with diverse learning needs</t>
  </si>
  <si>
    <t>Development of new digital and technological tools for education (EdTech)</t>
  </si>
  <si>
    <t>Research on reducing disparities in access to high-quality education and childcare</t>
  </si>
  <si>
    <t>Creating and testing new models for affordable and sustainable childcare</t>
  </si>
  <si>
    <t>It is clear how investing in R&amp;D would help break down barriers to opportunity</t>
  </si>
  <si>
    <t>It is not clear how investing in R&amp;D would help break down barriers to opportunity</t>
  </si>
  <si>
    <t>To kickstart economic growth it would be better for the Government to invest in R&amp;D  into new technologies and solutions to problems. </t>
  </si>
  <si>
    <t>To kickstart economic growth it would be better to cut investment in R&amp;D to spend the money on reducing the tax burden on businesses</t>
  </si>
  <si>
    <t>Which of the following R&amp;D solutions do you think would contribute most to Labour's mission to grow the economy?Select up to three of the following</t>
  </si>
  <si>
    <t>Improving healthcare and treatments</t>
  </si>
  <si>
    <t>Researching and developing new sources of clean energy</t>
  </si>
  <si>
    <t>Making the UK a world-leader in a specific area of research</t>
  </si>
  <si>
    <t>Creating new R&amp;D jobs in the private sector</t>
  </si>
  <si>
    <t>Incentivising businesses to invest in R&amp;D</t>
  </si>
  <si>
    <t>Advancing national infrastructure and transport through R&amp;D</t>
  </si>
  <si>
    <t>Funding academic institutions in general to support research they conduct</t>
  </si>
  <si>
    <t>Inventing and developing new consumer technology products</t>
  </si>
  <si>
    <t>Improving internet access to reach remote communities</t>
  </si>
  <si>
    <t>It is clear how investing in R&amp;D would kickstart economic growth</t>
  </si>
  <si>
    <t>It is not clear how investing in R&amp;D would kickstart economic growth</t>
  </si>
  <si>
    <t xml:space="preserve"> ​​​​​​The UK Government has also announced plans to improve national security. Which of the following ways of improving security do you think should be the HIGHEST priority for the government?</t>
  </si>
  <si>
    <t>Strengthening the armed forces</t>
  </si>
  <si>
    <t>Committing to the UK’s nuclear deterrent</t>
  </si>
  <si>
    <t>Tackling cyber-attacks and misinformation campaigns</t>
  </si>
  <si>
    <t>Protection from espionage and terrorism</t>
  </si>
  <si>
    <t>Spending 2.5% of GDP on defence</t>
  </si>
  <si>
    <t>Investing in R&amp;D for advanced security technologies</t>
  </si>
  <si>
    <t>None of the above should be a priority</t>
  </si>
  <si>
    <t xml:space="preserve"> ​​​​​​The UK Government has also announced plans to improve national security. Which of the following ways of improving security do you think should be the LOWEST priority for the government?</t>
  </si>
  <si>
    <t>To improve national security it would be better to invest in R&amp;D into new defensive technologies</t>
  </si>
  <si>
    <t>To  improve national security it would be better to cut investment in R&amp;D to spend the money on hiring more military and defence personnel</t>
  </si>
  <si>
    <t xml:space="preserve"> The Government currently spends 13% of public sector R&amp;D funding on defence. Do you think this is too much, the right amount, or too little?</t>
  </si>
  <si>
    <t>Far too much</t>
  </si>
  <si>
    <t>Too much</t>
  </si>
  <si>
    <t>About the right amount</t>
  </si>
  <si>
    <t>Too little</t>
  </si>
  <si>
    <t>Far too little</t>
  </si>
  <si>
    <t>​​​​​Which of the following R&amp;D solutions do you think would contribute most to improving national security? Select up to three of the following</t>
  </si>
  <si>
    <t>Inventing new technology to prevent attacks on the UK</t>
  </si>
  <si>
    <t>Finding new ways to prevent cyberattacks</t>
  </si>
  <si>
    <t>Research into ways of improving the security of sensitive information</t>
  </si>
  <si>
    <t>Forming research partnerships with other countries around the world</t>
  </si>
  <si>
    <t>Inventing new weapons and military technology</t>
  </si>
  <si>
    <t>Finding new ways to prevent misinformation campaigns in the UK</t>
  </si>
  <si>
    <t>None of the above would improve national security</t>
  </si>
  <si>
    <t>It is clear how investing in R&amp;D would help improve national security</t>
  </si>
  <si>
    <t>It is not clear how investing in R&amp;D would help improve national security</t>
  </si>
  <si>
    <t>Fieldwork:  13th Sep - 21st Sep 2024</t>
  </si>
  <si>
    <t>Data weighted by interlocking age &amp; gender, region and social grade to Nationally Representative Proportions</t>
  </si>
  <si>
    <t>Grid Summary: How much of a priority do you think the following should be for the UK Government at the moment?</t>
  </si>
  <si>
    <t xml:space="preserve"> Kickstart economic growth</t>
  </si>
  <si>
    <t xml:space="preserve"> Make Britain a clean energy superpower</t>
  </si>
  <si>
    <t xml:space="preserve"> Take back our streets by halving serious violent crime</t>
  </si>
  <si>
    <t xml:space="preserve"> Break down barriers to opportunity by reforming childcare and education systems</t>
  </si>
  <si>
    <t xml:space="preserve"> Build an NHS fit for the future</t>
  </si>
  <si>
    <t>Grid Summary: The Labour Party has said that the following are their “missions” for Government. Based on what you have seen and heard, do you think the government will or will not succeed in achieving the following in the next 5 years?    </t>
  </si>
  <si>
    <t>Grid Summary:  “One of our key missions for the Government is to kickstart economic growth"How would you describe this plan?</t>
  </si>
  <si>
    <t xml:space="preserve"> Achievable|Unachievable</t>
  </si>
  <si>
    <t xml:space="preserve"> This is the correct priority for the government|This is not the correct priority for the government</t>
  </si>
  <si>
    <t xml:space="preserve"> Forward thinking|Short sighted</t>
  </si>
  <si>
    <t xml:space="preserve"> This shows the government has my interests at heart|This shows the government has not my interests at heart</t>
  </si>
  <si>
    <t xml:space="preserve"> The government will fully achieve this goal|The government will not make progress on this goal</t>
  </si>
  <si>
    <t>Grid Summary:  “One of our key missions for the Government is to kickstart economic growth by investing in Research &amp; Development of new technologies and solutions to problems"How would you describe this plan?</t>
  </si>
  <si>
    <t>Grid Summary:  “One of our key missions for the Government is to kickstart economic growth by making it easier for new businesses to set up"How would you describe this plan?</t>
  </si>
  <si>
    <t>Grid Summary:  “One of our key missions for the Government is to make Britain a clean energy superpower"How would you describe this plan?</t>
  </si>
  <si>
    <t>Grid Summary:  “One of our key missions for the Government is to make Britain a clean energy superpower by investing in Research &amp; Development of new sources of clean energy"How would you describe this plan?</t>
  </si>
  <si>
    <t>Grid Summary:  “One of our key missions for the Government is to make Britain a clean energy superpower by making it easier to build sustainable energy sources around the country"How would you describe this plan?</t>
  </si>
  <si>
    <t>Grid Summary:  “One of our key missions for the Government is to take back our streets by halving serious violent crime"How would you describe this plan?</t>
  </si>
  <si>
    <t>Grid Summary:  “One of our key missions for the Government is to take back our streets by halving serious violent crime by investing in Research &amp; Development of new security technology"How would you describe this plan?</t>
  </si>
  <si>
    <t>Grid Summary:  “One of our key missions for the Government is to take back our streets by halving serious violent crime by hiring more police officers around the country"How would you describe this plan?</t>
  </si>
  <si>
    <t>Grid Summary:  “One of our key missions for the Government is to break down barriers to opportunity"How would you describe this plan?</t>
  </si>
  <si>
    <t xml:space="preserve"> This is the correct priority for the government|This is not the correct priority for the government </t>
  </si>
  <si>
    <t>Grid Summary:  “One of our key missions for the Government is to break down barriers to opportunity by investing in Research &amp; Development to develop new technologies to be used in education"How would you describe this plan?</t>
  </si>
  <si>
    <t>Grid Summary:  “One of our key missions for the Government is to break down barriers to opportunity by reforming childcare and education systems"How would you describe this plan?</t>
  </si>
  <si>
    <t>Grid Summary:  “One of our key missions for the Government is to build an NHS fit for the future"How would you describe this plan?</t>
  </si>
  <si>
    <t>Grid Summary:  “One of our key missions for the Government is to build an NHS fit for the future, by investing in Research &amp; Development into new medicines and treatments"How would you describe this plan?</t>
  </si>
  <si>
    <t>Grid Summary:  “One of our key missions for the Government is to build an NHS fit for the future, by hiring more nurses and doctors"How would you describe this plan?</t>
  </si>
  <si>
    <t>Grid Summary: Do you agree or disagree with the following statements?</t>
  </si>
  <si>
    <t xml:space="preserve"> Research &amp; development has improved my life</t>
  </si>
  <si>
    <t xml:space="preserve"> Research &amp; development in the UK benefits some people more than others</t>
  </si>
  <si>
    <t xml:space="preserve"> Research &amp; development should not be funded by taxpayers</t>
  </si>
  <si>
    <t>Grid Summary: Do you agree or disagree with the following?</t>
  </si>
  <si>
    <t xml:space="preserve"> Politicians should embrace long-term thinking and solutions</t>
  </si>
  <si>
    <t xml:space="preserve"> I would like more R&amp;D investment and facilities in my local area</t>
  </si>
  <si>
    <t>Grid Summary: ​​​​​​Imagine the Government was to announce plans to increase investment into Research &amp; Development. Which of the following comes closest to your view?Indicate on a scale between the statement on the left and the statement on the right. </t>
  </si>
  <si>
    <t xml:space="preserve"> It would show they are committed to solving real problems|It would show they are not interested in solving real problems</t>
  </si>
  <si>
    <t xml:space="preserve"> It would show they are interested in helping future generations|It would show they are not interested in helping future generations</t>
  </si>
  <si>
    <t xml:space="preserve"> I would expect taxes would go up to achieve this|I would not expect taxes to go up to achieve this</t>
  </si>
  <si>
    <t>Grid Summary: In general, do you think R&amp;D (Research and Development) has a role to play in the following areas, or not?</t>
  </si>
  <si>
    <t xml:space="preserve"> Growing the economy</t>
  </si>
  <si>
    <t xml:space="preserve"> Creating new jobs</t>
  </si>
  <si>
    <t xml:space="preserve"> Reducing NHS waiting times</t>
  </si>
  <si>
    <t xml:space="preserve"> Improving the quality of the NHS</t>
  </si>
  <si>
    <t xml:space="preserve"> Tackling the threat of climate change</t>
  </si>
  <si>
    <t xml:space="preserve"> Reducing carbon emissions</t>
  </si>
  <si>
    <t xml:space="preserve"> Improve the quality of and access to childcare services</t>
  </si>
  <si>
    <t xml:space="preserve"> Improving education in the UK</t>
  </si>
  <si>
    <t xml:space="preserve"> Increasing public safety</t>
  </si>
  <si>
    <t xml:space="preserve"> Reducing crime in the UK</t>
  </si>
  <si>
    <t>Grid Summary: Do you agree or disagree with the following</t>
  </si>
  <si>
    <t xml:space="preserve"> The Government should focus more on research and development for Britain’s future</t>
  </si>
  <si>
    <t xml:space="preserve"> Britain should lead the world in research and development</t>
  </si>
  <si>
    <t>Grid Summary: ​​​​​​Do you agree or disagree with the following?</t>
  </si>
  <si>
    <t xml:space="preserve"> The Government should use R&amp;D as a tool to achieve its missions</t>
  </si>
  <si>
    <t xml:space="preserve"> The Government should invest more into R&amp;D</t>
  </si>
  <si>
    <t xml:space="preserve"> It is unclear how R&amp;D would help the Government achieve its missions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</si>
</sst>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1"/>
      <color rgb="FF000000"/>
      <name val="Calibri"/>
      <family val="2"/>
      <scheme val="minor"/>
    </font>
    <font>
      <b/>
      <sz val="18"/>
      <color rgb="FF000000"/>
      <name val="Calibri"/>
    </font>
    <font>
      <b/>
      <sz val="14"/>
      <color rgb="FF000000"/>
      <name val="Calibri"/>
    </font>
    <font>
      <sz val="14"/>
      <color rgb="FF000000"/>
      <name val="Calibri"/>
    </font>
    <font>
      <sz val="13"/>
      <color rgb="FF000000"/>
      <name val="Calibri"/>
    </font>
    <font>
      <i/>
      <sz val="13"/>
      <color rgb="FF000000"/>
      <name val="Calibri"/>
    </font>
    <font>
      <i/>
      <u/>
      <sz val="13"/>
      <color theme="10"/>
      <name val="Calibri"/>
    </font>
    <font>
      <b/>
      <sz val="11"/>
      <color rgb="FF000000"/>
      <name val="Calibri"/>
    </font>
    <font>
      <sz val="11"/>
      <color rgb="FF000000"/>
      <name val="Calibri"/>
    </font>
    <font>
      <u/>
      <sz val="11"/>
      <color theme="10"/>
      <name val="Calibri"/>
    </font>
    <font>
      <b/>
      <sz val="12"/>
      <color rgb="FF000000"/>
      <name val="Calibri"/>
    </font>
    <font>
      <b/>
      <i/>
      <sz val="11"/>
      <color rgb="FF000000"/>
      <name val="Calibri"/>
    </font>
    <font>
      <u/>
      <sz val="11"/>
      <color theme="10"/>
      <name val="Calibri"/>
      <family val="2"/>
      <scheme val="minor"/>
    </font>
    <font>
      <b/>
      <sz val="14"/>
      <color rgb="FF000000"/>
      <name val="Calibri"/>
      <family val="2"/>
      <scheme val="minor"/>
    </font>
    <font>
      <sz val="13"/>
      <color rgb="FF000000"/>
      <name val="Calibri"/>
      <family val="2"/>
      <scheme val="minor"/>
    </font>
    <font>
      <b/>
      <sz val="13"/>
      <color rgb="FF000000"/>
      <name val="Calibri"/>
      <family val="2"/>
      <scheme val="minor"/>
    </font>
    <font>
      <i/>
      <sz val="13"/>
      <color rgb="FF000000"/>
      <name val="Calibri"/>
      <family val="2"/>
      <scheme val="minor"/>
    </font>
  </fonts>
  <fills count="2">
    <fill>
      <patternFill patternType="none"/>
    </fill>
    <fill>
      <patternFill patternType="gray125"/>
    </fill>
  </fills>
  <borders count="4">
    <border>
      <left/>
      <right/>
      <top/>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s>
  <cellStyleXfs count="2">
    <xf numFmtId="0" fontId="0" fillId="0" borderId="0"/>
    <xf numFmtId="0" fontId="12" fillId="0" borderId="0" applyNumberFormat="0" applyFill="0" applyBorder="0" applyAlignment="0" applyProtection="0"/>
  </cellStyleXfs>
  <cellXfs count="38">
    <xf numFmtId="0" fontId="0" fillId="0" borderId="0" xfId="0"/>
    <xf numFmtId="0" fontId="1" fillId="0" borderId="0" xfId="0" applyFont="1" applyAlignment="1">
      <alignment horizontal="center" vertical="top" wrapText="1"/>
    </xf>
    <xf numFmtId="0" fontId="2" fillId="0" borderId="0" xfId="0" applyFont="1"/>
    <xf numFmtId="0" fontId="3" fillId="0" borderId="0" xfId="0" applyFont="1" applyAlignment="1">
      <alignment horizontal="left"/>
    </xf>
    <xf numFmtId="0" fontId="5" fillId="0" borderId="0" xfId="0" applyFont="1" applyAlignment="1">
      <alignment horizontal="left" vertical="top"/>
    </xf>
    <xf numFmtId="0" fontId="6" fillId="0" borderId="0" xfId="0" applyFont="1" applyAlignment="1">
      <alignment horizontal="left" vertical="top"/>
    </xf>
    <xf numFmtId="0" fontId="7" fillId="0" borderId="0" xfId="0" applyFont="1"/>
    <xf numFmtId="0" fontId="8" fillId="0" borderId="0" xfId="0" applyFont="1" applyAlignment="1">
      <alignment horizontal="center"/>
    </xf>
    <xf numFmtId="0" fontId="9" fillId="0" borderId="0" xfId="0" applyFont="1"/>
    <xf numFmtId="0" fontId="8" fillId="0" borderId="0" xfId="0" applyFont="1" applyAlignment="1">
      <alignment horizontal="center" vertical="center"/>
    </xf>
    <xf numFmtId="1" fontId="8" fillId="0" borderId="1" xfId="0" applyNumberFormat="1" applyFont="1" applyBorder="1" applyAlignment="1">
      <alignment horizontal="center" vertical="center"/>
    </xf>
    <xf numFmtId="1" fontId="7" fillId="0" borderId="2" xfId="0" applyNumberFormat="1" applyFont="1" applyBorder="1" applyAlignment="1">
      <alignment horizontal="center" vertical="center"/>
    </xf>
    <xf numFmtId="0" fontId="8" fillId="0" borderId="1" xfId="0" applyFont="1" applyBorder="1" applyAlignment="1">
      <alignment horizontal="center" vertical="center" wrapText="1"/>
    </xf>
    <xf numFmtId="0" fontId="7" fillId="0" borderId="1" xfId="0" applyFont="1" applyBorder="1" applyAlignment="1">
      <alignment horizontal="center" vertical="center"/>
    </xf>
    <xf numFmtId="0" fontId="9" fillId="0" borderId="0" xfId="0" applyFont="1" applyAlignment="1">
      <alignment horizontal="center"/>
    </xf>
    <xf numFmtId="0" fontId="8" fillId="0" borderId="1" xfId="0" applyFont="1" applyBorder="1" applyAlignment="1">
      <alignment horizontal="center" vertical="center"/>
    </xf>
    <xf numFmtId="0" fontId="8" fillId="0" borderId="1" xfId="0" applyFont="1" applyBorder="1"/>
    <xf numFmtId="9" fontId="8" fillId="0" borderId="0" xfId="0" applyNumberFormat="1" applyFont="1" applyAlignment="1">
      <alignment horizontal="center" vertical="center"/>
    </xf>
    <xf numFmtId="0" fontId="8" fillId="0" borderId="0" xfId="0" applyFont="1" applyAlignment="1">
      <alignment horizontal="center" vertical="center" wrapText="1"/>
    </xf>
    <xf numFmtId="9" fontId="8" fillId="0" borderId="2" xfId="0" applyNumberFormat="1" applyFont="1" applyBorder="1" applyAlignment="1">
      <alignment horizontal="center" vertical="center"/>
    </xf>
    <xf numFmtId="0" fontId="8" fillId="0" borderId="3" xfId="0" applyFont="1" applyBorder="1" applyAlignment="1">
      <alignment horizontal="center" vertical="center" wrapText="1"/>
    </xf>
    <xf numFmtId="9" fontId="7" fillId="0" borderId="0" xfId="0" applyNumberFormat="1" applyFont="1" applyAlignment="1">
      <alignment horizontal="center" vertical="center"/>
    </xf>
    <xf numFmtId="9" fontId="7" fillId="0" borderId="2" xfId="0" applyNumberFormat="1" applyFont="1" applyBorder="1" applyAlignment="1">
      <alignment horizontal="center" vertical="center"/>
    </xf>
    <xf numFmtId="0" fontId="7" fillId="0" borderId="0" xfId="0" applyFont="1" applyAlignment="1">
      <alignment horizontal="center" wrapText="1"/>
    </xf>
    <xf numFmtId="0" fontId="11" fillId="0" borderId="0" xfId="0" applyFont="1"/>
    <xf numFmtId="0" fontId="12" fillId="0" borderId="0" xfId="1"/>
    <xf numFmtId="0" fontId="0" fillId="0" borderId="0" xfId="0" applyAlignment="1">
      <alignment wrapText="1"/>
    </xf>
    <xf numFmtId="0" fontId="13" fillId="0" borderId="0" xfId="0" applyFont="1"/>
    <xf numFmtId="0" fontId="14" fillId="0" borderId="0" xfId="0" applyFont="1" applyAlignment="1">
      <alignment wrapText="1"/>
    </xf>
    <xf numFmtId="0" fontId="14" fillId="0" borderId="0" xfId="0" applyFont="1"/>
    <xf numFmtId="0" fontId="15" fillId="0" borderId="0" xfId="0" applyFont="1" applyAlignment="1">
      <alignment wrapText="1"/>
    </xf>
    <xf numFmtId="0" fontId="16" fillId="0" borderId="0" xfId="0" applyFont="1" applyAlignment="1">
      <alignment wrapText="1"/>
    </xf>
    <xf numFmtId="0" fontId="1" fillId="0" borderId="0" xfId="0" applyFont="1" applyAlignment="1">
      <alignment horizontal="center" vertical="top" wrapText="1"/>
    </xf>
    <xf numFmtId="0" fontId="4" fillId="0" borderId="0" xfId="0" applyFont="1" applyAlignment="1">
      <alignment horizontal="left" vertical="top" wrapText="1"/>
    </xf>
    <xf numFmtId="0" fontId="7" fillId="0" borderId="1" xfId="0" applyFont="1" applyBorder="1" applyAlignment="1">
      <alignment horizontal="center" vertical="center"/>
    </xf>
    <xf numFmtId="0" fontId="8" fillId="0" borderId="1" xfId="0" applyFont="1" applyBorder="1" applyAlignment="1">
      <alignment horizontal="center" vertical="center"/>
    </xf>
    <xf numFmtId="0" fontId="10" fillId="0" borderId="0" xfId="0" applyFont="1" applyAlignment="1">
      <alignment vertical="top" wrapText="1"/>
    </xf>
    <xf numFmtId="0" fontId="0" fillId="0" borderId="0" xfId="0" applyAlignment="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theme" Target="theme/theme1.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customXml" Target="../customXml/item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customXml" Target="../customXml/item2.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5</xdr:col>
      <xdr:colOff>0</xdr:colOff>
      <xdr:row>1</xdr:row>
      <xdr:rowOff>0</xdr:rowOff>
    </xdr:from>
    <xdr:ext cx="4389120" cy="82296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4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49.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152.xml"/></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53.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54.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55.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56.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57.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5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59.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60.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161.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62.xml"/></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63.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64.xm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65.xml"/></Relationships>
</file>

<file path=xl/worksheets/_rels/sheet167.xml.rels><?xml version="1.0" encoding="UTF-8" standalone="yes"?>
<Relationships xmlns="http://schemas.openxmlformats.org/package/2006/relationships"><Relationship Id="rId1" Type="http://schemas.openxmlformats.org/officeDocument/2006/relationships/drawing" Target="../drawings/drawing166.xml"/></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167.xml"/></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68.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169.xml"/></Relationships>
</file>

<file path=xl/worksheets/_rels/sheet171.xml.rels><?xml version="1.0" encoding="UTF-8" standalone="yes"?>
<Relationships xmlns="http://schemas.openxmlformats.org/package/2006/relationships"><Relationship Id="rId1" Type="http://schemas.openxmlformats.org/officeDocument/2006/relationships/drawing" Target="../drawings/drawing170.xml"/></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171.xml"/></Relationships>
</file>

<file path=xl/worksheets/_rels/sheet173.xml.rels><?xml version="1.0" encoding="UTF-8" standalone="yes"?>
<Relationships xmlns="http://schemas.openxmlformats.org/package/2006/relationships"><Relationship Id="rId1" Type="http://schemas.openxmlformats.org/officeDocument/2006/relationships/drawing" Target="../drawings/drawing172.xml"/></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173.xml"/></Relationships>
</file>

<file path=xl/worksheets/_rels/sheet175.xml.rels><?xml version="1.0" encoding="UTF-8" standalone="yes"?>
<Relationships xmlns="http://schemas.openxmlformats.org/package/2006/relationships"><Relationship Id="rId1" Type="http://schemas.openxmlformats.org/officeDocument/2006/relationships/drawing" Target="../drawings/drawing174.xml"/></Relationships>
</file>

<file path=xl/worksheets/_rels/sheet176.xml.rels><?xml version="1.0" encoding="UTF-8" standalone="yes"?>
<Relationships xmlns="http://schemas.openxmlformats.org/package/2006/relationships"><Relationship Id="rId1" Type="http://schemas.openxmlformats.org/officeDocument/2006/relationships/drawing" Target="../drawings/drawing175.xm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76.xml"/></Relationships>
</file>

<file path=xl/worksheets/_rels/sheet178.xml.rels><?xml version="1.0" encoding="UTF-8" standalone="yes"?>
<Relationships xmlns="http://schemas.openxmlformats.org/package/2006/relationships"><Relationship Id="rId1" Type="http://schemas.openxmlformats.org/officeDocument/2006/relationships/drawing" Target="../drawings/drawing177.xml"/></Relationships>
</file>

<file path=xl/worksheets/_rels/sheet179.xml.rels><?xml version="1.0" encoding="UTF-8" standalone="yes"?>
<Relationships xmlns="http://schemas.openxmlformats.org/package/2006/relationships"><Relationship Id="rId1" Type="http://schemas.openxmlformats.org/officeDocument/2006/relationships/drawing" Target="../drawings/drawing17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0.xml.rels><?xml version="1.0" encoding="UTF-8" standalone="yes"?>
<Relationships xmlns="http://schemas.openxmlformats.org/package/2006/relationships"><Relationship Id="rId1" Type="http://schemas.openxmlformats.org/officeDocument/2006/relationships/drawing" Target="../drawings/drawing179.xml"/></Relationships>
</file>

<file path=xl/worksheets/_rels/sheet181.xml.rels><?xml version="1.0" encoding="UTF-8" standalone="yes"?>
<Relationships xmlns="http://schemas.openxmlformats.org/package/2006/relationships"><Relationship Id="rId1" Type="http://schemas.openxmlformats.org/officeDocument/2006/relationships/drawing" Target="../drawings/drawing180.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F7:M20"/>
  <sheetViews>
    <sheetView showGridLines="0" topLeftCell="A7" workbookViewId="0">
      <selection activeCell="F17" sqref="F17:M17"/>
    </sheetView>
  </sheetViews>
  <sheetFormatPr defaultColWidth="11.5703125" defaultRowHeight="14.45"/>
  <sheetData>
    <row r="7" spans="6:12" ht="40.15" customHeight="1">
      <c r="F7" s="32" t="s">
        <v>0</v>
      </c>
      <c r="G7" s="37"/>
      <c r="H7" s="37"/>
      <c r="I7" s="37"/>
      <c r="J7" s="37"/>
      <c r="K7" s="37"/>
      <c r="L7" s="37"/>
    </row>
    <row r="10" spans="6:12" ht="19.899999999999999" customHeight="1">
      <c r="F10" s="2" t="s">
        <v>1</v>
      </c>
      <c r="K10" s="3" t="s">
        <v>2</v>
      </c>
    </row>
    <row r="11" spans="6:12" ht="19.899999999999999" customHeight="1">
      <c r="F11" s="2" t="s">
        <v>3</v>
      </c>
      <c r="K11" s="3" t="s">
        <v>4</v>
      </c>
    </row>
    <row r="12" spans="6:12" ht="19.899999999999999" customHeight="1">
      <c r="F12" s="2" t="s">
        <v>5</v>
      </c>
      <c r="K12" s="3" t="s">
        <v>6</v>
      </c>
    </row>
    <row r="13" spans="6:12" ht="19.899999999999999" customHeight="1">
      <c r="F13" s="2" t="s">
        <v>7</v>
      </c>
      <c r="K13" s="3">
        <v>3258</v>
      </c>
    </row>
    <row r="14" spans="6:12" ht="18">
      <c r="F14" s="2"/>
    </row>
    <row r="15" spans="6:12" ht="18">
      <c r="F15" s="2"/>
    </row>
    <row r="16" spans="6:12" ht="18">
      <c r="F16" s="2" t="s">
        <v>8</v>
      </c>
    </row>
    <row r="17" spans="6:13" ht="49.9" customHeight="1">
      <c r="F17" s="33" t="s">
        <v>9</v>
      </c>
      <c r="G17" s="37"/>
      <c r="H17" s="37"/>
      <c r="I17" s="37"/>
      <c r="J17" s="37"/>
      <c r="K17" s="37"/>
      <c r="L17" s="37"/>
      <c r="M17" s="37"/>
    </row>
    <row r="19" spans="6:13" ht="30" customHeight="1">
      <c r="F19" s="4" t="s">
        <v>10</v>
      </c>
    </row>
    <row r="20" spans="6:13" ht="17.45">
      <c r="F20" s="5" t="str">
        <f>HYPERLINK("mailto:" &amp; "polling@publicfirst.co.uk" &amp; "?subject="&amp; F7, "polling@publicfirst.co.uk")</f>
        <v>polling@publicfirst.co.uk</v>
      </c>
    </row>
  </sheetData>
  <mergeCells count="2">
    <mergeCell ref="F7:L7"/>
    <mergeCell ref="F17:M17"/>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122</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c r="B9" s="18" t="s">
        <v>117</v>
      </c>
      <c r="C9" s="17">
        <v>0.40223971732435498</v>
      </c>
      <c r="D9" s="17">
        <v>0.40911629119800602</v>
      </c>
      <c r="E9" s="17">
        <v>0.39500121486790601</v>
      </c>
      <c r="F9" s="17"/>
      <c r="G9" s="17">
        <v>0.42145659025215099</v>
      </c>
      <c r="H9" s="17">
        <v>0.39994837652411203</v>
      </c>
      <c r="I9" s="17">
        <v>0.38077150525792902</v>
      </c>
      <c r="J9" s="17">
        <v>0.41035266205668902</v>
      </c>
      <c r="K9" s="17">
        <v>0.42267645559318301</v>
      </c>
      <c r="L9" s="17">
        <v>0.38779456780501997</v>
      </c>
      <c r="M9" s="17"/>
      <c r="N9" s="17">
        <v>0.36175594703707897</v>
      </c>
      <c r="O9" s="17">
        <v>0.38649758064927298</v>
      </c>
      <c r="P9" s="17">
        <v>0.43839583592759201</v>
      </c>
      <c r="Q9" s="17">
        <v>0.42815338111712298</v>
      </c>
      <c r="R9" s="17"/>
      <c r="S9" s="17">
        <v>0.47842315456255002</v>
      </c>
      <c r="T9" s="17">
        <v>0.38620753868184898</v>
      </c>
      <c r="U9" s="17">
        <v>0.42532628113249898</v>
      </c>
      <c r="V9" s="17">
        <v>0.38021346873394102</v>
      </c>
      <c r="W9" s="17">
        <v>0.35989346834214397</v>
      </c>
      <c r="X9" s="17">
        <v>0.37420421433179202</v>
      </c>
      <c r="Y9" s="17">
        <v>0.41495105411051603</v>
      </c>
      <c r="Z9" s="17">
        <v>0.4785862617594</v>
      </c>
      <c r="AA9" s="17">
        <v>0.420645720713969</v>
      </c>
      <c r="AB9" s="17">
        <v>0.30856593107383401</v>
      </c>
      <c r="AC9" s="17">
        <v>0.38026566332096701</v>
      </c>
      <c r="AD9" s="17">
        <v>0.41800389044807501</v>
      </c>
      <c r="AE9" s="17"/>
      <c r="AF9" s="17">
        <v>0.36954998063939698</v>
      </c>
      <c r="AG9" s="17">
        <v>0.39359533919810102</v>
      </c>
      <c r="AH9" s="17">
        <v>0.38218119669040401</v>
      </c>
      <c r="AI9" s="17">
        <v>0.32467023516830001</v>
      </c>
      <c r="AJ9" s="17">
        <v>0.53363252187714405</v>
      </c>
      <c r="AK9" s="17"/>
      <c r="AL9" s="17">
        <v>0.46211056159999803</v>
      </c>
      <c r="AM9" s="17">
        <v>0.39884150846470101</v>
      </c>
      <c r="AN9" s="17">
        <v>0.35966687258903302</v>
      </c>
      <c r="AO9" s="17">
        <v>0.38536446763354998</v>
      </c>
      <c r="AP9" s="17">
        <v>0.41361935830691199</v>
      </c>
      <c r="AQ9" s="17"/>
      <c r="AR9" s="17">
        <v>0.38965104167035403</v>
      </c>
      <c r="AS9" s="17"/>
      <c r="AT9" s="17">
        <v>0.49027527031993301</v>
      </c>
      <c r="AU9" s="17"/>
      <c r="AV9" s="17">
        <v>0.35618345904673998</v>
      </c>
      <c r="AW9" s="17"/>
      <c r="AX9" s="17">
        <v>0.43170152350360502</v>
      </c>
      <c r="AY9" s="17">
        <v>0.36345581655338499</v>
      </c>
      <c r="AZ9" s="17"/>
      <c r="BA9" s="17">
        <v>0.45801815766305698</v>
      </c>
      <c r="BB9" s="17">
        <v>0.34925598156450199</v>
      </c>
    </row>
    <row r="10" spans="2:54" ht="28.9">
      <c r="B10" s="18" t="s">
        <v>118</v>
      </c>
      <c r="C10" s="17">
        <v>0.47820347010451802</v>
      </c>
      <c r="D10" s="17">
        <v>0.46124091890208302</v>
      </c>
      <c r="E10" s="17">
        <v>0.494708916890164</v>
      </c>
      <c r="F10" s="17"/>
      <c r="G10" s="17">
        <v>0.41724020302055698</v>
      </c>
      <c r="H10" s="17">
        <v>0.46385703037805098</v>
      </c>
      <c r="I10" s="17">
        <v>0.48042623119965899</v>
      </c>
      <c r="J10" s="17">
        <v>0.48444357799147603</v>
      </c>
      <c r="K10" s="17">
        <v>0.480443896144438</v>
      </c>
      <c r="L10" s="17">
        <v>0.52258515465329702</v>
      </c>
      <c r="M10" s="17"/>
      <c r="N10" s="17">
        <v>0.50668241809216896</v>
      </c>
      <c r="O10" s="17">
        <v>0.50558720887231801</v>
      </c>
      <c r="P10" s="17">
        <v>0.43480150418524899</v>
      </c>
      <c r="Q10" s="17">
        <v>0.45830648483311698</v>
      </c>
      <c r="R10" s="17"/>
      <c r="S10" s="17">
        <v>0.39668388826157203</v>
      </c>
      <c r="T10" s="17">
        <v>0.50716582898588802</v>
      </c>
      <c r="U10" s="17">
        <v>0.46588104788304202</v>
      </c>
      <c r="V10" s="17">
        <v>0.50974353859132404</v>
      </c>
      <c r="W10" s="17">
        <v>0.46071680433224999</v>
      </c>
      <c r="X10" s="17">
        <v>0.51397239726113098</v>
      </c>
      <c r="Y10" s="17">
        <v>0.44704791417810003</v>
      </c>
      <c r="Z10" s="17">
        <v>0.43316541405692899</v>
      </c>
      <c r="AA10" s="17">
        <v>0.47139397875465799</v>
      </c>
      <c r="AB10" s="17">
        <v>0.56187219445844105</v>
      </c>
      <c r="AC10" s="17">
        <v>0.51925758552108403</v>
      </c>
      <c r="AD10" s="17">
        <v>0.453718743442802</v>
      </c>
      <c r="AE10" s="17"/>
      <c r="AF10" s="17">
        <v>0.51249259075583598</v>
      </c>
      <c r="AG10" s="17">
        <v>0.50064180250980295</v>
      </c>
      <c r="AH10" s="17">
        <v>0.44911568340825198</v>
      </c>
      <c r="AI10" s="17">
        <v>0.49562573267832399</v>
      </c>
      <c r="AJ10" s="17">
        <v>0.396465580307302</v>
      </c>
      <c r="AK10" s="17"/>
      <c r="AL10" s="17">
        <v>0.44643404624889899</v>
      </c>
      <c r="AM10" s="17">
        <v>0.47608309931465997</v>
      </c>
      <c r="AN10" s="17">
        <v>0.496794003729989</v>
      </c>
      <c r="AO10" s="17">
        <v>0.49309506179331902</v>
      </c>
      <c r="AP10" s="17">
        <v>0.44973745086431499</v>
      </c>
      <c r="AQ10" s="17"/>
      <c r="AR10" s="17">
        <v>0.50117733381475205</v>
      </c>
      <c r="AS10" s="17"/>
      <c r="AT10" s="17">
        <v>0.41438278261856398</v>
      </c>
      <c r="AU10" s="17"/>
      <c r="AV10" s="17">
        <v>0.54524151295755996</v>
      </c>
      <c r="AW10" s="17"/>
      <c r="AX10" s="17">
        <v>0.47024027164795701</v>
      </c>
      <c r="AY10" s="17">
        <v>0.51566359332655598</v>
      </c>
      <c r="AZ10" s="17"/>
      <c r="BA10" s="17">
        <v>0.45494851870898501</v>
      </c>
      <c r="BB10" s="17">
        <v>0.51929127758117499</v>
      </c>
    </row>
    <row r="11" spans="2:54" ht="28.9">
      <c r="B11" s="18" t="s">
        <v>119</v>
      </c>
      <c r="C11" s="17">
        <v>8.3819935209209107E-2</v>
      </c>
      <c r="D11" s="17">
        <v>9.7083586822695994E-2</v>
      </c>
      <c r="E11" s="17">
        <v>7.1276591606199105E-2</v>
      </c>
      <c r="F11" s="17"/>
      <c r="G11" s="17">
        <v>0.10568427809755</v>
      </c>
      <c r="H11" s="17">
        <v>8.7771575727254497E-2</v>
      </c>
      <c r="I11" s="17">
        <v>9.4812834762951104E-2</v>
      </c>
      <c r="J11" s="17">
        <v>8.2388713825989904E-2</v>
      </c>
      <c r="K11" s="17">
        <v>6.4440098549844504E-2</v>
      </c>
      <c r="L11" s="17">
        <v>7.1409972148185397E-2</v>
      </c>
      <c r="M11" s="17"/>
      <c r="N11" s="17">
        <v>8.7757129876614895E-2</v>
      </c>
      <c r="O11" s="17">
        <v>8.4660960965012494E-2</v>
      </c>
      <c r="P11" s="17">
        <v>8.3634886304937206E-2</v>
      </c>
      <c r="Q11" s="17">
        <v>7.9056654502244195E-2</v>
      </c>
      <c r="R11" s="17"/>
      <c r="S11" s="17">
        <v>8.3726888764421303E-2</v>
      </c>
      <c r="T11" s="17">
        <v>7.7628759068783096E-2</v>
      </c>
      <c r="U11" s="17">
        <v>7.7544606244314904E-2</v>
      </c>
      <c r="V11" s="17">
        <v>7.0004623123145301E-2</v>
      </c>
      <c r="W11" s="17">
        <v>0.13028973664840901</v>
      </c>
      <c r="X11" s="17">
        <v>7.5405417248958995E-2</v>
      </c>
      <c r="Y11" s="17">
        <v>9.69982879368399E-2</v>
      </c>
      <c r="Z11" s="17">
        <v>6.6366644849999198E-2</v>
      </c>
      <c r="AA11" s="17">
        <v>7.6202373061252396E-2</v>
      </c>
      <c r="AB11" s="17">
        <v>8.5674581644059999E-2</v>
      </c>
      <c r="AC11" s="17">
        <v>6.4673645428461601E-2</v>
      </c>
      <c r="AD11" s="17">
        <v>0.12827736610912299</v>
      </c>
      <c r="AE11" s="17"/>
      <c r="AF11" s="17">
        <v>8.9933623281611794E-2</v>
      </c>
      <c r="AG11" s="17">
        <v>7.2850405610059205E-2</v>
      </c>
      <c r="AH11" s="17">
        <v>0.14566279286542699</v>
      </c>
      <c r="AI11" s="17">
        <v>0.11862859534503099</v>
      </c>
      <c r="AJ11" s="17">
        <v>4.7707056586935699E-2</v>
      </c>
      <c r="AK11" s="17"/>
      <c r="AL11" s="17">
        <v>6.5451071276038594E-2</v>
      </c>
      <c r="AM11" s="17">
        <v>9.4755885203322801E-2</v>
      </c>
      <c r="AN11" s="17">
        <v>0.10705967207139799</v>
      </c>
      <c r="AO11" s="17">
        <v>8.6408405992643406E-2</v>
      </c>
      <c r="AP11" s="17">
        <v>6.9003011437095294E-2</v>
      </c>
      <c r="AQ11" s="17"/>
      <c r="AR11" s="17">
        <v>8.0761253027718596E-2</v>
      </c>
      <c r="AS11" s="17"/>
      <c r="AT11" s="17">
        <v>7.2015773475459399E-2</v>
      </c>
      <c r="AU11" s="17"/>
      <c r="AV11" s="17">
        <v>7.4910516820786796E-2</v>
      </c>
      <c r="AW11" s="17"/>
      <c r="AX11" s="17">
        <v>7.9834833461293594E-2</v>
      </c>
      <c r="AY11" s="17">
        <v>9.0034209245283797E-2</v>
      </c>
      <c r="AZ11" s="17"/>
      <c r="BA11" s="17">
        <v>6.3463882794207005E-2</v>
      </c>
      <c r="BB11" s="17">
        <v>9.8857473613590194E-2</v>
      </c>
    </row>
    <row r="12" spans="2:54" ht="28.9">
      <c r="B12" s="18" t="s">
        <v>120</v>
      </c>
      <c r="C12" s="17">
        <v>2.13333332636968E-2</v>
      </c>
      <c r="D12" s="17">
        <v>2.4348347011991799E-2</v>
      </c>
      <c r="E12" s="17">
        <v>1.8493136602448501E-2</v>
      </c>
      <c r="F12" s="17"/>
      <c r="G12" s="17">
        <v>4.1135023361222003E-2</v>
      </c>
      <c r="H12" s="17">
        <v>3.30176219740035E-2</v>
      </c>
      <c r="I12" s="17">
        <v>2.09135908474283E-2</v>
      </c>
      <c r="J12" s="17">
        <v>1.20423773385313E-2</v>
      </c>
      <c r="K12" s="17">
        <v>1.45371441891161E-2</v>
      </c>
      <c r="L12" s="17">
        <v>1.11257333023334E-2</v>
      </c>
      <c r="M12" s="17"/>
      <c r="N12" s="17">
        <v>2.65758162312347E-2</v>
      </c>
      <c r="O12" s="17">
        <v>1.52631427610851E-2</v>
      </c>
      <c r="P12" s="17">
        <v>2.49296851604521E-2</v>
      </c>
      <c r="Q12" s="17">
        <v>1.9427779118593301E-2</v>
      </c>
      <c r="R12" s="17"/>
      <c r="S12" s="17">
        <v>2.7029591808940299E-2</v>
      </c>
      <c r="T12" s="17">
        <v>1.4475702124412401E-2</v>
      </c>
      <c r="U12" s="17">
        <v>2.15186148514682E-2</v>
      </c>
      <c r="V12" s="17">
        <v>2.5839385923616801E-2</v>
      </c>
      <c r="W12" s="17">
        <v>3.98790346296512E-2</v>
      </c>
      <c r="X12" s="17">
        <v>1.7050694463821701E-2</v>
      </c>
      <c r="Y12" s="17">
        <v>2.5476304779735202E-2</v>
      </c>
      <c r="Z12" s="17">
        <v>7.8889383106267204E-3</v>
      </c>
      <c r="AA12" s="17">
        <v>1.7263373448642001E-2</v>
      </c>
      <c r="AB12" s="17">
        <v>1.3900772717123399E-2</v>
      </c>
      <c r="AC12" s="17">
        <v>3.5803105729487597E-2</v>
      </c>
      <c r="AD12" s="17">
        <v>0</v>
      </c>
      <c r="AE12" s="17"/>
      <c r="AF12" s="17">
        <v>1.92935890757337E-2</v>
      </c>
      <c r="AG12" s="17">
        <v>2.3379519688277201E-2</v>
      </c>
      <c r="AH12" s="17">
        <v>1.7829597089779801E-2</v>
      </c>
      <c r="AI12" s="17">
        <v>2.9792297614525499E-2</v>
      </c>
      <c r="AJ12" s="17">
        <v>1.85931452433203E-2</v>
      </c>
      <c r="AK12" s="17"/>
      <c r="AL12" s="17">
        <v>1.34313064735641E-2</v>
      </c>
      <c r="AM12" s="17">
        <v>1.88610599764511E-2</v>
      </c>
      <c r="AN12" s="17">
        <v>2.2721543830701001E-2</v>
      </c>
      <c r="AO12" s="17">
        <v>2.1011551668328399E-2</v>
      </c>
      <c r="AP12" s="17">
        <v>5.1479297578808002E-2</v>
      </c>
      <c r="AQ12" s="17"/>
      <c r="AR12" s="17">
        <v>2.0601023917955302E-2</v>
      </c>
      <c r="AS12" s="17"/>
      <c r="AT12" s="17">
        <v>1.9444051473386199E-2</v>
      </c>
      <c r="AU12" s="17"/>
      <c r="AV12" s="17">
        <v>1.29161371902518E-2</v>
      </c>
      <c r="AW12" s="17"/>
      <c r="AX12" s="17">
        <v>1.82233713871441E-2</v>
      </c>
      <c r="AY12" s="17">
        <v>2.0971253387017299E-2</v>
      </c>
      <c r="AZ12" s="17"/>
      <c r="BA12" s="17">
        <v>1.7017080279690702E-2</v>
      </c>
      <c r="BB12" s="17">
        <v>1.8098126278542698E-2</v>
      </c>
    </row>
    <row r="13" spans="2:54">
      <c r="B13" s="18" t="s">
        <v>115</v>
      </c>
      <c r="C13" s="19">
        <v>1.44035440982218E-2</v>
      </c>
      <c r="D13" s="19">
        <v>8.2108560652234906E-3</v>
      </c>
      <c r="E13" s="19">
        <v>2.0520140033282099E-2</v>
      </c>
      <c r="F13" s="19"/>
      <c r="G13" s="19">
        <v>1.4483905268519901E-2</v>
      </c>
      <c r="H13" s="19">
        <v>1.54053953965797E-2</v>
      </c>
      <c r="I13" s="19">
        <v>2.3075837932031801E-2</v>
      </c>
      <c r="J13" s="19">
        <v>1.0772668787313901E-2</v>
      </c>
      <c r="K13" s="19">
        <v>1.7902405523417899E-2</v>
      </c>
      <c r="L13" s="19">
        <v>7.0845720911644396E-3</v>
      </c>
      <c r="M13" s="19"/>
      <c r="N13" s="19">
        <v>1.7228688762902501E-2</v>
      </c>
      <c r="O13" s="19">
        <v>7.9911067523111799E-3</v>
      </c>
      <c r="P13" s="19">
        <v>1.823808842177E-2</v>
      </c>
      <c r="Q13" s="19">
        <v>1.50557004289231E-2</v>
      </c>
      <c r="R13" s="19"/>
      <c r="S13" s="19">
        <v>1.41364766025156E-2</v>
      </c>
      <c r="T13" s="19">
        <v>1.45221711390673E-2</v>
      </c>
      <c r="U13" s="19">
        <v>9.7294498886760592E-3</v>
      </c>
      <c r="V13" s="19">
        <v>1.41989836279735E-2</v>
      </c>
      <c r="W13" s="19">
        <v>9.2209560475454994E-3</v>
      </c>
      <c r="X13" s="19">
        <v>1.9367276694296401E-2</v>
      </c>
      <c r="Y13" s="19">
        <v>1.55264389948091E-2</v>
      </c>
      <c r="Z13" s="19">
        <v>1.3992741023044901E-2</v>
      </c>
      <c r="AA13" s="19">
        <v>1.4494554021478701E-2</v>
      </c>
      <c r="AB13" s="19">
        <v>2.9986520106541299E-2</v>
      </c>
      <c r="AC13" s="19">
        <v>0</v>
      </c>
      <c r="AD13" s="19">
        <v>0</v>
      </c>
      <c r="AE13" s="19"/>
      <c r="AF13" s="19">
        <v>8.7302162474213307E-3</v>
      </c>
      <c r="AG13" s="19">
        <v>9.5329329937596397E-3</v>
      </c>
      <c r="AH13" s="19">
        <v>5.2107299461363801E-3</v>
      </c>
      <c r="AI13" s="19">
        <v>3.1283139193818699E-2</v>
      </c>
      <c r="AJ13" s="19">
        <v>3.6016959852984199E-3</v>
      </c>
      <c r="AK13" s="19"/>
      <c r="AL13" s="19">
        <v>1.2573014401500099E-2</v>
      </c>
      <c r="AM13" s="19">
        <v>1.1458447040865301E-2</v>
      </c>
      <c r="AN13" s="19">
        <v>1.37579077788786E-2</v>
      </c>
      <c r="AO13" s="19">
        <v>1.4120512912159501E-2</v>
      </c>
      <c r="AP13" s="19">
        <v>1.6160881812870301E-2</v>
      </c>
      <c r="AQ13" s="19"/>
      <c r="AR13" s="19">
        <v>7.8093475692192701E-3</v>
      </c>
      <c r="AS13" s="19"/>
      <c r="AT13" s="19">
        <v>3.8821221126565898E-3</v>
      </c>
      <c r="AU13" s="19"/>
      <c r="AV13" s="19">
        <v>1.0748373984661899E-2</v>
      </c>
      <c r="AW13" s="19"/>
      <c r="AX13" s="19">
        <v>0</v>
      </c>
      <c r="AY13" s="19">
        <v>9.8751274877579998E-3</v>
      </c>
      <c r="AZ13" s="19"/>
      <c r="BA13" s="19">
        <v>6.5523605540597097E-3</v>
      </c>
      <c r="BB13" s="19">
        <v>1.4497140962190401E-2</v>
      </c>
    </row>
    <row r="14" spans="2:54">
      <c r="B14" s="16"/>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271</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1084</v>
      </c>
      <c r="D7" s="10">
        <v>533</v>
      </c>
      <c r="E7" s="10">
        <v>548</v>
      </c>
      <c r="F7" s="10"/>
      <c r="G7" s="10">
        <v>151</v>
      </c>
      <c r="H7" s="10">
        <v>191</v>
      </c>
      <c r="I7" s="10">
        <v>187</v>
      </c>
      <c r="J7" s="10">
        <v>142</v>
      </c>
      <c r="K7" s="10">
        <v>170</v>
      </c>
      <c r="L7" s="10">
        <v>242</v>
      </c>
      <c r="M7" s="10"/>
      <c r="N7" s="10">
        <v>328</v>
      </c>
      <c r="O7" s="10">
        <v>280</v>
      </c>
      <c r="P7" s="10">
        <v>198</v>
      </c>
      <c r="Q7" s="10">
        <v>271</v>
      </c>
      <c r="R7" s="10"/>
      <c r="S7" s="10">
        <v>147</v>
      </c>
      <c r="T7" s="10">
        <v>184</v>
      </c>
      <c r="U7" s="10">
        <v>106</v>
      </c>
      <c r="V7" s="10">
        <v>72</v>
      </c>
      <c r="W7" s="10">
        <v>60</v>
      </c>
      <c r="X7" s="10">
        <v>114</v>
      </c>
      <c r="Y7" s="10">
        <v>85</v>
      </c>
      <c r="Z7" s="10">
        <v>49</v>
      </c>
      <c r="AA7" s="10">
        <v>122</v>
      </c>
      <c r="AB7" s="10">
        <v>77</v>
      </c>
      <c r="AC7" s="10">
        <v>47</v>
      </c>
      <c r="AD7" s="10">
        <v>21</v>
      </c>
      <c r="AE7" s="10"/>
      <c r="AF7" s="10">
        <v>356</v>
      </c>
      <c r="AG7" s="10">
        <v>188</v>
      </c>
      <c r="AH7" s="10">
        <v>94</v>
      </c>
      <c r="AI7" s="10">
        <v>81</v>
      </c>
      <c r="AJ7" s="10">
        <v>175</v>
      </c>
      <c r="AK7" s="10"/>
      <c r="AL7" s="10">
        <v>261</v>
      </c>
      <c r="AM7" s="10">
        <v>217</v>
      </c>
      <c r="AN7" s="10">
        <v>278</v>
      </c>
      <c r="AO7" s="10">
        <v>125</v>
      </c>
      <c r="AP7" s="10">
        <v>28</v>
      </c>
      <c r="AQ7" s="10"/>
      <c r="AR7" s="10">
        <v>162</v>
      </c>
      <c r="AS7" s="10"/>
      <c r="AT7" s="10">
        <v>73</v>
      </c>
      <c r="AU7" s="10"/>
      <c r="AV7" s="10">
        <v>91</v>
      </c>
      <c r="AW7" s="10"/>
      <c r="AX7" s="10">
        <v>53</v>
      </c>
      <c r="AY7" s="10">
        <v>289</v>
      </c>
      <c r="AZ7" s="10"/>
      <c r="BA7" s="10">
        <v>365</v>
      </c>
      <c r="BB7" s="10">
        <v>455</v>
      </c>
    </row>
    <row r="8" spans="2:54" ht="30" customHeight="1">
      <c r="B8" s="11" t="s">
        <v>84</v>
      </c>
      <c r="C8" s="11">
        <v>1080</v>
      </c>
      <c r="D8" s="11">
        <v>538</v>
      </c>
      <c r="E8" s="11">
        <v>538</v>
      </c>
      <c r="F8" s="11"/>
      <c r="G8" s="11">
        <v>152</v>
      </c>
      <c r="H8" s="11">
        <v>185</v>
      </c>
      <c r="I8" s="11">
        <v>183</v>
      </c>
      <c r="J8" s="11">
        <v>183</v>
      </c>
      <c r="K8" s="11">
        <v>154</v>
      </c>
      <c r="L8" s="11">
        <v>222</v>
      </c>
      <c r="M8" s="11"/>
      <c r="N8" s="11">
        <v>298</v>
      </c>
      <c r="O8" s="11">
        <v>273</v>
      </c>
      <c r="P8" s="11">
        <v>226</v>
      </c>
      <c r="Q8" s="11">
        <v>276</v>
      </c>
      <c r="R8" s="11"/>
      <c r="S8" s="11">
        <v>146</v>
      </c>
      <c r="T8" s="11">
        <v>155</v>
      </c>
      <c r="U8" s="11">
        <v>90</v>
      </c>
      <c r="V8" s="11">
        <v>100</v>
      </c>
      <c r="W8" s="11">
        <v>65</v>
      </c>
      <c r="X8" s="11">
        <v>95</v>
      </c>
      <c r="Y8" s="11">
        <v>86</v>
      </c>
      <c r="Z8" s="11">
        <v>48</v>
      </c>
      <c r="AA8" s="11">
        <v>119</v>
      </c>
      <c r="AB8" s="11">
        <v>98</v>
      </c>
      <c r="AC8" s="11">
        <v>49</v>
      </c>
      <c r="AD8" s="11">
        <v>28</v>
      </c>
      <c r="AE8" s="11"/>
      <c r="AF8" s="11">
        <v>358</v>
      </c>
      <c r="AG8" s="11">
        <v>177</v>
      </c>
      <c r="AH8" s="11">
        <v>94</v>
      </c>
      <c r="AI8" s="11">
        <v>81</v>
      </c>
      <c r="AJ8" s="11">
        <v>174</v>
      </c>
      <c r="AK8" s="11"/>
      <c r="AL8" s="11">
        <v>269</v>
      </c>
      <c r="AM8" s="11">
        <v>222</v>
      </c>
      <c r="AN8" s="11">
        <v>272</v>
      </c>
      <c r="AO8" s="11">
        <v>119</v>
      </c>
      <c r="AP8" s="11">
        <v>22</v>
      </c>
      <c r="AQ8" s="11"/>
      <c r="AR8" s="11">
        <v>160</v>
      </c>
      <c r="AS8" s="11"/>
      <c r="AT8" s="11">
        <v>74</v>
      </c>
      <c r="AU8" s="11"/>
      <c r="AV8" s="11">
        <v>88</v>
      </c>
      <c r="AW8" s="11"/>
      <c r="AX8" s="11">
        <v>52</v>
      </c>
      <c r="AY8" s="11">
        <v>294</v>
      </c>
      <c r="AZ8" s="11"/>
      <c r="BA8" s="11">
        <v>357</v>
      </c>
      <c r="BB8" s="11">
        <v>453</v>
      </c>
    </row>
    <row r="9" spans="2:54">
      <c r="B9" s="18" t="s">
        <v>216</v>
      </c>
      <c r="C9" s="17">
        <v>0.13125481042662099</v>
      </c>
      <c r="D9" s="17">
        <v>0.156052806845319</v>
      </c>
      <c r="E9" s="17">
        <v>0.105514190485336</v>
      </c>
      <c r="F9" s="17"/>
      <c r="G9" s="17">
        <v>0.14271344553332599</v>
      </c>
      <c r="H9" s="17">
        <v>0.185778269639505</v>
      </c>
      <c r="I9" s="17">
        <v>0.14964603327499101</v>
      </c>
      <c r="J9" s="17">
        <v>0.11159580506035401</v>
      </c>
      <c r="K9" s="17">
        <v>0.10496870187934899</v>
      </c>
      <c r="L9" s="17">
        <v>9.7757939768148797E-2</v>
      </c>
      <c r="M9" s="17"/>
      <c r="N9" s="17">
        <v>0.20141975324660799</v>
      </c>
      <c r="O9" s="17">
        <v>0.11912179315669499</v>
      </c>
      <c r="P9" s="17">
        <v>8.72132450433033E-2</v>
      </c>
      <c r="Q9" s="17">
        <v>0.102564502708587</v>
      </c>
      <c r="R9" s="17"/>
      <c r="S9" s="17">
        <v>0.22483673637496901</v>
      </c>
      <c r="T9" s="17">
        <v>0.10771890086000301</v>
      </c>
      <c r="U9" s="17">
        <v>0.132700416429094</v>
      </c>
      <c r="V9" s="17">
        <v>0.104204834277089</v>
      </c>
      <c r="W9" s="17">
        <v>6.9311716263383394E-2</v>
      </c>
      <c r="X9" s="17">
        <v>0.102627802314981</v>
      </c>
      <c r="Y9" s="17">
        <v>0.101043009576848</v>
      </c>
      <c r="Z9" s="17">
        <v>0.220418638152788</v>
      </c>
      <c r="AA9" s="17">
        <v>0.16169460567414301</v>
      </c>
      <c r="AB9" s="17">
        <v>0.12929743051240999</v>
      </c>
      <c r="AC9" s="17">
        <v>6.1777336653465798E-2</v>
      </c>
      <c r="AD9" s="17">
        <v>4.7398268485728902E-2</v>
      </c>
      <c r="AE9" s="17"/>
      <c r="AF9" s="17">
        <v>0.18948552107626099</v>
      </c>
      <c r="AG9" s="17">
        <v>0.13200256399132401</v>
      </c>
      <c r="AH9" s="17">
        <v>0.106875896964926</v>
      </c>
      <c r="AI9" s="17">
        <v>0.17403020180571799</v>
      </c>
      <c r="AJ9" s="17">
        <v>5.2593618377162303E-2</v>
      </c>
      <c r="AK9" s="17"/>
      <c r="AL9" s="17">
        <v>9.3947009607144194E-2</v>
      </c>
      <c r="AM9" s="17">
        <v>0.10290359470001401</v>
      </c>
      <c r="AN9" s="17">
        <v>0.17527313171839801</v>
      </c>
      <c r="AO9" s="17">
        <v>0.170916759265232</v>
      </c>
      <c r="AP9" s="17">
        <v>0.323988673306844</v>
      </c>
      <c r="AQ9" s="17"/>
      <c r="AR9" s="17">
        <v>0.17358866973055501</v>
      </c>
      <c r="AS9" s="17"/>
      <c r="AT9" s="17">
        <v>0.182301582497953</v>
      </c>
      <c r="AU9" s="17"/>
      <c r="AV9" s="17">
        <v>0.18166822394398</v>
      </c>
      <c r="AW9" s="17"/>
      <c r="AX9" s="17">
        <v>0.23134968177481999</v>
      </c>
      <c r="AY9" s="17">
        <v>0.16708286806654399</v>
      </c>
      <c r="AZ9" s="17"/>
      <c r="BA9" s="17">
        <v>0.103873054221022</v>
      </c>
      <c r="BB9" s="17">
        <v>0.14506228954317399</v>
      </c>
    </row>
    <row r="10" spans="2:54">
      <c r="B10" s="18" t="s">
        <v>217</v>
      </c>
      <c r="C10" s="17">
        <v>0.308164996035451</v>
      </c>
      <c r="D10" s="17">
        <v>0.31761063064313</v>
      </c>
      <c r="E10" s="17">
        <v>0.298473361449759</v>
      </c>
      <c r="F10" s="17"/>
      <c r="G10" s="17">
        <v>0.38563874846331597</v>
      </c>
      <c r="H10" s="17">
        <v>0.340504704031591</v>
      </c>
      <c r="I10" s="17">
        <v>0.27434141615532498</v>
      </c>
      <c r="J10" s="17">
        <v>0.29342933547677302</v>
      </c>
      <c r="K10" s="17">
        <v>0.25280735402679799</v>
      </c>
      <c r="L10" s="17">
        <v>0.30766203203192299</v>
      </c>
      <c r="M10" s="17"/>
      <c r="N10" s="17">
        <v>0.36810799000801298</v>
      </c>
      <c r="O10" s="17">
        <v>0.24986806111808299</v>
      </c>
      <c r="P10" s="17">
        <v>0.39023296579982703</v>
      </c>
      <c r="Q10" s="17">
        <v>0.243212514734897</v>
      </c>
      <c r="R10" s="17"/>
      <c r="S10" s="17">
        <v>0.28397821924042199</v>
      </c>
      <c r="T10" s="17">
        <v>0.279863184791935</v>
      </c>
      <c r="U10" s="17">
        <v>0.30376944765515201</v>
      </c>
      <c r="V10" s="17">
        <v>0.32731558312639802</v>
      </c>
      <c r="W10" s="17">
        <v>0.316081284741899</v>
      </c>
      <c r="X10" s="17">
        <v>0.28539783994755002</v>
      </c>
      <c r="Y10" s="17">
        <v>0.32108306784434498</v>
      </c>
      <c r="Z10" s="17">
        <v>0.32948291377960398</v>
      </c>
      <c r="AA10" s="17">
        <v>0.29959536757183902</v>
      </c>
      <c r="AB10" s="17">
        <v>0.39201024836347598</v>
      </c>
      <c r="AC10" s="17">
        <v>0.285664991465714</v>
      </c>
      <c r="AD10" s="17">
        <v>0.300719301320159</v>
      </c>
      <c r="AE10" s="17"/>
      <c r="AF10" s="17">
        <v>0.38430463705868301</v>
      </c>
      <c r="AG10" s="17">
        <v>0.26475541795802499</v>
      </c>
      <c r="AH10" s="17">
        <v>0.27594857481466101</v>
      </c>
      <c r="AI10" s="17">
        <v>0.34845473598745003</v>
      </c>
      <c r="AJ10" s="17">
        <v>0.22569813836330599</v>
      </c>
      <c r="AK10" s="17"/>
      <c r="AL10" s="17">
        <v>0.23683796677230501</v>
      </c>
      <c r="AM10" s="17">
        <v>0.33612623829515398</v>
      </c>
      <c r="AN10" s="17">
        <v>0.34177520109893</v>
      </c>
      <c r="AO10" s="17">
        <v>0.39506059803913302</v>
      </c>
      <c r="AP10" s="17">
        <v>0.24184179466559899</v>
      </c>
      <c r="AQ10" s="17"/>
      <c r="AR10" s="17">
        <v>0.40823430516848502</v>
      </c>
      <c r="AS10" s="17"/>
      <c r="AT10" s="17">
        <v>0.38149795538907899</v>
      </c>
      <c r="AU10" s="17"/>
      <c r="AV10" s="17">
        <v>0.43071877183463297</v>
      </c>
      <c r="AW10" s="17"/>
      <c r="AX10" s="17">
        <v>0.348734484935733</v>
      </c>
      <c r="AY10" s="17">
        <v>0.35264577000316799</v>
      </c>
      <c r="AZ10" s="17"/>
      <c r="BA10" s="17">
        <v>0.25253783467333402</v>
      </c>
      <c r="BB10" s="17">
        <v>0.36787708241730999</v>
      </c>
    </row>
    <row r="11" spans="2:54">
      <c r="B11" s="18" t="s">
        <v>218</v>
      </c>
      <c r="C11" s="17">
        <v>0.29467078849205303</v>
      </c>
      <c r="D11" s="17">
        <v>0.291923212203472</v>
      </c>
      <c r="E11" s="17">
        <v>0.29704317241997003</v>
      </c>
      <c r="F11" s="17"/>
      <c r="G11" s="17">
        <v>0.23322366716010701</v>
      </c>
      <c r="H11" s="17">
        <v>0.23381896422210899</v>
      </c>
      <c r="I11" s="17">
        <v>0.31491868208302798</v>
      </c>
      <c r="J11" s="17">
        <v>0.28389006410225598</v>
      </c>
      <c r="K11" s="17">
        <v>0.318990200325169</v>
      </c>
      <c r="L11" s="17">
        <v>0.36384323528523599</v>
      </c>
      <c r="M11" s="17"/>
      <c r="N11" s="17">
        <v>0.24022479569960301</v>
      </c>
      <c r="O11" s="17">
        <v>0.350248193313967</v>
      </c>
      <c r="P11" s="17">
        <v>0.25547304503400198</v>
      </c>
      <c r="Q11" s="17">
        <v>0.328076811438405</v>
      </c>
      <c r="R11" s="17"/>
      <c r="S11" s="17">
        <v>0.239607613549946</v>
      </c>
      <c r="T11" s="17">
        <v>0.29735859202486298</v>
      </c>
      <c r="U11" s="17">
        <v>0.32613781394191199</v>
      </c>
      <c r="V11" s="17">
        <v>0.28240403706563399</v>
      </c>
      <c r="W11" s="17">
        <v>0.34618857241426099</v>
      </c>
      <c r="X11" s="17">
        <v>0.32137416319173601</v>
      </c>
      <c r="Y11" s="17">
        <v>0.37311802208413097</v>
      </c>
      <c r="Z11" s="17">
        <v>0.24744261010400201</v>
      </c>
      <c r="AA11" s="17">
        <v>0.30627684846951603</v>
      </c>
      <c r="AB11" s="17">
        <v>0.23481776183983399</v>
      </c>
      <c r="AC11" s="17">
        <v>0.33317486633647803</v>
      </c>
      <c r="AD11" s="17">
        <v>0.23230683688006901</v>
      </c>
      <c r="AE11" s="17"/>
      <c r="AF11" s="17">
        <v>0.250163574293155</v>
      </c>
      <c r="AG11" s="17">
        <v>0.32580678224700499</v>
      </c>
      <c r="AH11" s="17">
        <v>0.33355385446809799</v>
      </c>
      <c r="AI11" s="17">
        <v>0.26505197748956499</v>
      </c>
      <c r="AJ11" s="17">
        <v>0.258205190914434</v>
      </c>
      <c r="AK11" s="17"/>
      <c r="AL11" s="17">
        <v>0.33988745426381001</v>
      </c>
      <c r="AM11" s="17">
        <v>0.321573837074973</v>
      </c>
      <c r="AN11" s="17">
        <v>0.26966975764794598</v>
      </c>
      <c r="AO11" s="17">
        <v>0.22505429607682201</v>
      </c>
      <c r="AP11" s="17">
        <v>0.20848595402159401</v>
      </c>
      <c r="AQ11" s="17"/>
      <c r="AR11" s="17">
        <v>0.213193134406055</v>
      </c>
      <c r="AS11" s="17"/>
      <c r="AT11" s="17">
        <v>0.15167484614837701</v>
      </c>
      <c r="AU11" s="17"/>
      <c r="AV11" s="17">
        <v>0.25095335388105899</v>
      </c>
      <c r="AW11" s="17"/>
      <c r="AX11" s="17">
        <v>0.24142967700085499</v>
      </c>
      <c r="AY11" s="17">
        <v>0.29800381136426202</v>
      </c>
      <c r="AZ11" s="17"/>
      <c r="BA11" s="17">
        <v>0.34121827304441699</v>
      </c>
      <c r="BB11" s="17">
        <v>0.26267961160438202</v>
      </c>
    </row>
    <row r="12" spans="2:54">
      <c r="B12" s="18" t="s">
        <v>219</v>
      </c>
      <c r="C12" s="17">
        <v>0.19086583894207201</v>
      </c>
      <c r="D12" s="17">
        <v>0.14389760091171999</v>
      </c>
      <c r="E12" s="17">
        <v>0.23895984757588201</v>
      </c>
      <c r="F12" s="17"/>
      <c r="G12" s="17">
        <v>0.217236716926972</v>
      </c>
      <c r="H12" s="17">
        <v>0.17140007298509499</v>
      </c>
      <c r="I12" s="17">
        <v>0.19756690996896301</v>
      </c>
      <c r="J12" s="17">
        <v>0.21124113761771299</v>
      </c>
      <c r="K12" s="17">
        <v>0.23997664944215299</v>
      </c>
      <c r="L12" s="17">
        <v>0.12971227872112201</v>
      </c>
      <c r="M12" s="17"/>
      <c r="N12" s="17">
        <v>0.13072340220247999</v>
      </c>
      <c r="O12" s="17">
        <v>0.199474878890502</v>
      </c>
      <c r="P12" s="17">
        <v>0.21469643690488599</v>
      </c>
      <c r="Q12" s="17">
        <v>0.22626762345356399</v>
      </c>
      <c r="R12" s="17"/>
      <c r="S12" s="17">
        <v>0.19604590690221299</v>
      </c>
      <c r="T12" s="17">
        <v>0.20145475141438299</v>
      </c>
      <c r="U12" s="17">
        <v>0.206785032656189</v>
      </c>
      <c r="V12" s="17">
        <v>0.15839454006503401</v>
      </c>
      <c r="W12" s="17">
        <v>0.201459234360957</v>
      </c>
      <c r="X12" s="17">
        <v>0.222179443182979</v>
      </c>
      <c r="Y12" s="17">
        <v>0.145871807027635</v>
      </c>
      <c r="Z12" s="17">
        <v>0.123493410683382</v>
      </c>
      <c r="AA12" s="17">
        <v>0.19296769992792001</v>
      </c>
      <c r="AB12" s="17">
        <v>0.151616952971216</v>
      </c>
      <c r="AC12" s="17">
        <v>0.25318652975934403</v>
      </c>
      <c r="AD12" s="17">
        <v>0.31162099442631702</v>
      </c>
      <c r="AE12" s="17"/>
      <c r="AF12" s="17">
        <v>0.13638324034327301</v>
      </c>
      <c r="AG12" s="17">
        <v>0.17609289225396399</v>
      </c>
      <c r="AH12" s="17">
        <v>0.233833158079116</v>
      </c>
      <c r="AI12" s="17">
        <v>0.17711197097467299</v>
      </c>
      <c r="AJ12" s="17">
        <v>0.29747097549839802</v>
      </c>
      <c r="AK12" s="17"/>
      <c r="AL12" s="17">
        <v>0.21049931901037799</v>
      </c>
      <c r="AM12" s="17">
        <v>0.15985248311980299</v>
      </c>
      <c r="AN12" s="17">
        <v>0.16405307724354901</v>
      </c>
      <c r="AO12" s="17">
        <v>0.177637974169264</v>
      </c>
      <c r="AP12" s="17">
        <v>0.12675161073215699</v>
      </c>
      <c r="AQ12" s="17"/>
      <c r="AR12" s="17">
        <v>0.14474804822536599</v>
      </c>
      <c r="AS12" s="17"/>
      <c r="AT12" s="17">
        <v>0.183998451019352</v>
      </c>
      <c r="AU12" s="17"/>
      <c r="AV12" s="17">
        <v>0.1099765436975</v>
      </c>
      <c r="AW12" s="17"/>
      <c r="AX12" s="17">
        <v>0.158543788203099</v>
      </c>
      <c r="AY12" s="17">
        <v>0.12912531217138101</v>
      </c>
      <c r="AZ12" s="17"/>
      <c r="BA12" s="17">
        <v>0.20113107076161901</v>
      </c>
      <c r="BB12" s="17">
        <v>0.16337262071683201</v>
      </c>
    </row>
    <row r="13" spans="2:54">
      <c r="B13" s="18" t="s">
        <v>220</v>
      </c>
      <c r="C13" s="19">
        <v>7.5043566103804096E-2</v>
      </c>
      <c r="D13" s="19">
        <v>9.0515749396359396E-2</v>
      </c>
      <c r="E13" s="19">
        <v>6.0009428069052899E-2</v>
      </c>
      <c r="F13" s="19"/>
      <c r="G13" s="19">
        <v>2.1187421916278801E-2</v>
      </c>
      <c r="H13" s="19">
        <v>6.8497989121700506E-2</v>
      </c>
      <c r="I13" s="19">
        <v>6.3526958517693299E-2</v>
      </c>
      <c r="J13" s="19">
        <v>9.9843657742903394E-2</v>
      </c>
      <c r="K13" s="19">
        <v>8.3257094326532E-2</v>
      </c>
      <c r="L13" s="19">
        <v>0.101024514193571</v>
      </c>
      <c r="M13" s="19"/>
      <c r="N13" s="19">
        <v>5.9524058843296097E-2</v>
      </c>
      <c r="O13" s="19">
        <v>8.1287073520751998E-2</v>
      </c>
      <c r="P13" s="19">
        <v>5.2384307217981402E-2</v>
      </c>
      <c r="Q13" s="19">
        <v>9.9878547664546305E-2</v>
      </c>
      <c r="R13" s="19"/>
      <c r="S13" s="19">
        <v>5.5531523932450297E-2</v>
      </c>
      <c r="T13" s="19">
        <v>0.113604570908816</v>
      </c>
      <c r="U13" s="19">
        <v>3.0607289317653E-2</v>
      </c>
      <c r="V13" s="19">
        <v>0.12768100546584499</v>
      </c>
      <c r="W13" s="19">
        <v>6.69591922194991E-2</v>
      </c>
      <c r="X13" s="19">
        <v>6.8420751362753399E-2</v>
      </c>
      <c r="Y13" s="19">
        <v>5.88840934670401E-2</v>
      </c>
      <c r="Z13" s="19">
        <v>7.9162427280223505E-2</v>
      </c>
      <c r="AA13" s="19">
        <v>3.9465478356581603E-2</v>
      </c>
      <c r="AB13" s="19">
        <v>9.2257606313063706E-2</v>
      </c>
      <c r="AC13" s="19">
        <v>6.6196275784998607E-2</v>
      </c>
      <c r="AD13" s="19">
        <v>0.107954598887727</v>
      </c>
      <c r="AE13" s="19"/>
      <c r="AF13" s="19">
        <v>3.9663027228628703E-2</v>
      </c>
      <c r="AG13" s="19">
        <v>0.101342343549682</v>
      </c>
      <c r="AH13" s="19">
        <v>4.9788515673199502E-2</v>
      </c>
      <c r="AI13" s="19">
        <v>3.5351113742594503E-2</v>
      </c>
      <c r="AJ13" s="19">
        <v>0.16603207684669999</v>
      </c>
      <c r="AK13" s="19"/>
      <c r="AL13" s="19">
        <v>0.118828250346363</v>
      </c>
      <c r="AM13" s="19">
        <v>7.9543846810055593E-2</v>
      </c>
      <c r="AN13" s="19">
        <v>4.9228832291178401E-2</v>
      </c>
      <c r="AO13" s="19">
        <v>3.1330372449548297E-2</v>
      </c>
      <c r="AP13" s="19">
        <v>9.8931967273804697E-2</v>
      </c>
      <c r="AQ13" s="19"/>
      <c r="AR13" s="19">
        <v>6.0235842469538302E-2</v>
      </c>
      <c r="AS13" s="19"/>
      <c r="AT13" s="19">
        <v>0.100527164945239</v>
      </c>
      <c r="AU13" s="19"/>
      <c r="AV13" s="19">
        <v>2.6683106642828299E-2</v>
      </c>
      <c r="AW13" s="19"/>
      <c r="AX13" s="19">
        <v>1.9942368085492799E-2</v>
      </c>
      <c r="AY13" s="19">
        <v>5.3142238394645602E-2</v>
      </c>
      <c r="AZ13" s="19"/>
      <c r="BA13" s="19">
        <v>0.101239767299607</v>
      </c>
      <c r="BB13" s="19">
        <v>6.10083957183018E-2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272</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1084</v>
      </c>
      <c r="D7" s="10">
        <v>533</v>
      </c>
      <c r="E7" s="10">
        <v>548</v>
      </c>
      <c r="F7" s="10"/>
      <c r="G7" s="10">
        <v>151</v>
      </c>
      <c r="H7" s="10">
        <v>191</v>
      </c>
      <c r="I7" s="10">
        <v>187</v>
      </c>
      <c r="J7" s="10">
        <v>142</v>
      </c>
      <c r="K7" s="10">
        <v>170</v>
      </c>
      <c r="L7" s="10">
        <v>242</v>
      </c>
      <c r="M7" s="10"/>
      <c r="N7" s="10">
        <v>328</v>
      </c>
      <c r="O7" s="10">
        <v>280</v>
      </c>
      <c r="P7" s="10">
        <v>198</v>
      </c>
      <c r="Q7" s="10">
        <v>271</v>
      </c>
      <c r="R7" s="10"/>
      <c r="S7" s="10">
        <v>147</v>
      </c>
      <c r="T7" s="10">
        <v>184</v>
      </c>
      <c r="U7" s="10">
        <v>106</v>
      </c>
      <c r="V7" s="10">
        <v>72</v>
      </c>
      <c r="W7" s="10">
        <v>60</v>
      </c>
      <c r="X7" s="10">
        <v>114</v>
      </c>
      <c r="Y7" s="10">
        <v>85</v>
      </c>
      <c r="Z7" s="10">
        <v>49</v>
      </c>
      <c r="AA7" s="10">
        <v>122</v>
      </c>
      <c r="AB7" s="10">
        <v>77</v>
      </c>
      <c r="AC7" s="10">
        <v>47</v>
      </c>
      <c r="AD7" s="10">
        <v>21</v>
      </c>
      <c r="AE7" s="10"/>
      <c r="AF7" s="10">
        <v>356</v>
      </c>
      <c r="AG7" s="10">
        <v>188</v>
      </c>
      <c r="AH7" s="10">
        <v>94</v>
      </c>
      <c r="AI7" s="10">
        <v>81</v>
      </c>
      <c r="AJ7" s="10">
        <v>175</v>
      </c>
      <c r="AK7" s="10"/>
      <c r="AL7" s="10">
        <v>261</v>
      </c>
      <c r="AM7" s="10">
        <v>217</v>
      </c>
      <c r="AN7" s="10">
        <v>278</v>
      </c>
      <c r="AO7" s="10">
        <v>125</v>
      </c>
      <c r="AP7" s="10">
        <v>28</v>
      </c>
      <c r="AQ7" s="10"/>
      <c r="AR7" s="10">
        <v>162</v>
      </c>
      <c r="AS7" s="10"/>
      <c r="AT7" s="10">
        <v>73</v>
      </c>
      <c r="AU7" s="10"/>
      <c r="AV7" s="10">
        <v>91</v>
      </c>
      <c r="AW7" s="10"/>
      <c r="AX7" s="10">
        <v>53</v>
      </c>
      <c r="AY7" s="10">
        <v>289</v>
      </c>
      <c r="AZ7" s="10"/>
      <c r="BA7" s="10">
        <v>365</v>
      </c>
      <c r="BB7" s="10">
        <v>455</v>
      </c>
    </row>
    <row r="8" spans="2:54" ht="30" customHeight="1">
      <c r="B8" s="11" t="s">
        <v>84</v>
      </c>
      <c r="C8" s="11">
        <v>1080</v>
      </c>
      <c r="D8" s="11">
        <v>538</v>
      </c>
      <c r="E8" s="11">
        <v>538</v>
      </c>
      <c r="F8" s="11"/>
      <c r="G8" s="11">
        <v>152</v>
      </c>
      <c r="H8" s="11">
        <v>185</v>
      </c>
      <c r="I8" s="11">
        <v>183</v>
      </c>
      <c r="J8" s="11">
        <v>183</v>
      </c>
      <c r="K8" s="11">
        <v>154</v>
      </c>
      <c r="L8" s="11">
        <v>222</v>
      </c>
      <c r="M8" s="11"/>
      <c r="N8" s="11">
        <v>298</v>
      </c>
      <c r="O8" s="11">
        <v>273</v>
      </c>
      <c r="P8" s="11">
        <v>226</v>
      </c>
      <c r="Q8" s="11">
        <v>276</v>
      </c>
      <c r="R8" s="11"/>
      <c r="S8" s="11">
        <v>146</v>
      </c>
      <c r="T8" s="11">
        <v>155</v>
      </c>
      <c r="U8" s="11">
        <v>90</v>
      </c>
      <c r="V8" s="11">
        <v>100</v>
      </c>
      <c r="W8" s="11">
        <v>65</v>
      </c>
      <c r="X8" s="11">
        <v>95</v>
      </c>
      <c r="Y8" s="11">
        <v>86</v>
      </c>
      <c r="Z8" s="11">
        <v>48</v>
      </c>
      <c r="AA8" s="11">
        <v>119</v>
      </c>
      <c r="AB8" s="11">
        <v>98</v>
      </c>
      <c r="AC8" s="11">
        <v>49</v>
      </c>
      <c r="AD8" s="11">
        <v>28</v>
      </c>
      <c r="AE8" s="11"/>
      <c r="AF8" s="11">
        <v>358</v>
      </c>
      <c r="AG8" s="11">
        <v>177</v>
      </c>
      <c r="AH8" s="11">
        <v>94</v>
      </c>
      <c r="AI8" s="11">
        <v>81</v>
      </c>
      <c r="AJ8" s="11">
        <v>174</v>
      </c>
      <c r="AK8" s="11"/>
      <c r="AL8" s="11">
        <v>269</v>
      </c>
      <c r="AM8" s="11">
        <v>222</v>
      </c>
      <c r="AN8" s="11">
        <v>272</v>
      </c>
      <c r="AO8" s="11">
        <v>119</v>
      </c>
      <c r="AP8" s="11">
        <v>22</v>
      </c>
      <c r="AQ8" s="11"/>
      <c r="AR8" s="11">
        <v>160</v>
      </c>
      <c r="AS8" s="11"/>
      <c r="AT8" s="11">
        <v>74</v>
      </c>
      <c r="AU8" s="11"/>
      <c r="AV8" s="11">
        <v>88</v>
      </c>
      <c r="AW8" s="11"/>
      <c r="AX8" s="11">
        <v>52</v>
      </c>
      <c r="AY8" s="11">
        <v>294</v>
      </c>
      <c r="AZ8" s="11"/>
      <c r="BA8" s="11">
        <v>357</v>
      </c>
      <c r="BB8" s="11">
        <v>453</v>
      </c>
    </row>
    <row r="9" spans="2:54">
      <c r="B9" s="18" t="s">
        <v>216</v>
      </c>
      <c r="C9" s="17">
        <v>0.17526650751205899</v>
      </c>
      <c r="D9" s="17">
        <v>0.20254898065607399</v>
      </c>
      <c r="E9" s="17">
        <v>0.147299205545944</v>
      </c>
      <c r="F9" s="17"/>
      <c r="G9" s="17">
        <v>0.173778506605307</v>
      </c>
      <c r="H9" s="17">
        <v>0.23540104832730499</v>
      </c>
      <c r="I9" s="17">
        <v>0.20299446331773599</v>
      </c>
      <c r="J9" s="17">
        <v>0.18829005471835999</v>
      </c>
      <c r="K9" s="17">
        <v>0.136436972840869</v>
      </c>
      <c r="L9" s="17">
        <v>0.120314612314912</v>
      </c>
      <c r="M9" s="17"/>
      <c r="N9" s="17">
        <v>0.25715934415442698</v>
      </c>
      <c r="O9" s="17">
        <v>0.184687598162283</v>
      </c>
      <c r="P9" s="17">
        <v>0.118223978033607</v>
      </c>
      <c r="Q9" s="17">
        <v>0.124568994835685</v>
      </c>
      <c r="R9" s="17"/>
      <c r="S9" s="17">
        <v>0.24043085386503699</v>
      </c>
      <c r="T9" s="17">
        <v>0.189968687677354</v>
      </c>
      <c r="U9" s="17">
        <v>0.16406771630786099</v>
      </c>
      <c r="V9" s="17">
        <v>0.15788456614875701</v>
      </c>
      <c r="W9" s="17">
        <v>0.16301198342183501</v>
      </c>
      <c r="X9" s="17">
        <v>0.127537703732339</v>
      </c>
      <c r="Y9" s="17">
        <v>0.190011660030276</v>
      </c>
      <c r="Z9" s="17">
        <v>0.24954039126894401</v>
      </c>
      <c r="AA9" s="17">
        <v>0.13954890863873501</v>
      </c>
      <c r="AB9" s="17">
        <v>0.17579201615076501</v>
      </c>
      <c r="AC9" s="17">
        <v>8.2520149348120797E-2</v>
      </c>
      <c r="AD9" s="17">
        <v>0.18296049008522999</v>
      </c>
      <c r="AE9" s="17"/>
      <c r="AF9" s="17">
        <v>0.26139668242425601</v>
      </c>
      <c r="AG9" s="17">
        <v>0.18667246658818101</v>
      </c>
      <c r="AH9" s="17">
        <v>0.15754845201459</v>
      </c>
      <c r="AI9" s="17">
        <v>0.177906722155313</v>
      </c>
      <c r="AJ9" s="17">
        <v>6.6613817868057798E-2</v>
      </c>
      <c r="AK9" s="17"/>
      <c r="AL9" s="17">
        <v>0.137448446184258</v>
      </c>
      <c r="AM9" s="17">
        <v>0.11845057547789301</v>
      </c>
      <c r="AN9" s="17">
        <v>0.23476510647596599</v>
      </c>
      <c r="AO9" s="17">
        <v>0.28240874634410001</v>
      </c>
      <c r="AP9" s="17">
        <v>0.37663679245168402</v>
      </c>
      <c r="AQ9" s="17"/>
      <c r="AR9" s="17">
        <v>0.24157415680674399</v>
      </c>
      <c r="AS9" s="17"/>
      <c r="AT9" s="17">
        <v>0.23666675971522499</v>
      </c>
      <c r="AU9" s="17"/>
      <c r="AV9" s="17">
        <v>0.27209031221906799</v>
      </c>
      <c r="AW9" s="17"/>
      <c r="AX9" s="17">
        <v>0.28911352437551902</v>
      </c>
      <c r="AY9" s="17">
        <v>0.23793583267465099</v>
      </c>
      <c r="AZ9" s="17"/>
      <c r="BA9" s="17">
        <v>0.124456551530242</v>
      </c>
      <c r="BB9" s="17">
        <v>0.224148794764117</v>
      </c>
    </row>
    <row r="10" spans="2:54">
      <c r="B10" s="18" t="s">
        <v>217</v>
      </c>
      <c r="C10" s="17">
        <v>0.370210312856464</v>
      </c>
      <c r="D10" s="17">
        <v>0.375974121918769</v>
      </c>
      <c r="E10" s="17">
        <v>0.36451320463436998</v>
      </c>
      <c r="F10" s="17"/>
      <c r="G10" s="17">
        <v>0.444302127946687</v>
      </c>
      <c r="H10" s="17">
        <v>0.36139081885604801</v>
      </c>
      <c r="I10" s="17">
        <v>0.36170838576071102</v>
      </c>
      <c r="J10" s="17">
        <v>0.30699812681961203</v>
      </c>
      <c r="K10" s="17">
        <v>0.34454198714634598</v>
      </c>
      <c r="L10" s="17">
        <v>0.40120923957439197</v>
      </c>
      <c r="M10" s="17"/>
      <c r="N10" s="17">
        <v>0.369277153037395</v>
      </c>
      <c r="O10" s="17">
        <v>0.32510014267223802</v>
      </c>
      <c r="P10" s="17">
        <v>0.46184145513561198</v>
      </c>
      <c r="Q10" s="17">
        <v>0.352017728373689</v>
      </c>
      <c r="R10" s="17"/>
      <c r="S10" s="17">
        <v>0.35866119428867999</v>
      </c>
      <c r="T10" s="17">
        <v>0.29602526694833398</v>
      </c>
      <c r="U10" s="17">
        <v>0.36208897797827799</v>
      </c>
      <c r="V10" s="17">
        <v>0.31266681165590399</v>
      </c>
      <c r="W10" s="17">
        <v>0.41960997325428001</v>
      </c>
      <c r="X10" s="17">
        <v>0.37514948750306598</v>
      </c>
      <c r="Y10" s="17">
        <v>0.32826662756493202</v>
      </c>
      <c r="Z10" s="17">
        <v>0.44552001975306599</v>
      </c>
      <c r="AA10" s="17">
        <v>0.41021307230500598</v>
      </c>
      <c r="AB10" s="17">
        <v>0.44496972195369</v>
      </c>
      <c r="AC10" s="17">
        <v>0.46621315996856899</v>
      </c>
      <c r="AD10" s="17">
        <v>0.339465278477455</v>
      </c>
      <c r="AE10" s="17"/>
      <c r="AF10" s="17">
        <v>0.42318134260182999</v>
      </c>
      <c r="AG10" s="17">
        <v>0.28461324667271398</v>
      </c>
      <c r="AH10" s="17">
        <v>0.41608711122870801</v>
      </c>
      <c r="AI10" s="17">
        <v>0.38317513693222199</v>
      </c>
      <c r="AJ10" s="17">
        <v>0.33294335151966098</v>
      </c>
      <c r="AK10" s="17"/>
      <c r="AL10" s="17">
        <v>0.32828847719769799</v>
      </c>
      <c r="AM10" s="17">
        <v>0.41270864757688802</v>
      </c>
      <c r="AN10" s="17">
        <v>0.37613115045456702</v>
      </c>
      <c r="AO10" s="17">
        <v>0.36807224181880099</v>
      </c>
      <c r="AP10" s="17">
        <v>0.23809488227449699</v>
      </c>
      <c r="AQ10" s="17"/>
      <c r="AR10" s="17">
        <v>0.400342858518276</v>
      </c>
      <c r="AS10" s="17"/>
      <c r="AT10" s="17">
        <v>0.40730134047472399</v>
      </c>
      <c r="AU10" s="17"/>
      <c r="AV10" s="17">
        <v>0.40995937221267498</v>
      </c>
      <c r="AW10" s="17"/>
      <c r="AX10" s="17">
        <v>0.32411493395364099</v>
      </c>
      <c r="AY10" s="17">
        <v>0.397348299292545</v>
      </c>
      <c r="AZ10" s="17"/>
      <c r="BA10" s="17">
        <v>0.34425611463848099</v>
      </c>
      <c r="BB10" s="17">
        <v>0.381997600579354</v>
      </c>
    </row>
    <row r="11" spans="2:54">
      <c r="B11" s="18" t="s">
        <v>218</v>
      </c>
      <c r="C11" s="17">
        <v>0.267841548637622</v>
      </c>
      <c r="D11" s="17">
        <v>0.249890320303083</v>
      </c>
      <c r="E11" s="17">
        <v>0.28736609747876102</v>
      </c>
      <c r="F11" s="17"/>
      <c r="G11" s="17">
        <v>0.203592676570925</v>
      </c>
      <c r="H11" s="17">
        <v>0.23691519622337601</v>
      </c>
      <c r="I11" s="17">
        <v>0.22903294713900399</v>
      </c>
      <c r="J11" s="17">
        <v>0.330176859153749</v>
      </c>
      <c r="K11" s="17">
        <v>0.27694442389373602</v>
      </c>
      <c r="L11" s="17">
        <v>0.31294554062659302</v>
      </c>
      <c r="M11" s="17"/>
      <c r="N11" s="17">
        <v>0.21668756537874601</v>
      </c>
      <c r="O11" s="17">
        <v>0.307096096861246</v>
      </c>
      <c r="P11" s="17">
        <v>0.21771305819162401</v>
      </c>
      <c r="Q11" s="17">
        <v>0.32198677306985002</v>
      </c>
      <c r="R11" s="17"/>
      <c r="S11" s="17">
        <v>0.24685389711619399</v>
      </c>
      <c r="T11" s="17">
        <v>0.28810661291758299</v>
      </c>
      <c r="U11" s="17">
        <v>0.29692937774945799</v>
      </c>
      <c r="V11" s="17">
        <v>0.31860741714048102</v>
      </c>
      <c r="W11" s="17">
        <v>0.24418609018929899</v>
      </c>
      <c r="X11" s="17">
        <v>0.30542817721448301</v>
      </c>
      <c r="Y11" s="17">
        <v>0.33382538941545498</v>
      </c>
      <c r="Z11" s="17">
        <v>0.190846814449733</v>
      </c>
      <c r="AA11" s="17">
        <v>0.21433907077702599</v>
      </c>
      <c r="AB11" s="17">
        <v>0.20128387440245099</v>
      </c>
      <c r="AC11" s="17">
        <v>0.267862919683024</v>
      </c>
      <c r="AD11" s="17">
        <v>0.30718984646674602</v>
      </c>
      <c r="AE11" s="17"/>
      <c r="AF11" s="17">
        <v>0.199777844098948</v>
      </c>
      <c r="AG11" s="17">
        <v>0.29196098558932598</v>
      </c>
      <c r="AH11" s="17">
        <v>0.261089780310158</v>
      </c>
      <c r="AI11" s="17">
        <v>0.220252121814106</v>
      </c>
      <c r="AJ11" s="17">
        <v>0.33107490501961001</v>
      </c>
      <c r="AK11" s="17"/>
      <c r="AL11" s="17">
        <v>0.31225669856292199</v>
      </c>
      <c r="AM11" s="17">
        <v>0.28046965914592198</v>
      </c>
      <c r="AN11" s="17">
        <v>0.236916297054033</v>
      </c>
      <c r="AO11" s="17">
        <v>0.209426419759841</v>
      </c>
      <c r="AP11" s="17">
        <v>0.15907524711805901</v>
      </c>
      <c r="AQ11" s="17"/>
      <c r="AR11" s="17">
        <v>0.20033378952595901</v>
      </c>
      <c r="AS11" s="17"/>
      <c r="AT11" s="17">
        <v>0.132534484950945</v>
      </c>
      <c r="AU11" s="17"/>
      <c r="AV11" s="17">
        <v>0.234346261556691</v>
      </c>
      <c r="AW11" s="17"/>
      <c r="AX11" s="17">
        <v>0.217640426836578</v>
      </c>
      <c r="AY11" s="17">
        <v>0.22736684899100901</v>
      </c>
      <c r="AZ11" s="17"/>
      <c r="BA11" s="17">
        <v>0.32020159891282202</v>
      </c>
      <c r="BB11" s="17">
        <v>0.238407143418185</v>
      </c>
    </row>
    <row r="12" spans="2:54">
      <c r="B12" s="18" t="s">
        <v>219</v>
      </c>
      <c r="C12" s="17">
        <v>0.128033746789288</v>
      </c>
      <c r="D12" s="17">
        <v>0.10168729949882099</v>
      </c>
      <c r="E12" s="17">
        <v>0.153082547996227</v>
      </c>
      <c r="F12" s="17"/>
      <c r="G12" s="17">
        <v>0.14954395317871799</v>
      </c>
      <c r="H12" s="17">
        <v>0.109763003406615</v>
      </c>
      <c r="I12" s="17">
        <v>0.154721450357134</v>
      </c>
      <c r="J12" s="17">
        <v>0.122438752214928</v>
      </c>
      <c r="K12" s="17">
        <v>0.16558298926703399</v>
      </c>
      <c r="L12" s="17">
        <v>8.5630053610548804E-2</v>
      </c>
      <c r="M12" s="17"/>
      <c r="N12" s="17">
        <v>0.103246449961845</v>
      </c>
      <c r="O12" s="17">
        <v>0.13208685614422599</v>
      </c>
      <c r="P12" s="17">
        <v>0.16332183532516101</v>
      </c>
      <c r="Q12" s="17">
        <v>0.121110923674684</v>
      </c>
      <c r="R12" s="17"/>
      <c r="S12" s="17">
        <v>0.10689086922792</v>
      </c>
      <c r="T12" s="17">
        <v>0.15716827574133299</v>
      </c>
      <c r="U12" s="17">
        <v>0.13561702813607099</v>
      </c>
      <c r="V12" s="17">
        <v>0.109480371846349</v>
      </c>
      <c r="W12" s="17">
        <v>0.14438284853174399</v>
      </c>
      <c r="X12" s="17">
        <v>0.155688234666848</v>
      </c>
      <c r="Y12" s="17">
        <v>9.4441252904895703E-2</v>
      </c>
      <c r="Z12" s="17">
        <v>7.6018749437690297E-2</v>
      </c>
      <c r="AA12" s="17">
        <v>0.16463069352770099</v>
      </c>
      <c r="AB12" s="17">
        <v>0.104994788416288</v>
      </c>
      <c r="AC12" s="17">
        <v>0.122714509725435</v>
      </c>
      <c r="AD12" s="17">
        <v>0.11477610429504601</v>
      </c>
      <c r="AE12" s="17"/>
      <c r="AF12" s="17">
        <v>9.2276787350127398E-2</v>
      </c>
      <c r="AG12" s="17">
        <v>0.13935057021240699</v>
      </c>
      <c r="AH12" s="17">
        <v>0.105679728838328</v>
      </c>
      <c r="AI12" s="17">
        <v>0.166084674586404</v>
      </c>
      <c r="AJ12" s="17">
        <v>0.17745976166854699</v>
      </c>
      <c r="AK12" s="17"/>
      <c r="AL12" s="17">
        <v>0.14730677006222401</v>
      </c>
      <c r="AM12" s="17">
        <v>0.122175192681552</v>
      </c>
      <c r="AN12" s="17">
        <v>0.113073875692739</v>
      </c>
      <c r="AO12" s="17">
        <v>9.0894378862304198E-2</v>
      </c>
      <c r="AP12" s="17">
        <v>0.12726111088195399</v>
      </c>
      <c r="AQ12" s="17"/>
      <c r="AR12" s="17">
        <v>0.121372077837943</v>
      </c>
      <c r="AS12" s="17"/>
      <c r="AT12" s="17">
        <v>0.196660585796717</v>
      </c>
      <c r="AU12" s="17"/>
      <c r="AV12" s="17">
        <v>5.0093766246966001E-2</v>
      </c>
      <c r="AW12" s="17"/>
      <c r="AX12" s="17">
        <v>0.151318021421423</v>
      </c>
      <c r="AY12" s="17">
        <v>0.106159549160897</v>
      </c>
      <c r="AZ12" s="17"/>
      <c r="BA12" s="17">
        <v>0.13138070122491599</v>
      </c>
      <c r="BB12" s="17">
        <v>0.117563057780998</v>
      </c>
    </row>
    <row r="13" spans="2:54">
      <c r="B13" s="18" t="s">
        <v>220</v>
      </c>
      <c r="C13" s="19">
        <v>5.8647884204565799E-2</v>
      </c>
      <c r="D13" s="19">
        <v>6.9899277623253001E-2</v>
      </c>
      <c r="E13" s="19">
        <v>4.77389443446972E-2</v>
      </c>
      <c r="F13" s="19"/>
      <c r="G13" s="19">
        <v>2.87827356983636E-2</v>
      </c>
      <c r="H13" s="19">
        <v>5.6529933186655702E-2</v>
      </c>
      <c r="I13" s="19">
        <v>5.15427534254147E-2</v>
      </c>
      <c r="J13" s="19">
        <v>5.2096207093350597E-2</v>
      </c>
      <c r="K13" s="19">
        <v>7.6493626852014898E-2</v>
      </c>
      <c r="L13" s="19">
        <v>7.9900553873554006E-2</v>
      </c>
      <c r="M13" s="19"/>
      <c r="N13" s="19">
        <v>5.3629487467586501E-2</v>
      </c>
      <c r="O13" s="19">
        <v>5.1029306160007698E-2</v>
      </c>
      <c r="P13" s="19">
        <v>3.8899673313994701E-2</v>
      </c>
      <c r="Q13" s="19">
        <v>8.0315580046090795E-2</v>
      </c>
      <c r="R13" s="19"/>
      <c r="S13" s="19">
        <v>4.7163185502168997E-2</v>
      </c>
      <c r="T13" s="19">
        <v>6.8731156715395897E-2</v>
      </c>
      <c r="U13" s="19">
        <v>4.1296899828331797E-2</v>
      </c>
      <c r="V13" s="19">
        <v>0.10136083320851</v>
      </c>
      <c r="W13" s="19">
        <v>2.8809104602841501E-2</v>
      </c>
      <c r="X13" s="19">
        <v>3.61963968832648E-2</v>
      </c>
      <c r="Y13" s="19">
        <v>5.3455070084441697E-2</v>
      </c>
      <c r="Z13" s="19">
        <v>3.8074025090566697E-2</v>
      </c>
      <c r="AA13" s="19">
        <v>7.1268254751531895E-2</v>
      </c>
      <c r="AB13" s="19">
        <v>7.2959599076806297E-2</v>
      </c>
      <c r="AC13" s="19">
        <v>6.0689261274850602E-2</v>
      </c>
      <c r="AD13" s="19">
        <v>5.5608280675523397E-2</v>
      </c>
      <c r="AE13" s="19"/>
      <c r="AF13" s="19">
        <v>2.33673435248388E-2</v>
      </c>
      <c r="AG13" s="19">
        <v>9.7402730937372006E-2</v>
      </c>
      <c r="AH13" s="19">
        <v>5.9594927608217003E-2</v>
      </c>
      <c r="AI13" s="19">
        <v>5.2581344511954703E-2</v>
      </c>
      <c r="AJ13" s="19">
        <v>9.1908163924123501E-2</v>
      </c>
      <c r="AK13" s="19"/>
      <c r="AL13" s="19">
        <v>7.4699607992897599E-2</v>
      </c>
      <c r="AM13" s="19">
        <v>6.6195925117745399E-2</v>
      </c>
      <c r="AN13" s="19">
        <v>3.9113570322694899E-2</v>
      </c>
      <c r="AO13" s="19">
        <v>4.9198213214953601E-2</v>
      </c>
      <c r="AP13" s="19">
        <v>9.8931967273804697E-2</v>
      </c>
      <c r="AQ13" s="19"/>
      <c r="AR13" s="19">
        <v>3.63771173110784E-2</v>
      </c>
      <c r="AS13" s="19"/>
      <c r="AT13" s="19">
        <v>2.68368290623896E-2</v>
      </c>
      <c r="AU13" s="19"/>
      <c r="AV13" s="19">
        <v>3.3510287764600501E-2</v>
      </c>
      <c r="AW13" s="19"/>
      <c r="AX13" s="19">
        <v>1.7813093412839199E-2</v>
      </c>
      <c r="AY13" s="19">
        <v>3.1189469880899E-2</v>
      </c>
      <c r="AZ13" s="19"/>
      <c r="BA13" s="19">
        <v>7.9705033693538804E-2</v>
      </c>
      <c r="BB13" s="19">
        <v>3.7883403457345199E-2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273</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1084</v>
      </c>
      <c r="D7" s="10">
        <v>533</v>
      </c>
      <c r="E7" s="10">
        <v>548</v>
      </c>
      <c r="F7" s="10"/>
      <c r="G7" s="10">
        <v>151</v>
      </c>
      <c r="H7" s="10">
        <v>191</v>
      </c>
      <c r="I7" s="10">
        <v>187</v>
      </c>
      <c r="J7" s="10">
        <v>142</v>
      </c>
      <c r="K7" s="10">
        <v>170</v>
      </c>
      <c r="L7" s="10">
        <v>242</v>
      </c>
      <c r="M7" s="10"/>
      <c r="N7" s="10">
        <v>328</v>
      </c>
      <c r="O7" s="10">
        <v>280</v>
      </c>
      <c r="P7" s="10">
        <v>198</v>
      </c>
      <c r="Q7" s="10">
        <v>271</v>
      </c>
      <c r="R7" s="10"/>
      <c r="S7" s="10">
        <v>147</v>
      </c>
      <c r="T7" s="10">
        <v>184</v>
      </c>
      <c r="U7" s="10">
        <v>106</v>
      </c>
      <c r="V7" s="10">
        <v>72</v>
      </c>
      <c r="W7" s="10">
        <v>60</v>
      </c>
      <c r="X7" s="10">
        <v>114</v>
      </c>
      <c r="Y7" s="10">
        <v>85</v>
      </c>
      <c r="Z7" s="10">
        <v>49</v>
      </c>
      <c r="AA7" s="10">
        <v>122</v>
      </c>
      <c r="AB7" s="10">
        <v>77</v>
      </c>
      <c r="AC7" s="10">
        <v>47</v>
      </c>
      <c r="AD7" s="10">
        <v>21</v>
      </c>
      <c r="AE7" s="10"/>
      <c r="AF7" s="10">
        <v>356</v>
      </c>
      <c r="AG7" s="10">
        <v>188</v>
      </c>
      <c r="AH7" s="10">
        <v>94</v>
      </c>
      <c r="AI7" s="10">
        <v>81</v>
      </c>
      <c r="AJ7" s="10">
        <v>175</v>
      </c>
      <c r="AK7" s="10"/>
      <c r="AL7" s="10">
        <v>261</v>
      </c>
      <c r="AM7" s="10">
        <v>217</v>
      </c>
      <c r="AN7" s="10">
        <v>278</v>
      </c>
      <c r="AO7" s="10">
        <v>125</v>
      </c>
      <c r="AP7" s="10">
        <v>28</v>
      </c>
      <c r="AQ7" s="10"/>
      <c r="AR7" s="10">
        <v>162</v>
      </c>
      <c r="AS7" s="10"/>
      <c r="AT7" s="10">
        <v>73</v>
      </c>
      <c r="AU7" s="10"/>
      <c r="AV7" s="10">
        <v>91</v>
      </c>
      <c r="AW7" s="10"/>
      <c r="AX7" s="10">
        <v>53</v>
      </c>
      <c r="AY7" s="10">
        <v>289</v>
      </c>
      <c r="AZ7" s="10"/>
      <c r="BA7" s="10">
        <v>365</v>
      </c>
      <c r="BB7" s="10">
        <v>455</v>
      </c>
    </row>
    <row r="8" spans="2:54" ht="30" customHeight="1">
      <c r="B8" s="11" t="s">
        <v>84</v>
      </c>
      <c r="C8" s="11">
        <v>1080</v>
      </c>
      <c r="D8" s="11">
        <v>538</v>
      </c>
      <c r="E8" s="11">
        <v>538</v>
      </c>
      <c r="F8" s="11"/>
      <c r="G8" s="11">
        <v>152</v>
      </c>
      <c r="H8" s="11">
        <v>185</v>
      </c>
      <c r="I8" s="11">
        <v>183</v>
      </c>
      <c r="J8" s="11">
        <v>183</v>
      </c>
      <c r="K8" s="11">
        <v>154</v>
      </c>
      <c r="L8" s="11">
        <v>222</v>
      </c>
      <c r="M8" s="11"/>
      <c r="N8" s="11">
        <v>298</v>
      </c>
      <c r="O8" s="11">
        <v>273</v>
      </c>
      <c r="P8" s="11">
        <v>226</v>
      </c>
      <c r="Q8" s="11">
        <v>276</v>
      </c>
      <c r="R8" s="11"/>
      <c r="S8" s="11">
        <v>146</v>
      </c>
      <c r="T8" s="11">
        <v>155</v>
      </c>
      <c r="U8" s="11">
        <v>90</v>
      </c>
      <c r="V8" s="11">
        <v>100</v>
      </c>
      <c r="W8" s="11">
        <v>65</v>
      </c>
      <c r="X8" s="11">
        <v>95</v>
      </c>
      <c r="Y8" s="11">
        <v>86</v>
      </c>
      <c r="Z8" s="11">
        <v>48</v>
      </c>
      <c r="AA8" s="11">
        <v>119</v>
      </c>
      <c r="AB8" s="11">
        <v>98</v>
      </c>
      <c r="AC8" s="11">
        <v>49</v>
      </c>
      <c r="AD8" s="11">
        <v>28</v>
      </c>
      <c r="AE8" s="11"/>
      <c r="AF8" s="11">
        <v>358</v>
      </c>
      <c r="AG8" s="11">
        <v>177</v>
      </c>
      <c r="AH8" s="11">
        <v>94</v>
      </c>
      <c r="AI8" s="11">
        <v>81</v>
      </c>
      <c r="AJ8" s="11">
        <v>174</v>
      </c>
      <c r="AK8" s="11"/>
      <c r="AL8" s="11">
        <v>269</v>
      </c>
      <c r="AM8" s="11">
        <v>222</v>
      </c>
      <c r="AN8" s="11">
        <v>272</v>
      </c>
      <c r="AO8" s="11">
        <v>119</v>
      </c>
      <c r="AP8" s="11">
        <v>22</v>
      </c>
      <c r="AQ8" s="11"/>
      <c r="AR8" s="11">
        <v>160</v>
      </c>
      <c r="AS8" s="11"/>
      <c r="AT8" s="11">
        <v>74</v>
      </c>
      <c r="AU8" s="11"/>
      <c r="AV8" s="11">
        <v>88</v>
      </c>
      <c r="AW8" s="11"/>
      <c r="AX8" s="11">
        <v>52</v>
      </c>
      <c r="AY8" s="11">
        <v>294</v>
      </c>
      <c r="AZ8" s="11"/>
      <c r="BA8" s="11">
        <v>357</v>
      </c>
      <c r="BB8" s="11">
        <v>453</v>
      </c>
    </row>
    <row r="9" spans="2:54">
      <c r="B9" s="18" t="s">
        <v>216</v>
      </c>
      <c r="C9" s="17">
        <v>0.107300566213058</v>
      </c>
      <c r="D9" s="17">
        <v>0.12253715421484999</v>
      </c>
      <c r="E9" s="17">
        <v>9.2691243510786905E-2</v>
      </c>
      <c r="F9" s="17"/>
      <c r="G9" s="17">
        <v>0.132292349830131</v>
      </c>
      <c r="H9" s="17">
        <v>0.16616730896718401</v>
      </c>
      <c r="I9" s="17">
        <v>0.13605462925704001</v>
      </c>
      <c r="J9" s="17">
        <v>0.10386163478516899</v>
      </c>
      <c r="K9" s="17">
        <v>6.3641574307840107E-2</v>
      </c>
      <c r="L9" s="17">
        <v>5.1058228210531999E-2</v>
      </c>
      <c r="M9" s="17"/>
      <c r="N9" s="17">
        <v>0.14807257477791899</v>
      </c>
      <c r="O9" s="17">
        <v>0.11668256156651</v>
      </c>
      <c r="P9" s="17">
        <v>9.9420119605245799E-2</v>
      </c>
      <c r="Q9" s="17">
        <v>5.8709046219962702E-2</v>
      </c>
      <c r="R9" s="17"/>
      <c r="S9" s="17">
        <v>0.17461565173138599</v>
      </c>
      <c r="T9" s="17">
        <v>7.23542025749494E-2</v>
      </c>
      <c r="U9" s="17">
        <v>8.4216237840034694E-2</v>
      </c>
      <c r="V9" s="17">
        <v>0.105673285218662</v>
      </c>
      <c r="W9" s="17">
        <v>7.5741717078364398E-2</v>
      </c>
      <c r="X9" s="17">
        <v>7.9558179402622095E-2</v>
      </c>
      <c r="Y9" s="17">
        <v>8.4073876371657696E-2</v>
      </c>
      <c r="Z9" s="17">
        <v>0.185550494673516</v>
      </c>
      <c r="AA9" s="17">
        <v>0.14965259241224499</v>
      </c>
      <c r="AB9" s="17">
        <v>6.3868975650056795E-2</v>
      </c>
      <c r="AC9" s="17">
        <v>4.0585228905170599E-2</v>
      </c>
      <c r="AD9" s="17">
        <v>0.22330874905557699</v>
      </c>
      <c r="AE9" s="17"/>
      <c r="AF9" s="17">
        <v>0.172373948619994</v>
      </c>
      <c r="AG9" s="17">
        <v>0.122515697856209</v>
      </c>
      <c r="AH9" s="17">
        <v>8.6692543590443302E-2</v>
      </c>
      <c r="AI9" s="17">
        <v>0.102374124513502</v>
      </c>
      <c r="AJ9" s="17">
        <v>2.3448052006824999E-2</v>
      </c>
      <c r="AK9" s="17"/>
      <c r="AL9" s="17">
        <v>7.9210065797444301E-2</v>
      </c>
      <c r="AM9" s="17">
        <v>7.4116075307622598E-2</v>
      </c>
      <c r="AN9" s="17">
        <v>0.16188088378793</v>
      </c>
      <c r="AO9" s="17">
        <v>0.16732797569236199</v>
      </c>
      <c r="AP9" s="17">
        <v>0.286497926999571</v>
      </c>
      <c r="AQ9" s="17"/>
      <c r="AR9" s="17">
        <v>0.18487007685042001</v>
      </c>
      <c r="AS9" s="17"/>
      <c r="AT9" s="17">
        <v>0.23283050116979401</v>
      </c>
      <c r="AU9" s="17"/>
      <c r="AV9" s="17">
        <v>0.175190316957167</v>
      </c>
      <c r="AW9" s="17"/>
      <c r="AX9" s="17">
        <v>0.237010112006205</v>
      </c>
      <c r="AY9" s="17">
        <v>0.15376488098573399</v>
      </c>
      <c r="AZ9" s="17"/>
      <c r="BA9" s="17">
        <v>5.2441735056058397E-2</v>
      </c>
      <c r="BB9" s="17">
        <v>0.14797448428559501</v>
      </c>
    </row>
    <row r="10" spans="2:54">
      <c r="B10" s="18" t="s">
        <v>217</v>
      </c>
      <c r="C10" s="17">
        <v>0.30765214699112398</v>
      </c>
      <c r="D10" s="17">
        <v>0.30631407796799298</v>
      </c>
      <c r="E10" s="17">
        <v>0.30908569427843202</v>
      </c>
      <c r="F10" s="17"/>
      <c r="G10" s="17">
        <v>0.42312811711815401</v>
      </c>
      <c r="H10" s="17">
        <v>0.35650288639338801</v>
      </c>
      <c r="I10" s="17">
        <v>0.33101012691494303</v>
      </c>
      <c r="J10" s="17">
        <v>0.262594463050634</v>
      </c>
      <c r="K10" s="17">
        <v>0.23188833796348099</v>
      </c>
      <c r="L10" s="17">
        <v>0.259469135254429</v>
      </c>
      <c r="M10" s="17"/>
      <c r="N10" s="17">
        <v>0.33453658082017701</v>
      </c>
      <c r="O10" s="17">
        <v>0.25945360422501201</v>
      </c>
      <c r="P10" s="17">
        <v>0.379384072803301</v>
      </c>
      <c r="Q10" s="17">
        <v>0.27687232947217799</v>
      </c>
      <c r="R10" s="17"/>
      <c r="S10" s="17">
        <v>0.29195696887075001</v>
      </c>
      <c r="T10" s="17">
        <v>0.26181018154913599</v>
      </c>
      <c r="U10" s="17">
        <v>0.26056976689579903</v>
      </c>
      <c r="V10" s="17">
        <v>0.28703503370460298</v>
      </c>
      <c r="W10" s="17">
        <v>0.32951907864864</v>
      </c>
      <c r="X10" s="17">
        <v>0.32257376574587299</v>
      </c>
      <c r="Y10" s="17">
        <v>0.25065262837383701</v>
      </c>
      <c r="Z10" s="17">
        <v>0.40324620490419</v>
      </c>
      <c r="AA10" s="17">
        <v>0.33465626727287701</v>
      </c>
      <c r="AB10" s="17">
        <v>0.40111558133458702</v>
      </c>
      <c r="AC10" s="17">
        <v>0.354891033292345</v>
      </c>
      <c r="AD10" s="17">
        <v>0.25183426649365298</v>
      </c>
      <c r="AE10" s="17"/>
      <c r="AF10" s="17">
        <v>0.38961392010492502</v>
      </c>
      <c r="AG10" s="17">
        <v>0.22687082583493301</v>
      </c>
      <c r="AH10" s="17">
        <v>0.26356934707271601</v>
      </c>
      <c r="AI10" s="17">
        <v>0.33968852961273899</v>
      </c>
      <c r="AJ10" s="17">
        <v>0.25221239545852903</v>
      </c>
      <c r="AK10" s="17"/>
      <c r="AL10" s="17">
        <v>0.22469068344696499</v>
      </c>
      <c r="AM10" s="17">
        <v>0.29267640785749299</v>
      </c>
      <c r="AN10" s="17">
        <v>0.35844761341984999</v>
      </c>
      <c r="AO10" s="17">
        <v>0.36122359972993501</v>
      </c>
      <c r="AP10" s="17">
        <v>0.27374537322443898</v>
      </c>
      <c r="AQ10" s="17"/>
      <c r="AR10" s="17">
        <v>0.323819043753868</v>
      </c>
      <c r="AS10" s="17"/>
      <c r="AT10" s="17">
        <v>0.25987786120597201</v>
      </c>
      <c r="AU10" s="17"/>
      <c r="AV10" s="17">
        <v>0.36433503122752797</v>
      </c>
      <c r="AW10" s="17"/>
      <c r="AX10" s="17">
        <v>0.27124769576860802</v>
      </c>
      <c r="AY10" s="17">
        <v>0.361681070460249</v>
      </c>
      <c r="AZ10" s="17"/>
      <c r="BA10" s="17">
        <v>0.23676408559692499</v>
      </c>
      <c r="BB10" s="17">
        <v>0.344530433302279</v>
      </c>
    </row>
    <row r="11" spans="2:54">
      <c r="B11" s="18" t="s">
        <v>218</v>
      </c>
      <c r="C11" s="17">
        <v>0.30939926040195698</v>
      </c>
      <c r="D11" s="17">
        <v>0.28749996763569702</v>
      </c>
      <c r="E11" s="17">
        <v>0.33101232763032201</v>
      </c>
      <c r="F11" s="17"/>
      <c r="G11" s="17">
        <v>0.20813324325666599</v>
      </c>
      <c r="H11" s="17">
        <v>0.23619183333568999</v>
      </c>
      <c r="I11" s="17">
        <v>0.26790512787783299</v>
      </c>
      <c r="J11" s="17">
        <v>0.26831948158917601</v>
      </c>
      <c r="K11" s="17">
        <v>0.42209806492454099</v>
      </c>
      <c r="L11" s="17">
        <v>0.43045035450991198</v>
      </c>
      <c r="M11" s="17"/>
      <c r="N11" s="17">
        <v>0.30183751745373799</v>
      </c>
      <c r="O11" s="17">
        <v>0.33917205816809298</v>
      </c>
      <c r="P11" s="17">
        <v>0.25891226710933701</v>
      </c>
      <c r="Q11" s="17">
        <v>0.32739398072818698</v>
      </c>
      <c r="R11" s="17"/>
      <c r="S11" s="17">
        <v>0.25997837756765702</v>
      </c>
      <c r="T11" s="17">
        <v>0.377698772878448</v>
      </c>
      <c r="U11" s="17">
        <v>0.41282828841602698</v>
      </c>
      <c r="V11" s="17">
        <v>0.32605754645092799</v>
      </c>
      <c r="W11" s="17">
        <v>0.31887976444683602</v>
      </c>
      <c r="X11" s="17">
        <v>0.30870119673165303</v>
      </c>
      <c r="Y11" s="17">
        <v>0.34485470742638402</v>
      </c>
      <c r="Z11" s="17">
        <v>0.20781224679815299</v>
      </c>
      <c r="AA11" s="17">
        <v>0.310069990706207</v>
      </c>
      <c r="AB11" s="17">
        <v>0.21410594429725099</v>
      </c>
      <c r="AC11" s="17">
        <v>0.325670939452473</v>
      </c>
      <c r="AD11" s="17">
        <v>0.14814721463335701</v>
      </c>
      <c r="AE11" s="17"/>
      <c r="AF11" s="17">
        <v>0.24134912063370501</v>
      </c>
      <c r="AG11" s="17">
        <v>0.34933038141981698</v>
      </c>
      <c r="AH11" s="17">
        <v>0.339262721099577</v>
      </c>
      <c r="AI11" s="17">
        <v>0.29898817380889797</v>
      </c>
      <c r="AJ11" s="17">
        <v>0.30198071371200802</v>
      </c>
      <c r="AK11" s="17"/>
      <c r="AL11" s="17">
        <v>0.37979957283525201</v>
      </c>
      <c r="AM11" s="17">
        <v>0.363013985288972</v>
      </c>
      <c r="AN11" s="17">
        <v>0.29643940249130701</v>
      </c>
      <c r="AO11" s="17">
        <v>0.22282667840857701</v>
      </c>
      <c r="AP11" s="17">
        <v>0.13334452163933</v>
      </c>
      <c r="AQ11" s="17"/>
      <c r="AR11" s="17">
        <v>0.22498933657133299</v>
      </c>
      <c r="AS11" s="17"/>
      <c r="AT11" s="17">
        <v>0.199241132844374</v>
      </c>
      <c r="AU11" s="17"/>
      <c r="AV11" s="17">
        <v>0.26193526240988602</v>
      </c>
      <c r="AW11" s="17"/>
      <c r="AX11" s="17">
        <v>0.23493577645251901</v>
      </c>
      <c r="AY11" s="17">
        <v>0.28336295105961901</v>
      </c>
      <c r="AZ11" s="17"/>
      <c r="BA11" s="17">
        <v>0.37638151073987602</v>
      </c>
      <c r="BB11" s="17">
        <v>0.285254798647885</v>
      </c>
    </row>
    <row r="12" spans="2:54">
      <c r="B12" s="18" t="s">
        <v>219</v>
      </c>
      <c r="C12" s="17">
        <v>0.193428261488239</v>
      </c>
      <c r="D12" s="17">
        <v>0.189588584434083</v>
      </c>
      <c r="E12" s="17">
        <v>0.19635079665727101</v>
      </c>
      <c r="F12" s="17"/>
      <c r="G12" s="17">
        <v>0.200036775392155</v>
      </c>
      <c r="H12" s="17">
        <v>0.17712705320733499</v>
      </c>
      <c r="I12" s="17">
        <v>0.20789811709022499</v>
      </c>
      <c r="J12" s="17">
        <v>0.24908826173757601</v>
      </c>
      <c r="K12" s="17">
        <v>0.187849790114576</v>
      </c>
      <c r="L12" s="17">
        <v>0.14948670394580399</v>
      </c>
      <c r="M12" s="17"/>
      <c r="N12" s="17">
        <v>0.14377829480905499</v>
      </c>
      <c r="O12" s="17">
        <v>0.203540268111569</v>
      </c>
      <c r="P12" s="17">
        <v>0.206511815466007</v>
      </c>
      <c r="Q12" s="17">
        <v>0.22755085123671101</v>
      </c>
      <c r="R12" s="17"/>
      <c r="S12" s="17">
        <v>0.18723895106827401</v>
      </c>
      <c r="T12" s="17">
        <v>0.161631014868894</v>
      </c>
      <c r="U12" s="17">
        <v>0.20262453479186701</v>
      </c>
      <c r="V12" s="17">
        <v>0.18052591963071099</v>
      </c>
      <c r="W12" s="17">
        <v>0.196902125293619</v>
      </c>
      <c r="X12" s="17">
        <v>0.22625417710926199</v>
      </c>
      <c r="Y12" s="17">
        <v>0.24841807590506901</v>
      </c>
      <c r="Z12" s="17">
        <v>0.124228626343917</v>
      </c>
      <c r="AA12" s="17">
        <v>0.14773924735628699</v>
      </c>
      <c r="AB12" s="17">
        <v>0.23211675710730401</v>
      </c>
      <c r="AC12" s="17">
        <v>0.18426308820641399</v>
      </c>
      <c r="AD12" s="17">
        <v>0.32110148914189002</v>
      </c>
      <c r="AE12" s="17"/>
      <c r="AF12" s="17">
        <v>0.15307911495822901</v>
      </c>
      <c r="AG12" s="17">
        <v>0.19660192208018001</v>
      </c>
      <c r="AH12" s="17">
        <v>0.22106193440056199</v>
      </c>
      <c r="AI12" s="17">
        <v>0.19863235630172699</v>
      </c>
      <c r="AJ12" s="17">
        <v>0.26883909344149698</v>
      </c>
      <c r="AK12" s="17"/>
      <c r="AL12" s="17">
        <v>0.195625337378382</v>
      </c>
      <c r="AM12" s="17">
        <v>0.20116823917915599</v>
      </c>
      <c r="AN12" s="17">
        <v>0.134862142109305</v>
      </c>
      <c r="AO12" s="17">
        <v>0.17336734894183001</v>
      </c>
      <c r="AP12" s="17">
        <v>0.180238317850625</v>
      </c>
      <c r="AQ12" s="17"/>
      <c r="AR12" s="17">
        <v>0.204327092202715</v>
      </c>
      <c r="AS12" s="17"/>
      <c r="AT12" s="17">
        <v>0.250569936799865</v>
      </c>
      <c r="AU12" s="17"/>
      <c r="AV12" s="17">
        <v>0.1182470027734</v>
      </c>
      <c r="AW12" s="17"/>
      <c r="AX12" s="17">
        <v>0.256806415772668</v>
      </c>
      <c r="AY12" s="17">
        <v>0.14225349601544199</v>
      </c>
      <c r="AZ12" s="17"/>
      <c r="BA12" s="17">
        <v>0.22519267683011099</v>
      </c>
      <c r="BB12" s="17">
        <v>0.160304485068236</v>
      </c>
    </row>
    <row r="13" spans="2:54">
      <c r="B13" s="18" t="s">
        <v>220</v>
      </c>
      <c r="C13" s="19">
        <v>8.2219764905622397E-2</v>
      </c>
      <c r="D13" s="19">
        <v>9.4060215747377801E-2</v>
      </c>
      <c r="E13" s="19">
        <v>7.0859937923187302E-2</v>
      </c>
      <c r="F13" s="19"/>
      <c r="G13" s="19">
        <v>3.6409514402894798E-2</v>
      </c>
      <c r="H13" s="19">
        <v>6.40109180964029E-2</v>
      </c>
      <c r="I13" s="19">
        <v>5.7131998859958802E-2</v>
      </c>
      <c r="J13" s="19">
        <v>0.11613615883744501</v>
      </c>
      <c r="K13" s="19">
        <v>9.4522232689562502E-2</v>
      </c>
      <c r="L13" s="19">
        <v>0.109535578079323</v>
      </c>
      <c r="M13" s="19"/>
      <c r="N13" s="19">
        <v>7.1775032139110601E-2</v>
      </c>
      <c r="O13" s="19">
        <v>8.1151507928816397E-2</v>
      </c>
      <c r="P13" s="19">
        <v>5.57717250161089E-2</v>
      </c>
      <c r="Q13" s="19">
        <v>0.10947379234296099</v>
      </c>
      <c r="R13" s="19"/>
      <c r="S13" s="19">
        <v>8.6210050761932805E-2</v>
      </c>
      <c r="T13" s="19">
        <v>0.126505828128573</v>
      </c>
      <c r="U13" s="19">
        <v>3.97611720562729E-2</v>
      </c>
      <c r="V13" s="19">
        <v>0.100708214995095</v>
      </c>
      <c r="W13" s="19">
        <v>7.8957314532540304E-2</v>
      </c>
      <c r="X13" s="19">
        <v>6.2912681010590096E-2</v>
      </c>
      <c r="Y13" s="19">
        <v>7.2000711923052199E-2</v>
      </c>
      <c r="Z13" s="19">
        <v>7.9162427280223505E-2</v>
      </c>
      <c r="AA13" s="19">
        <v>5.7881902252383398E-2</v>
      </c>
      <c r="AB13" s="19">
        <v>8.8792741610801099E-2</v>
      </c>
      <c r="AC13" s="19">
        <v>9.45897101435976E-2</v>
      </c>
      <c r="AD13" s="19">
        <v>5.5608280675523397E-2</v>
      </c>
      <c r="AE13" s="19"/>
      <c r="AF13" s="19">
        <v>4.3583895683146398E-2</v>
      </c>
      <c r="AG13" s="19">
        <v>0.10468117280886099</v>
      </c>
      <c r="AH13" s="19">
        <v>8.9413453836701795E-2</v>
      </c>
      <c r="AI13" s="19">
        <v>6.0316815763134399E-2</v>
      </c>
      <c r="AJ13" s="19">
        <v>0.15351974538114099</v>
      </c>
      <c r="AK13" s="19"/>
      <c r="AL13" s="19">
        <v>0.120674340541956</v>
      </c>
      <c r="AM13" s="19">
        <v>6.9025292366755794E-2</v>
      </c>
      <c r="AN13" s="19">
        <v>4.83699581916072E-2</v>
      </c>
      <c r="AO13" s="19">
        <v>7.52543972272956E-2</v>
      </c>
      <c r="AP13" s="19">
        <v>0.126173860286035</v>
      </c>
      <c r="AQ13" s="19"/>
      <c r="AR13" s="19">
        <v>6.19944506216649E-2</v>
      </c>
      <c r="AS13" s="19"/>
      <c r="AT13" s="19">
        <v>5.7480567979995102E-2</v>
      </c>
      <c r="AU13" s="19"/>
      <c r="AV13" s="19">
        <v>8.02923866320185E-2</v>
      </c>
      <c r="AW13" s="19"/>
      <c r="AX13" s="19">
        <v>0</v>
      </c>
      <c r="AY13" s="19">
        <v>5.8937601478955597E-2</v>
      </c>
      <c r="AZ13" s="19"/>
      <c r="BA13" s="19">
        <v>0.109219991777031</v>
      </c>
      <c r="BB13" s="19">
        <v>6.1935798696004601E-2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274</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1084</v>
      </c>
      <c r="D7" s="10">
        <v>533</v>
      </c>
      <c r="E7" s="10">
        <v>548</v>
      </c>
      <c r="F7" s="10"/>
      <c r="G7" s="10">
        <v>151</v>
      </c>
      <c r="H7" s="10">
        <v>191</v>
      </c>
      <c r="I7" s="10">
        <v>187</v>
      </c>
      <c r="J7" s="10">
        <v>142</v>
      </c>
      <c r="K7" s="10">
        <v>170</v>
      </c>
      <c r="L7" s="10">
        <v>242</v>
      </c>
      <c r="M7" s="10"/>
      <c r="N7" s="10">
        <v>328</v>
      </c>
      <c r="O7" s="10">
        <v>280</v>
      </c>
      <c r="P7" s="10">
        <v>198</v>
      </c>
      <c r="Q7" s="10">
        <v>271</v>
      </c>
      <c r="R7" s="10"/>
      <c r="S7" s="10">
        <v>147</v>
      </c>
      <c r="T7" s="10">
        <v>184</v>
      </c>
      <c r="U7" s="10">
        <v>106</v>
      </c>
      <c r="V7" s="10">
        <v>72</v>
      </c>
      <c r="W7" s="10">
        <v>60</v>
      </c>
      <c r="X7" s="10">
        <v>114</v>
      </c>
      <c r="Y7" s="10">
        <v>85</v>
      </c>
      <c r="Z7" s="10">
        <v>49</v>
      </c>
      <c r="AA7" s="10">
        <v>122</v>
      </c>
      <c r="AB7" s="10">
        <v>77</v>
      </c>
      <c r="AC7" s="10">
        <v>47</v>
      </c>
      <c r="AD7" s="10">
        <v>21</v>
      </c>
      <c r="AE7" s="10"/>
      <c r="AF7" s="10">
        <v>356</v>
      </c>
      <c r="AG7" s="10">
        <v>188</v>
      </c>
      <c r="AH7" s="10">
        <v>94</v>
      </c>
      <c r="AI7" s="10">
        <v>81</v>
      </c>
      <c r="AJ7" s="10">
        <v>175</v>
      </c>
      <c r="AK7" s="10"/>
      <c r="AL7" s="10">
        <v>261</v>
      </c>
      <c r="AM7" s="10">
        <v>217</v>
      </c>
      <c r="AN7" s="10">
        <v>278</v>
      </c>
      <c r="AO7" s="10">
        <v>125</v>
      </c>
      <c r="AP7" s="10">
        <v>28</v>
      </c>
      <c r="AQ7" s="10"/>
      <c r="AR7" s="10">
        <v>162</v>
      </c>
      <c r="AS7" s="10"/>
      <c r="AT7" s="10">
        <v>73</v>
      </c>
      <c r="AU7" s="10"/>
      <c r="AV7" s="10">
        <v>91</v>
      </c>
      <c r="AW7" s="10"/>
      <c r="AX7" s="10">
        <v>53</v>
      </c>
      <c r="AY7" s="10">
        <v>289</v>
      </c>
      <c r="AZ7" s="10"/>
      <c r="BA7" s="10">
        <v>365</v>
      </c>
      <c r="BB7" s="10">
        <v>455</v>
      </c>
    </row>
    <row r="8" spans="2:54" ht="30" customHeight="1">
      <c r="B8" s="11" t="s">
        <v>84</v>
      </c>
      <c r="C8" s="11">
        <v>1080</v>
      </c>
      <c r="D8" s="11">
        <v>538</v>
      </c>
      <c r="E8" s="11">
        <v>538</v>
      </c>
      <c r="F8" s="11"/>
      <c r="G8" s="11">
        <v>152</v>
      </c>
      <c r="H8" s="11">
        <v>185</v>
      </c>
      <c r="I8" s="11">
        <v>183</v>
      </c>
      <c r="J8" s="11">
        <v>183</v>
      </c>
      <c r="K8" s="11">
        <v>154</v>
      </c>
      <c r="L8" s="11">
        <v>222</v>
      </c>
      <c r="M8" s="11"/>
      <c r="N8" s="11">
        <v>298</v>
      </c>
      <c r="O8" s="11">
        <v>273</v>
      </c>
      <c r="P8" s="11">
        <v>226</v>
      </c>
      <c r="Q8" s="11">
        <v>276</v>
      </c>
      <c r="R8" s="11"/>
      <c r="S8" s="11">
        <v>146</v>
      </c>
      <c r="T8" s="11">
        <v>155</v>
      </c>
      <c r="U8" s="11">
        <v>90</v>
      </c>
      <c r="V8" s="11">
        <v>100</v>
      </c>
      <c r="W8" s="11">
        <v>65</v>
      </c>
      <c r="X8" s="11">
        <v>95</v>
      </c>
      <c r="Y8" s="11">
        <v>86</v>
      </c>
      <c r="Z8" s="11">
        <v>48</v>
      </c>
      <c r="AA8" s="11">
        <v>119</v>
      </c>
      <c r="AB8" s="11">
        <v>98</v>
      </c>
      <c r="AC8" s="11">
        <v>49</v>
      </c>
      <c r="AD8" s="11">
        <v>28</v>
      </c>
      <c r="AE8" s="11"/>
      <c r="AF8" s="11">
        <v>358</v>
      </c>
      <c r="AG8" s="11">
        <v>177</v>
      </c>
      <c r="AH8" s="11">
        <v>94</v>
      </c>
      <c r="AI8" s="11">
        <v>81</v>
      </c>
      <c r="AJ8" s="11">
        <v>174</v>
      </c>
      <c r="AK8" s="11"/>
      <c r="AL8" s="11">
        <v>269</v>
      </c>
      <c r="AM8" s="11">
        <v>222</v>
      </c>
      <c r="AN8" s="11">
        <v>272</v>
      </c>
      <c r="AO8" s="11">
        <v>119</v>
      </c>
      <c r="AP8" s="11">
        <v>22</v>
      </c>
      <c r="AQ8" s="11"/>
      <c r="AR8" s="11">
        <v>160</v>
      </c>
      <c r="AS8" s="11"/>
      <c r="AT8" s="11">
        <v>74</v>
      </c>
      <c r="AU8" s="11"/>
      <c r="AV8" s="11">
        <v>88</v>
      </c>
      <c r="AW8" s="11"/>
      <c r="AX8" s="11">
        <v>52</v>
      </c>
      <c r="AY8" s="11">
        <v>294</v>
      </c>
      <c r="AZ8" s="11"/>
      <c r="BA8" s="11">
        <v>357</v>
      </c>
      <c r="BB8" s="11">
        <v>453</v>
      </c>
    </row>
    <row r="9" spans="2:54">
      <c r="B9" s="18" t="s">
        <v>216</v>
      </c>
      <c r="C9" s="17">
        <v>7.5672573053174097E-2</v>
      </c>
      <c r="D9" s="17">
        <v>8.8768301159508997E-2</v>
      </c>
      <c r="E9" s="17">
        <v>6.3018899974256207E-2</v>
      </c>
      <c r="F9" s="17"/>
      <c r="G9" s="17">
        <v>0.103320225710628</v>
      </c>
      <c r="H9" s="17">
        <v>0.105916607777659</v>
      </c>
      <c r="I9" s="17">
        <v>0.106969783662688</v>
      </c>
      <c r="J9" s="17">
        <v>7.3583018962541796E-2</v>
      </c>
      <c r="K9" s="17">
        <v>4.8763630512508101E-2</v>
      </c>
      <c r="L9" s="17">
        <v>2.65182383925864E-2</v>
      </c>
      <c r="M9" s="17"/>
      <c r="N9" s="17">
        <v>0.12349512254115</v>
      </c>
      <c r="O9" s="17">
        <v>5.3955200088036302E-2</v>
      </c>
      <c r="P9" s="17">
        <v>5.3126448025918101E-2</v>
      </c>
      <c r="Q9" s="17">
        <v>6.1297782095598302E-2</v>
      </c>
      <c r="R9" s="17"/>
      <c r="S9" s="17">
        <v>0.142907103677163</v>
      </c>
      <c r="T9" s="17">
        <v>6.4623230112349397E-2</v>
      </c>
      <c r="U9" s="17">
        <v>6.3457333163263602E-2</v>
      </c>
      <c r="V9" s="17">
        <v>0.10601544357119</v>
      </c>
      <c r="W9" s="17">
        <v>2.8592322436847398E-2</v>
      </c>
      <c r="X9" s="17">
        <v>4.4787312522517601E-2</v>
      </c>
      <c r="Y9" s="17">
        <v>4.5100992384121401E-2</v>
      </c>
      <c r="Z9" s="17">
        <v>0.12858507967348101</v>
      </c>
      <c r="AA9" s="17">
        <v>8.3996572752888396E-2</v>
      </c>
      <c r="AB9" s="17">
        <v>2.5629643817323199E-2</v>
      </c>
      <c r="AC9" s="17">
        <v>6.1777336653465798E-2</v>
      </c>
      <c r="AD9" s="17">
        <v>9.9744586697932194E-2</v>
      </c>
      <c r="AE9" s="17"/>
      <c r="AF9" s="17">
        <v>0.136448259171502</v>
      </c>
      <c r="AG9" s="17">
        <v>5.6415369032044402E-2</v>
      </c>
      <c r="AH9" s="17">
        <v>3.4135756493173401E-2</v>
      </c>
      <c r="AI9" s="17">
        <v>2.6681235228091699E-2</v>
      </c>
      <c r="AJ9" s="17">
        <v>2.5193482678958101E-2</v>
      </c>
      <c r="AK9" s="17"/>
      <c r="AL9" s="17">
        <v>5.6627052203671702E-2</v>
      </c>
      <c r="AM9" s="17">
        <v>4.6442339521233403E-2</v>
      </c>
      <c r="AN9" s="17">
        <v>0.10425221059277701</v>
      </c>
      <c r="AO9" s="17">
        <v>0.113878606037413</v>
      </c>
      <c r="AP9" s="17">
        <v>0.284386637819454</v>
      </c>
      <c r="AQ9" s="17"/>
      <c r="AR9" s="17">
        <v>0.13034602149326599</v>
      </c>
      <c r="AS9" s="17"/>
      <c r="AT9" s="17">
        <v>0.17774445068342801</v>
      </c>
      <c r="AU9" s="17"/>
      <c r="AV9" s="17">
        <v>0.120015796178464</v>
      </c>
      <c r="AW9" s="17"/>
      <c r="AX9" s="17">
        <v>0.195411548163167</v>
      </c>
      <c r="AY9" s="17">
        <v>0.11372483974391601</v>
      </c>
      <c r="AZ9" s="17"/>
      <c r="BA9" s="17">
        <v>6.0126697944735102E-2</v>
      </c>
      <c r="BB9" s="17">
        <v>8.7144853729348298E-2</v>
      </c>
    </row>
    <row r="10" spans="2:54">
      <c r="B10" s="18" t="s">
        <v>217</v>
      </c>
      <c r="C10" s="17">
        <v>0.27136559798082899</v>
      </c>
      <c r="D10" s="17">
        <v>0.272216324202884</v>
      </c>
      <c r="E10" s="17">
        <v>0.27000250829540801</v>
      </c>
      <c r="F10" s="17"/>
      <c r="G10" s="17">
        <v>0.42436112394182901</v>
      </c>
      <c r="H10" s="17">
        <v>0.39883599093680799</v>
      </c>
      <c r="I10" s="17">
        <v>0.28665862573081602</v>
      </c>
      <c r="J10" s="17">
        <v>0.206353773580358</v>
      </c>
      <c r="K10" s="17">
        <v>0.15494056549933</v>
      </c>
      <c r="L10" s="17">
        <v>0.18310986616380401</v>
      </c>
      <c r="M10" s="17"/>
      <c r="N10" s="17">
        <v>0.28327996525494997</v>
      </c>
      <c r="O10" s="17">
        <v>0.234845178969082</v>
      </c>
      <c r="P10" s="17">
        <v>0.334593637237033</v>
      </c>
      <c r="Q10" s="17">
        <v>0.25106671072172798</v>
      </c>
      <c r="R10" s="17"/>
      <c r="S10" s="17">
        <v>0.35107329323381098</v>
      </c>
      <c r="T10" s="17">
        <v>0.172340965841667</v>
      </c>
      <c r="U10" s="17">
        <v>0.19287672523171701</v>
      </c>
      <c r="V10" s="17">
        <v>0.241271900705467</v>
      </c>
      <c r="W10" s="17">
        <v>0.27707974390023099</v>
      </c>
      <c r="X10" s="17">
        <v>0.31337031879840599</v>
      </c>
      <c r="Y10" s="17">
        <v>0.19758250740622699</v>
      </c>
      <c r="Z10" s="17">
        <v>0.269275610978435</v>
      </c>
      <c r="AA10" s="17">
        <v>0.33384230212558602</v>
      </c>
      <c r="AB10" s="17">
        <v>0.336954967928982</v>
      </c>
      <c r="AC10" s="17">
        <v>0.26231959133721799</v>
      </c>
      <c r="AD10" s="17">
        <v>0.35833826831334797</v>
      </c>
      <c r="AE10" s="17"/>
      <c r="AF10" s="17">
        <v>0.41667404868887198</v>
      </c>
      <c r="AG10" s="17">
        <v>0.175803172041405</v>
      </c>
      <c r="AH10" s="17">
        <v>0.29461113018302798</v>
      </c>
      <c r="AI10" s="17">
        <v>0.25912849379421399</v>
      </c>
      <c r="AJ10" s="17">
        <v>0.16200823641752299</v>
      </c>
      <c r="AK10" s="17"/>
      <c r="AL10" s="17">
        <v>0.186933816668197</v>
      </c>
      <c r="AM10" s="17">
        <v>0.26523234082943098</v>
      </c>
      <c r="AN10" s="17">
        <v>0.35802672691062198</v>
      </c>
      <c r="AO10" s="17">
        <v>0.32543013532160198</v>
      </c>
      <c r="AP10" s="17">
        <v>0.25298411485296901</v>
      </c>
      <c r="AQ10" s="17"/>
      <c r="AR10" s="17">
        <v>0.36204047187870902</v>
      </c>
      <c r="AS10" s="17"/>
      <c r="AT10" s="17">
        <v>0.377721018833241</v>
      </c>
      <c r="AU10" s="17"/>
      <c r="AV10" s="17">
        <v>0.36492562767704401</v>
      </c>
      <c r="AW10" s="17"/>
      <c r="AX10" s="17">
        <v>0.28266537237913703</v>
      </c>
      <c r="AY10" s="17">
        <v>0.41159407534222497</v>
      </c>
      <c r="AZ10" s="17"/>
      <c r="BA10" s="17">
        <v>0.16671942593679301</v>
      </c>
      <c r="BB10" s="17">
        <v>0.33299582027041502</v>
      </c>
    </row>
    <row r="11" spans="2:54">
      <c r="B11" s="18" t="s">
        <v>218</v>
      </c>
      <c r="C11" s="17">
        <v>0.28908571449362902</v>
      </c>
      <c r="D11" s="17">
        <v>0.24975153176643899</v>
      </c>
      <c r="E11" s="17">
        <v>0.330120700320087</v>
      </c>
      <c r="F11" s="17"/>
      <c r="G11" s="17">
        <v>0.200976681624946</v>
      </c>
      <c r="H11" s="17">
        <v>0.23877440976893499</v>
      </c>
      <c r="I11" s="17">
        <v>0.28590310738277502</v>
      </c>
      <c r="J11" s="17">
        <v>0.290360108810504</v>
      </c>
      <c r="K11" s="17">
        <v>0.34123801182511698</v>
      </c>
      <c r="L11" s="17">
        <v>0.35774154616911802</v>
      </c>
      <c r="M11" s="17"/>
      <c r="N11" s="17">
        <v>0.27871673000027603</v>
      </c>
      <c r="O11" s="17">
        <v>0.32778384320107901</v>
      </c>
      <c r="P11" s="17">
        <v>0.23976219035183299</v>
      </c>
      <c r="Q11" s="17">
        <v>0.29970977411274202</v>
      </c>
      <c r="R11" s="17"/>
      <c r="S11" s="17">
        <v>0.20877720510509301</v>
      </c>
      <c r="T11" s="17">
        <v>0.304301812060637</v>
      </c>
      <c r="U11" s="17">
        <v>0.34552034570025802</v>
      </c>
      <c r="V11" s="17">
        <v>0.304764260082524</v>
      </c>
      <c r="W11" s="17">
        <v>0.23194727703031801</v>
      </c>
      <c r="X11" s="17">
        <v>0.34454989704671801</v>
      </c>
      <c r="Y11" s="17">
        <v>0.36455188214624101</v>
      </c>
      <c r="Z11" s="17">
        <v>0.25800985291767597</v>
      </c>
      <c r="AA11" s="17">
        <v>0.27710987905634099</v>
      </c>
      <c r="AB11" s="17">
        <v>0.247294994710128</v>
      </c>
      <c r="AC11" s="17">
        <v>0.392130181305748</v>
      </c>
      <c r="AD11" s="17">
        <v>0.16778113611321599</v>
      </c>
      <c r="AE11" s="17"/>
      <c r="AF11" s="17">
        <v>0.24254891319758201</v>
      </c>
      <c r="AG11" s="17">
        <v>0.32750291385322799</v>
      </c>
      <c r="AH11" s="17">
        <v>0.36844881942194602</v>
      </c>
      <c r="AI11" s="17">
        <v>0.28787058145441102</v>
      </c>
      <c r="AJ11" s="17">
        <v>0.23832844407249101</v>
      </c>
      <c r="AK11" s="17"/>
      <c r="AL11" s="17">
        <v>0.35382446445093502</v>
      </c>
      <c r="AM11" s="17">
        <v>0.318884069132369</v>
      </c>
      <c r="AN11" s="17">
        <v>0.25311999470017699</v>
      </c>
      <c r="AO11" s="17">
        <v>0.27400408436232698</v>
      </c>
      <c r="AP11" s="17">
        <v>0.18129848327671999</v>
      </c>
      <c r="AQ11" s="17"/>
      <c r="AR11" s="17">
        <v>0.27070214980916901</v>
      </c>
      <c r="AS11" s="17"/>
      <c r="AT11" s="17">
        <v>0.15587017400245601</v>
      </c>
      <c r="AU11" s="17"/>
      <c r="AV11" s="17">
        <v>0.33630593255872798</v>
      </c>
      <c r="AW11" s="17"/>
      <c r="AX11" s="17">
        <v>0.23584931107716001</v>
      </c>
      <c r="AY11" s="17">
        <v>0.29451725864693901</v>
      </c>
      <c r="AZ11" s="17"/>
      <c r="BA11" s="17">
        <v>0.32257130135251499</v>
      </c>
      <c r="BB11" s="17">
        <v>0.27821114664171298</v>
      </c>
    </row>
    <row r="12" spans="2:54">
      <c r="B12" s="18" t="s">
        <v>219</v>
      </c>
      <c r="C12" s="17">
        <v>0.26483520887322098</v>
      </c>
      <c r="D12" s="17">
        <v>0.268690890860177</v>
      </c>
      <c r="E12" s="17">
        <v>0.26048015061251201</v>
      </c>
      <c r="F12" s="17"/>
      <c r="G12" s="17">
        <v>0.22236713270936301</v>
      </c>
      <c r="H12" s="17">
        <v>0.17762193661235801</v>
      </c>
      <c r="I12" s="17">
        <v>0.24188004773994901</v>
      </c>
      <c r="J12" s="17">
        <v>0.32256051926194501</v>
      </c>
      <c r="K12" s="17">
        <v>0.30905489582475998</v>
      </c>
      <c r="L12" s="17">
        <v>0.30457768164052901</v>
      </c>
      <c r="M12" s="17"/>
      <c r="N12" s="17">
        <v>0.24846787765109901</v>
      </c>
      <c r="O12" s="17">
        <v>0.28121427322951698</v>
      </c>
      <c r="P12" s="17">
        <v>0.286777561847046</v>
      </c>
      <c r="Q12" s="17">
        <v>0.249055218978078</v>
      </c>
      <c r="R12" s="17"/>
      <c r="S12" s="17">
        <v>0.225271721142355</v>
      </c>
      <c r="T12" s="17">
        <v>0.30649363516334899</v>
      </c>
      <c r="U12" s="17">
        <v>0.32640801710332501</v>
      </c>
      <c r="V12" s="17">
        <v>0.219450629986399</v>
      </c>
      <c r="W12" s="17">
        <v>0.38240292874762499</v>
      </c>
      <c r="X12" s="17">
        <v>0.20455197021998101</v>
      </c>
      <c r="Y12" s="17">
        <v>0.29464175160091399</v>
      </c>
      <c r="Z12" s="17">
        <v>0.215318371755362</v>
      </c>
      <c r="AA12" s="17">
        <v>0.23585169601522499</v>
      </c>
      <c r="AB12" s="17">
        <v>0.27975295921957999</v>
      </c>
      <c r="AC12" s="17">
        <v>0.197833485143323</v>
      </c>
      <c r="AD12" s="17">
        <v>0.31852772819997999</v>
      </c>
      <c r="AE12" s="17"/>
      <c r="AF12" s="17">
        <v>0.15522231537370099</v>
      </c>
      <c r="AG12" s="17">
        <v>0.28995850481482799</v>
      </c>
      <c r="AH12" s="17">
        <v>0.24908718219114401</v>
      </c>
      <c r="AI12" s="17">
        <v>0.32596462721001901</v>
      </c>
      <c r="AJ12" s="17">
        <v>0.383287034060321</v>
      </c>
      <c r="AK12" s="17"/>
      <c r="AL12" s="17">
        <v>0.28247832923653299</v>
      </c>
      <c r="AM12" s="17">
        <v>0.26230157346619798</v>
      </c>
      <c r="AN12" s="17">
        <v>0.230001022787161</v>
      </c>
      <c r="AO12" s="17">
        <v>0.18974015031351599</v>
      </c>
      <c r="AP12" s="17">
        <v>0.21691203296182801</v>
      </c>
      <c r="AQ12" s="17"/>
      <c r="AR12" s="17">
        <v>0.18459948875198201</v>
      </c>
      <c r="AS12" s="17"/>
      <c r="AT12" s="17">
        <v>0.234081940149273</v>
      </c>
      <c r="AU12" s="17"/>
      <c r="AV12" s="17">
        <v>0.14201120510326901</v>
      </c>
      <c r="AW12" s="17"/>
      <c r="AX12" s="17">
        <v>0.26613140029504301</v>
      </c>
      <c r="AY12" s="17">
        <v>0.13398077782232001</v>
      </c>
      <c r="AZ12" s="17"/>
      <c r="BA12" s="17">
        <v>0.295617543411063</v>
      </c>
      <c r="BB12" s="17">
        <v>0.23741680669161</v>
      </c>
    </row>
    <row r="13" spans="2:54">
      <c r="B13" s="18" t="s">
        <v>220</v>
      </c>
      <c r="C13" s="19">
        <v>9.90409055991468E-2</v>
      </c>
      <c r="D13" s="19">
        <v>0.120572952010992</v>
      </c>
      <c r="E13" s="19">
        <v>7.6377740797736099E-2</v>
      </c>
      <c r="F13" s="19"/>
      <c r="G13" s="19">
        <v>4.8974836013233797E-2</v>
      </c>
      <c r="H13" s="19">
        <v>7.8851054904239506E-2</v>
      </c>
      <c r="I13" s="19">
        <v>7.8588435483772201E-2</v>
      </c>
      <c r="J13" s="19">
        <v>0.10714257938465201</v>
      </c>
      <c r="K13" s="19">
        <v>0.146002896338285</v>
      </c>
      <c r="L13" s="19">
        <v>0.128052667633962</v>
      </c>
      <c r="M13" s="19"/>
      <c r="N13" s="19">
        <v>6.6040304552525506E-2</v>
      </c>
      <c r="O13" s="19">
        <v>0.102201504512287</v>
      </c>
      <c r="P13" s="19">
        <v>8.5740162538169407E-2</v>
      </c>
      <c r="Q13" s="19">
        <v>0.138870514091855</v>
      </c>
      <c r="R13" s="19"/>
      <c r="S13" s="19">
        <v>7.1970676841578596E-2</v>
      </c>
      <c r="T13" s="19">
        <v>0.15224035682199699</v>
      </c>
      <c r="U13" s="19">
        <v>7.17375788014364E-2</v>
      </c>
      <c r="V13" s="19">
        <v>0.12849776565442</v>
      </c>
      <c r="W13" s="19">
        <v>7.9977727884978603E-2</v>
      </c>
      <c r="X13" s="19">
        <v>9.2740501412377399E-2</v>
      </c>
      <c r="Y13" s="19">
        <v>9.8122866462497904E-2</v>
      </c>
      <c r="Z13" s="19">
        <v>0.12881108467504701</v>
      </c>
      <c r="AA13" s="19">
        <v>6.9199550049960507E-2</v>
      </c>
      <c r="AB13" s="19">
        <v>0.110367434323987</v>
      </c>
      <c r="AC13" s="19">
        <v>8.5939405560245499E-2</v>
      </c>
      <c r="AD13" s="19">
        <v>5.5608280675523397E-2</v>
      </c>
      <c r="AE13" s="19"/>
      <c r="AF13" s="19">
        <v>4.9106463568342598E-2</v>
      </c>
      <c r="AG13" s="19">
        <v>0.15032004025849399</v>
      </c>
      <c r="AH13" s="19">
        <v>5.3717111710708997E-2</v>
      </c>
      <c r="AI13" s="19">
        <v>0.10035506231326501</v>
      </c>
      <c r="AJ13" s="19">
        <v>0.19118280277070701</v>
      </c>
      <c r="AK13" s="19"/>
      <c r="AL13" s="19">
        <v>0.120136337440663</v>
      </c>
      <c r="AM13" s="19">
        <v>0.107139677050769</v>
      </c>
      <c r="AN13" s="19">
        <v>5.4600045009262799E-2</v>
      </c>
      <c r="AO13" s="19">
        <v>9.6947023965141793E-2</v>
      </c>
      <c r="AP13" s="19">
        <v>6.4418731089028805E-2</v>
      </c>
      <c r="AQ13" s="19"/>
      <c r="AR13" s="19">
        <v>5.23118680668734E-2</v>
      </c>
      <c r="AS13" s="19"/>
      <c r="AT13" s="19">
        <v>5.45824163316029E-2</v>
      </c>
      <c r="AU13" s="19"/>
      <c r="AV13" s="19">
        <v>3.6741438482495302E-2</v>
      </c>
      <c r="AW13" s="19"/>
      <c r="AX13" s="19">
        <v>1.9942368085492799E-2</v>
      </c>
      <c r="AY13" s="19">
        <v>4.6183048444600701E-2</v>
      </c>
      <c r="AZ13" s="19"/>
      <c r="BA13" s="19">
        <v>0.15496503135489401</v>
      </c>
      <c r="BB13" s="19">
        <v>6.4231372666914005E-2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B2:H18"/>
  <sheetViews>
    <sheetView showGridLines="0" workbookViewId="0">
      <pane xSplit="2" topLeftCell="C1" activePane="topRight" state="frozen"/>
      <selection pane="topRight"/>
    </sheetView>
  </sheetViews>
  <sheetFormatPr defaultColWidth="11.5703125" defaultRowHeight="14.45"/>
  <cols>
    <col min="2" max="2" width="25.7109375" customWidth="1"/>
    <col min="3" max="8" width="20.7109375" customWidth="1"/>
  </cols>
  <sheetData>
    <row r="2" spans="2:8" ht="40.15" customHeight="1">
      <c r="D2" s="36" t="s">
        <v>482</v>
      </c>
      <c r="E2" s="37"/>
      <c r="F2" s="37"/>
      <c r="G2" s="37"/>
      <c r="H2" s="37"/>
    </row>
    <row r="6" spans="2:8" ht="49.9" customHeight="1">
      <c r="B6" s="20" t="s">
        <v>43</v>
      </c>
      <c r="C6" s="20" t="s">
        <v>466</v>
      </c>
      <c r="D6" s="20" t="s">
        <v>467</v>
      </c>
      <c r="E6" s="20" t="s">
        <v>468</v>
      </c>
      <c r="F6" s="20" t="s">
        <v>469</v>
      </c>
      <c r="G6" s="20" t="s">
        <v>470</v>
      </c>
    </row>
    <row r="7" spans="2:8">
      <c r="B7" s="18" t="s">
        <v>216</v>
      </c>
      <c r="C7" s="17">
        <v>9.0022443275844799E-2</v>
      </c>
      <c r="D7" s="17">
        <v>0.13094566121672599</v>
      </c>
      <c r="E7" s="17">
        <v>0.14809272042253899</v>
      </c>
      <c r="F7" s="17">
        <v>0.12677129140767801</v>
      </c>
      <c r="G7" s="17">
        <v>7.0869083326255897E-2</v>
      </c>
    </row>
    <row r="8" spans="2:8">
      <c r="B8" s="18" t="s">
        <v>217</v>
      </c>
      <c r="C8" s="17">
        <v>0.34753628057134001</v>
      </c>
      <c r="D8" s="17">
        <v>0.33500767169513801</v>
      </c>
      <c r="E8" s="17">
        <v>0.37375174318444199</v>
      </c>
      <c r="F8" s="17">
        <v>0.29770263691446303</v>
      </c>
      <c r="G8" s="17">
        <v>0.26170806935964303</v>
      </c>
    </row>
    <row r="9" spans="2:8">
      <c r="B9" s="18" t="s">
        <v>218</v>
      </c>
      <c r="C9" s="17">
        <v>0.28348215685559203</v>
      </c>
      <c r="D9" s="17">
        <v>0.28441592459545401</v>
      </c>
      <c r="E9" s="17">
        <v>0.26799645049393001</v>
      </c>
      <c r="F9" s="17">
        <v>0.32930677785112</v>
      </c>
      <c r="G9" s="17">
        <v>0.30594764749780801</v>
      </c>
    </row>
    <row r="10" spans="2:8">
      <c r="B10" s="18" t="s">
        <v>219</v>
      </c>
      <c r="C10" s="17">
        <v>0.205354329262564</v>
      </c>
      <c r="D10" s="17">
        <v>0.16839658225514201</v>
      </c>
      <c r="E10" s="17">
        <v>0.13463760423039001</v>
      </c>
      <c r="F10" s="17">
        <v>0.15773880137516</v>
      </c>
      <c r="G10" s="17">
        <v>0.25624622954864801</v>
      </c>
    </row>
    <row r="11" spans="2:8">
      <c r="B11" s="18" t="s">
        <v>220</v>
      </c>
      <c r="C11" s="17">
        <v>7.3604790034658904E-2</v>
      </c>
      <c r="D11" s="17">
        <v>8.1234160237540307E-2</v>
      </c>
      <c r="E11" s="17">
        <v>7.55214816686995E-2</v>
      </c>
      <c r="F11" s="17">
        <v>8.8480492451579504E-2</v>
      </c>
      <c r="G11" s="17">
        <v>0.10522897026764499</v>
      </c>
    </row>
    <row r="12" spans="2:8">
      <c r="B12" s="16" t="s">
        <v>31</v>
      </c>
      <c r="C12" s="16"/>
      <c r="D12" s="16"/>
      <c r="E12" s="16"/>
      <c r="F12" s="16"/>
      <c r="G12" s="16"/>
    </row>
    <row r="13" spans="2:8">
      <c r="B13" t="s">
        <v>456</v>
      </c>
    </row>
    <row r="14" spans="2:8">
      <c r="B14" t="s">
        <v>457</v>
      </c>
    </row>
    <row r="18" spans="2:2">
      <c r="B18"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275</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1072</v>
      </c>
      <c r="D7" s="10">
        <v>503</v>
      </c>
      <c r="E7" s="10">
        <v>566</v>
      </c>
      <c r="F7" s="10"/>
      <c r="G7" s="10">
        <v>151</v>
      </c>
      <c r="H7" s="10">
        <v>200</v>
      </c>
      <c r="I7" s="10">
        <v>180</v>
      </c>
      <c r="J7" s="10">
        <v>134</v>
      </c>
      <c r="K7" s="10">
        <v>176</v>
      </c>
      <c r="L7" s="10">
        <v>231</v>
      </c>
      <c r="M7" s="10"/>
      <c r="N7" s="10">
        <v>309</v>
      </c>
      <c r="O7" s="10">
        <v>296</v>
      </c>
      <c r="P7" s="10">
        <v>200</v>
      </c>
      <c r="Q7" s="10">
        <v>260</v>
      </c>
      <c r="R7" s="10"/>
      <c r="S7" s="10">
        <v>139</v>
      </c>
      <c r="T7" s="10">
        <v>164</v>
      </c>
      <c r="U7" s="10">
        <v>98</v>
      </c>
      <c r="V7" s="10">
        <v>79</v>
      </c>
      <c r="W7" s="10">
        <v>82</v>
      </c>
      <c r="X7" s="10">
        <v>120</v>
      </c>
      <c r="Y7" s="10">
        <v>80</v>
      </c>
      <c r="Z7" s="10">
        <v>53</v>
      </c>
      <c r="AA7" s="10">
        <v>101</v>
      </c>
      <c r="AB7" s="10">
        <v>70</v>
      </c>
      <c r="AC7" s="10">
        <v>59</v>
      </c>
      <c r="AD7" s="10">
        <v>27</v>
      </c>
      <c r="AE7" s="10"/>
      <c r="AF7" s="10">
        <v>367</v>
      </c>
      <c r="AG7" s="10">
        <v>176</v>
      </c>
      <c r="AH7" s="10">
        <v>100</v>
      </c>
      <c r="AI7" s="10">
        <v>78</v>
      </c>
      <c r="AJ7" s="10">
        <v>167</v>
      </c>
      <c r="AK7" s="10"/>
      <c r="AL7" s="10">
        <v>246</v>
      </c>
      <c r="AM7" s="10">
        <v>270</v>
      </c>
      <c r="AN7" s="10">
        <v>263</v>
      </c>
      <c r="AO7" s="10">
        <v>125</v>
      </c>
      <c r="AP7" s="10">
        <v>24</v>
      </c>
      <c r="AQ7" s="10"/>
      <c r="AR7" s="10">
        <v>142</v>
      </c>
      <c r="AS7" s="10"/>
      <c r="AT7" s="10">
        <v>60</v>
      </c>
      <c r="AU7" s="10"/>
      <c r="AV7" s="10">
        <v>86</v>
      </c>
      <c r="AW7" s="10"/>
      <c r="AX7" s="10">
        <v>64</v>
      </c>
      <c r="AY7" s="10">
        <v>255</v>
      </c>
      <c r="AZ7" s="10"/>
      <c r="BA7" s="10">
        <v>361</v>
      </c>
      <c r="BB7" s="10">
        <v>429</v>
      </c>
    </row>
    <row r="8" spans="2:54" ht="30" customHeight="1">
      <c r="B8" s="11" t="s">
        <v>84</v>
      </c>
      <c r="C8" s="11">
        <v>1066</v>
      </c>
      <c r="D8" s="11">
        <v>503</v>
      </c>
      <c r="E8" s="11">
        <v>560</v>
      </c>
      <c r="F8" s="11"/>
      <c r="G8" s="11">
        <v>153</v>
      </c>
      <c r="H8" s="11">
        <v>195</v>
      </c>
      <c r="I8" s="11">
        <v>177</v>
      </c>
      <c r="J8" s="11">
        <v>170</v>
      </c>
      <c r="K8" s="11">
        <v>154</v>
      </c>
      <c r="L8" s="11">
        <v>217</v>
      </c>
      <c r="M8" s="11"/>
      <c r="N8" s="11">
        <v>280</v>
      </c>
      <c r="O8" s="11">
        <v>285</v>
      </c>
      <c r="P8" s="11">
        <v>233</v>
      </c>
      <c r="Q8" s="11">
        <v>261</v>
      </c>
      <c r="R8" s="11"/>
      <c r="S8" s="11">
        <v>138</v>
      </c>
      <c r="T8" s="11">
        <v>136</v>
      </c>
      <c r="U8" s="11">
        <v>81</v>
      </c>
      <c r="V8" s="11">
        <v>104</v>
      </c>
      <c r="W8" s="11">
        <v>85</v>
      </c>
      <c r="X8" s="11">
        <v>98</v>
      </c>
      <c r="Y8" s="11">
        <v>81</v>
      </c>
      <c r="Z8" s="11">
        <v>53</v>
      </c>
      <c r="AA8" s="11">
        <v>103</v>
      </c>
      <c r="AB8" s="11">
        <v>88</v>
      </c>
      <c r="AC8" s="11">
        <v>63</v>
      </c>
      <c r="AD8" s="11">
        <v>33</v>
      </c>
      <c r="AE8" s="11"/>
      <c r="AF8" s="11">
        <v>367</v>
      </c>
      <c r="AG8" s="11">
        <v>165</v>
      </c>
      <c r="AH8" s="11">
        <v>97</v>
      </c>
      <c r="AI8" s="11">
        <v>79</v>
      </c>
      <c r="AJ8" s="11">
        <v>169</v>
      </c>
      <c r="AK8" s="11"/>
      <c r="AL8" s="11">
        <v>251</v>
      </c>
      <c r="AM8" s="11">
        <v>276</v>
      </c>
      <c r="AN8" s="11">
        <v>254</v>
      </c>
      <c r="AO8" s="11">
        <v>119</v>
      </c>
      <c r="AP8" s="11">
        <v>22</v>
      </c>
      <c r="AQ8" s="11"/>
      <c r="AR8" s="11">
        <v>141</v>
      </c>
      <c r="AS8" s="11"/>
      <c r="AT8" s="11">
        <v>61</v>
      </c>
      <c r="AU8" s="11"/>
      <c r="AV8" s="11">
        <v>87</v>
      </c>
      <c r="AW8" s="11"/>
      <c r="AX8" s="11">
        <v>60</v>
      </c>
      <c r="AY8" s="11">
        <v>259</v>
      </c>
      <c r="AZ8" s="11"/>
      <c r="BA8" s="11">
        <v>353</v>
      </c>
      <c r="BB8" s="11">
        <v>426</v>
      </c>
    </row>
    <row r="9" spans="2:54">
      <c r="B9" s="18" t="s">
        <v>216</v>
      </c>
      <c r="C9" s="17">
        <v>9.0022443275844799E-2</v>
      </c>
      <c r="D9" s="17">
        <v>8.6342955184721695E-2</v>
      </c>
      <c r="E9" s="17">
        <v>9.1895571110634094E-2</v>
      </c>
      <c r="F9" s="17"/>
      <c r="G9" s="17">
        <v>0.14978144459251899</v>
      </c>
      <c r="H9" s="17">
        <v>0.15580541994192601</v>
      </c>
      <c r="I9" s="17">
        <v>8.1619805686210703E-2</v>
      </c>
      <c r="J9" s="17">
        <v>6.7500328857186098E-2</v>
      </c>
      <c r="K9" s="17">
        <v>1.9293393214904302E-2</v>
      </c>
      <c r="L9" s="17">
        <v>6.3856919410775106E-2</v>
      </c>
      <c r="M9" s="17"/>
      <c r="N9" s="17">
        <v>0.102276067942642</v>
      </c>
      <c r="O9" s="17">
        <v>5.9895092781610197E-2</v>
      </c>
      <c r="P9" s="17">
        <v>0.107053240323601</v>
      </c>
      <c r="Q9" s="17">
        <v>9.4083072111798699E-2</v>
      </c>
      <c r="R9" s="17"/>
      <c r="S9" s="17">
        <v>0.118678470594084</v>
      </c>
      <c r="T9" s="17">
        <v>7.0481105609862801E-2</v>
      </c>
      <c r="U9" s="17">
        <v>5.2580618225200298E-2</v>
      </c>
      <c r="V9" s="17">
        <v>8.39030252165235E-2</v>
      </c>
      <c r="W9" s="17">
        <v>0.11826826774869301</v>
      </c>
      <c r="X9" s="17">
        <v>9.9596811837734001E-2</v>
      </c>
      <c r="Y9" s="17">
        <v>7.1482687732006403E-2</v>
      </c>
      <c r="Z9" s="17">
        <v>4.7853419413267297E-2</v>
      </c>
      <c r="AA9" s="17">
        <v>6.34008340952147E-2</v>
      </c>
      <c r="AB9" s="17">
        <v>8.0693875130159104E-2</v>
      </c>
      <c r="AC9" s="17">
        <v>0.17540267295280099</v>
      </c>
      <c r="AD9" s="17">
        <v>0.118226742323592</v>
      </c>
      <c r="AE9" s="17"/>
      <c r="AF9" s="17">
        <v>0.14360041212697</v>
      </c>
      <c r="AG9" s="17">
        <v>4.8923075358870097E-2</v>
      </c>
      <c r="AH9" s="17">
        <v>3.7873377260504201E-2</v>
      </c>
      <c r="AI9" s="17">
        <v>5.7381062056965297E-2</v>
      </c>
      <c r="AJ9" s="17">
        <v>6.6316580912812104E-2</v>
      </c>
      <c r="AK9" s="17"/>
      <c r="AL9" s="17">
        <v>6.7158497415213403E-2</v>
      </c>
      <c r="AM9" s="17">
        <v>8.0556076861460393E-2</v>
      </c>
      <c r="AN9" s="17">
        <v>7.8559442552585595E-2</v>
      </c>
      <c r="AO9" s="17">
        <v>0.16353976382487601</v>
      </c>
      <c r="AP9" s="17">
        <v>0.23679496902730199</v>
      </c>
      <c r="AQ9" s="17"/>
      <c r="AR9" s="17">
        <v>0.18553011772411801</v>
      </c>
      <c r="AS9" s="17"/>
      <c r="AT9" s="17">
        <v>0.23904354612566101</v>
      </c>
      <c r="AU9" s="17"/>
      <c r="AV9" s="17">
        <v>0.222225588977741</v>
      </c>
      <c r="AW9" s="17"/>
      <c r="AX9" s="17">
        <v>0.13543026047319601</v>
      </c>
      <c r="AY9" s="17">
        <v>0.13162703645065801</v>
      </c>
      <c r="AZ9" s="17"/>
      <c r="BA9" s="17">
        <v>8.7273710839733995E-2</v>
      </c>
      <c r="BB9" s="17">
        <v>6.6521577025092399E-2</v>
      </c>
    </row>
    <row r="10" spans="2:54">
      <c r="B10" s="18" t="s">
        <v>217</v>
      </c>
      <c r="C10" s="17">
        <v>0.34753628057134001</v>
      </c>
      <c r="D10" s="17">
        <v>0.37987738725154402</v>
      </c>
      <c r="E10" s="17">
        <v>0.32020812454397402</v>
      </c>
      <c r="F10" s="17"/>
      <c r="G10" s="17">
        <v>0.34072913874865701</v>
      </c>
      <c r="H10" s="17">
        <v>0.44904729544064698</v>
      </c>
      <c r="I10" s="17">
        <v>0.40044620212022503</v>
      </c>
      <c r="J10" s="17">
        <v>0.40939546842442598</v>
      </c>
      <c r="K10" s="17">
        <v>0.31575659147021001</v>
      </c>
      <c r="L10" s="17">
        <v>0.192226584797035</v>
      </c>
      <c r="M10" s="17"/>
      <c r="N10" s="17">
        <v>0.36839294782264198</v>
      </c>
      <c r="O10" s="17">
        <v>0.328082303627035</v>
      </c>
      <c r="P10" s="17">
        <v>0.35299702666735699</v>
      </c>
      <c r="Q10" s="17">
        <v>0.34165072201269198</v>
      </c>
      <c r="R10" s="17"/>
      <c r="S10" s="17">
        <v>0.414628292716052</v>
      </c>
      <c r="T10" s="17">
        <v>0.30238308246414197</v>
      </c>
      <c r="U10" s="17">
        <v>0.221032071447506</v>
      </c>
      <c r="V10" s="17">
        <v>0.45601181273110097</v>
      </c>
      <c r="W10" s="17">
        <v>0.334098600659337</v>
      </c>
      <c r="X10" s="17">
        <v>0.235448524661444</v>
      </c>
      <c r="Y10" s="17">
        <v>0.35370708778444698</v>
      </c>
      <c r="Z10" s="17">
        <v>0.35541646021010798</v>
      </c>
      <c r="AA10" s="17">
        <v>0.49364530936673701</v>
      </c>
      <c r="AB10" s="17">
        <v>0.31152332459632698</v>
      </c>
      <c r="AC10" s="17">
        <v>0.30101259523722801</v>
      </c>
      <c r="AD10" s="17">
        <v>0.29194421737435899</v>
      </c>
      <c r="AE10" s="17"/>
      <c r="AF10" s="17">
        <v>0.46506021936404801</v>
      </c>
      <c r="AG10" s="17">
        <v>0.24500472137221899</v>
      </c>
      <c r="AH10" s="17">
        <v>0.32670051208446899</v>
      </c>
      <c r="AI10" s="17">
        <v>0.38645342762766499</v>
      </c>
      <c r="AJ10" s="17">
        <v>0.26923795660368299</v>
      </c>
      <c r="AK10" s="17"/>
      <c r="AL10" s="17">
        <v>0.27810540195143202</v>
      </c>
      <c r="AM10" s="17">
        <v>0.37508026585252802</v>
      </c>
      <c r="AN10" s="17">
        <v>0.35912158914384501</v>
      </c>
      <c r="AO10" s="17">
        <v>0.41361567319821102</v>
      </c>
      <c r="AP10" s="17">
        <v>0.53202605301688799</v>
      </c>
      <c r="AQ10" s="17"/>
      <c r="AR10" s="17">
        <v>0.44329074502559002</v>
      </c>
      <c r="AS10" s="17"/>
      <c r="AT10" s="17">
        <v>0.33950251479076898</v>
      </c>
      <c r="AU10" s="17"/>
      <c r="AV10" s="17">
        <v>0.49629411396045803</v>
      </c>
      <c r="AW10" s="17"/>
      <c r="AX10" s="17">
        <v>0.39985715103341901</v>
      </c>
      <c r="AY10" s="17">
        <v>0.45537463913808601</v>
      </c>
      <c r="AZ10" s="17"/>
      <c r="BA10" s="17">
        <v>0.27602777634269499</v>
      </c>
      <c r="BB10" s="17">
        <v>0.399836981933131</v>
      </c>
    </row>
    <row r="11" spans="2:54">
      <c r="B11" s="18" t="s">
        <v>218</v>
      </c>
      <c r="C11" s="17">
        <v>0.28348215685559203</v>
      </c>
      <c r="D11" s="17">
        <v>0.23776237688101601</v>
      </c>
      <c r="E11" s="17">
        <v>0.32451742578890602</v>
      </c>
      <c r="F11" s="17"/>
      <c r="G11" s="17">
        <v>0.28395571746759601</v>
      </c>
      <c r="H11" s="17">
        <v>0.22431227125026301</v>
      </c>
      <c r="I11" s="17">
        <v>0.23688208152876999</v>
      </c>
      <c r="J11" s="17">
        <v>0.239646417792653</v>
      </c>
      <c r="K11" s="17">
        <v>0.327851389034091</v>
      </c>
      <c r="L11" s="17">
        <v>0.37702528355181603</v>
      </c>
      <c r="M11" s="17"/>
      <c r="N11" s="17">
        <v>0.27894017524195402</v>
      </c>
      <c r="O11" s="17">
        <v>0.309749267369824</v>
      </c>
      <c r="P11" s="17">
        <v>0.25395467843736202</v>
      </c>
      <c r="Q11" s="17">
        <v>0.28608939321282501</v>
      </c>
      <c r="R11" s="17"/>
      <c r="S11" s="17">
        <v>0.27800269367985803</v>
      </c>
      <c r="T11" s="17">
        <v>0.29680431837843702</v>
      </c>
      <c r="U11" s="17">
        <v>0.34933655701027999</v>
      </c>
      <c r="V11" s="17">
        <v>0.19385675581942899</v>
      </c>
      <c r="W11" s="17">
        <v>0.23581300338365699</v>
      </c>
      <c r="X11" s="17">
        <v>0.37276334020569901</v>
      </c>
      <c r="Y11" s="17">
        <v>0.22699463596099101</v>
      </c>
      <c r="Z11" s="17">
        <v>0.27477130039430703</v>
      </c>
      <c r="AA11" s="17">
        <v>0.24806478448334399</v>
      </c>
      <c r="AB11" s="17">
        <v>0.285700636785996</v>
      </c>
      <c r="AC11" s="17">
        <v>0.31218070642649798</v>
      </c>
      <c r="AD11" s="17">
        <v>0.43065049753527801</v>
      </c>
      <c r="AE11" s="17"/>
      <c r="AF11" s="17">
        <v>0.25753984381443401</v>
      </c>
      <c r="AG11" s="17">
        <v>0.29611914880645901</v>
      </c>
      <c r="AH11" s="17">
        <v>0.30058151089715002</v>
      </c>
      <c r="AI11" s="17">
        <v>0.241803123196699</v>
      </c>
      <c r="AJ11" s="17">
        <v>0.23552839288396599</v>
      </c>
      <c r="AK11" s="17"/>
      <c r="AL11" s="17">
        <v>0.29817649660455597</v>
      </c>
      <c r="AM11" s="17">
        <v>0.281703003826351</v>
      </c>
      <c r="AN11" s="17">
        <v>0.29720127850808498</v>
      </c>
      <c r="AO11" s="17">
        <v>0.20959364833293101</v>
      </c>
      <c r="AP11" s="17">
        <v>0.124662959958212</v>
      </c>
      <c r="AQ11" s="17"/>
      <c r="AR11" s="17">
        <v>0.23318968737321499</v>
      </c>
      <c r="AS11" s="17"/>
      <c r="AT11" s="17">
        <v>0.199632765992449</v>
      </c>
      <c r="AU11" s="17"/>
      <c r="AV11" s="17">
        <v>0.197844619296005</v>
      </c>
      <c r="AW11" s="17"/>
      <c r="AX11" s="17">
        <v>0.21798528456893501</v>
      </c>
      <c r="AY11" s="17">
        <v>0.25416230371566501</v>
      </c>
      <c r="AZ11" s="17"/>
      <c r="BA11" s="17">
        <v>0.25575062800356002</v>
      </c>
      <c r="BB11" s="17">
        <v>0.28510825663006401</v>
      </c>
    </row>
    <row r="12" spans="2:54">
      <c r="B12" s="18" t="s">
        <v>219</v>
      </c>
      <c r="C12" s="17">
        <v>0.205354329262564</v>
      </c>
      <c r="D12" s="17">
        <v>0.21249807577869001</v>
      </c>
      <c r="E12" s="17">
        <v>0.198315763972603</v>
      </c>
      <c r="F12" s="17"/>
      <c r="G12" s="17">
        <v>0.18378542692548799</v>
      </c>
      <c r="H12" s="17">
        <v>0.137761461800219</v>
      </c>
      <c r="I12" s="17">
        <v>0.23574125877817001</v>
      </c>
      <c r="J12" s="17">
        <v>0.206600321626983</v>
      </c>
      <c r="K12" s="17">
        <v>0.23811067956313001</v>
      </c>
      <c r="L12" s="17">
        <v>0.23210709114162401</v>
      </c>
      <c r="M12" s="17"/>
      <c r="N12" s="17">
        <v>0.18789698171118499</v>
      </c>
      <c r="O12" s="17">
        <v>0.23886385454754</v>
      </c>
      <c r="P12" s="17">
        <v>0.20170414363323</v>
      </c>
      <c r="Q12" s="17">
        <v>0.19310506894936699</v>
      </c>
      <c r="R12" s="17"/>
      <c r="S12" s="17">
        <v>0.14269240287096399</v>
      </c>
      <c r="T12" s="17">
        <v>0.19784436917447601</v>
      </c>
      <c r="U12" s="17">
        <v>0.293810421554764</v>
      </c>
      <c r="V12" s="17">
        <v>0.18736782822311701</v>
      </c>
      <c r="W12" s="17">
        <v>0.26205662703139199</v>
      </c>
      <c r="X12" s="17">
        <v>0.22961549875088</v>
      </c>
      <c r="Y12" s="17">
        <v>0.26395209351044402</v>
      </c>
      <c r="Z12" s="17">
        <v>0.21320676442744699</v>
      </c>
      <c r="AA12" s="17">
        <v>0.16078739454841001</v>
      </c>
      <c r="AB12" s="17">
        <v>0.25685131635294001</v>
      </c>
      <c r="AC12" s="17">
        <v>0.12727681386647999</v>
      </c>
      <c r="AD12" s="17">
        <v>0.114771449743029</v>
      </c>
      <c r="AE12" s="17"/>
      <c r="AF12" s="17">
        <v>0.118591008873869</v>
      </c>
      <c r="AG12" s="17">
        <v>0.27126932339791898</v>
      </c>
      <c r="AH12" s="17">
        <v>0.265290493432292</v>
      </c>
      <c r="AI12" s="17">
        <v>0.24444298151608099</v>
      </c>
      <c r="AJ12" s="17">
        <v>0.29934669402240799</v>
      </c>
      <c r="AK12" s="17"/>
      <c r="AL12" s="17">
        <v>0.21381315757292499</v>
      </c>
      <c r="AM12" s="17">
        <v>0.20310334211307801</v>
      </c>
      <c r="AN12" s="17">
        <v>0.219034299055061</v>
      </c>
      <c r="AO12" s="17">
        <v>0.160744453785471</v>
      </c>
      <c r="AP12" s="17">
        <v>0.106516017997597</v>
      </c>
      <c r="AQ12" s="17"/>
      <c r="AR12" s="17">
        <v>0.120581768952272</v>
      </c>
      <c r="AS12" s="17"/>
      <c r="AT12" s="17">
        <v>0.195776595567244</v>
      </c>
      <c r="AU12" s="17"/>
      <c r="AV12" s="17">
        <v>8.3635677765795793E-2</v>
      </c>
      <c r="AW12" s="17"/>
      <c r="AX12" s="17">
        <v>0.202313958605713</v>
      </c>
      <c r="AY12" s="17">
        <v>0.13634026196615701</v>
      </c>
      <c r="AZ12" s="17"/>
      <c r="BA12" s="17">
        <v>0.25703144738897798</v>
      </c>
      <c r="BB12" s="17">
        <v>0.20743035224647299</v>
      </c>
    </row>
    <row r="13" spans="2:54">
      <c r="B13" s="18" t="s">
        <v>220</v>
      </c>
      <c r="C13" s="19">
        <v>7.3604790034658904E-2</v>
      </c>
      <c r="D13" s="19">
        <v>8.3519204904027103E-2</v>
      </c>
      <c r="E13" s="19">
        <v>6.5063114583882795E-2</v>
      </c>
      <c r="F13" s="19"/>
      <c r="G13" s="19">
        <v>4.1748272265739697E-2</v>
      </c>
      <c r="H13" s="19">
        <v>3.3073551566945802E-2</v>
      </c>
      <c r="I13" s="19">
        <v>4.5310651886624198E-2</v>
      </c>
      <c r="J13" s="19">
        <v>7.6857463298751497E-2</v>
      </c>
      <c r="K13" s="19">
        <v>9.8987946717664796E-2</v>
      </c>
      <c r="L13" s="19">
        <v>0.13478412109874899</v>
      </c>
      <c r="M13" s="19"/>
      <c r="N13" s="19">
        <v>6.2493827281577E-2</v>
      </c>
      <c r="O13" s="19">
        <v>6.3409481673990395E-2</v>
      </c>
      <c r="P13" s="19">
        <v>8.42909109384503E-2</v>
      </c>
      <c r="Q13" s="19">
        <v>8.5071743713316397E-2</v>
      </c>
      <c r="R13" s="19"/>
      <c r="S13" s="19">
        <v>4.5998140139041799E-2</v>
      </c>
      <c r="T13" s="19">
        <v>0.13248712437308199</v>
      </c>
      <c r="U13" s="19">
        <v>8.3240331762249598E-2</v>
      </c>
      <c r="V13" s="19">
        <v>7.8860578009829305E-2</v>
      </c>
      <c r="W13" s="19">
        <v>4.9763501176921403E-2</v>
      </c>
      <c r="X13" s="19">
        <v>6.25758245442425E-2</v>
      </c>
      <c r="Y13" s="19">
        <v>8.3863495012111697E-2</v>
      </c>
      <c r="Z13" s="19">
        <v>0.108752055554871</v>
      </c>
      <c r="AA13" s="19">
        <v>3.4101677506294899E-2</v>
      </c>
      <c r="AB13" s="19">
        <v>6.5230847134578301E-2</v>
      </c>
      <c r="AC13" s="19">
        <v>8.4127211516993206E-2</v>
      </c>
      <c r="AD13" s="19">
        <v>4.4407093023741101E-2</v>
      </c>
      <c r="AE13" s="19"/>
      <c r="AF13" s="19">
        <v>1.5208515820679801E-2</v>
      </c>
      <c r="AG13" s="19">
        <v>0.13868373106453399</v>
      </c>
      <c r="AH13" s="19">
        <v>6.9554106325585494E-2</v>
      </c>
      <c r="AI13" s="19">
        <v>6.9919405602588997E-2</v>
      </c>
      <c r="AJ13" s="19">
        <v>0.129570375577131</v>
      </c>
      <c r="AK13" s="19"/>
      <c r="AL13" s="19">
        <v>0.14274644645587301</v>
      </c>
      <c r="AM13" s="19">
        <v>5.9557311346582702E-2</v>
      </c>
      <c r="AN13" s="19">
        <v>4.6083390740423502E-2</v>
      </c>
      <c r="AO13" s="19">
        <v>5.2506460858511003E-2</v>
      </c>
      <c r="AP13" s="19">
        <v>0</v>
      </c>
      <c r="AQ13" s="19"/>
      <c r="AR13" s="19">
        <v>1.74076809248047E-2</v>
      </c>
      <c r="AS13" s="19"/>
      <c r="AT13" s="19">
        <v>2.60445775238769E-2</v>
      </c>
      <c r="AU13" s="19"/>
      <c r="AV13" s="19">
        <v>0</v>
      </c>
      <c r="AW13" s="19"/>
      <c r="AX13" s="19">
        <v>4.4413345318737599E-2</v>
      </c>
      <c r="AY13" s="19">
        <v>2.2495758729434E-2</v>
      </c>
      <c r="AZ13" s="19"/>
      <c r="BA13" s="19">
        <v>0.123916437425034</v>
      </c>
      <c r="BB13" s="19">
        <v>4.1102832165239599E-2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276</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1072</v>
      </c>
      <c r="D7" s="10">
        <v>503</v>
      </c>
      <c r="E7" s="10">
        <v>566</v>
      </c>
      <c r="F7" s="10"/>
      <c r="G7" s="10">
        <v>151</v>
      </c>
      <c r="H7" s="10">
        <v>200</v>
      </c>
      <c r="I7" s="10">
        <v>180</v>
      </c>
      <c r="J7" s="10">
        <v>134</v>
      </c>
      <c r="K7" s="10">
        <v>176</v>
      </c>
      <c r="L7" s="10">
        <v>231</v>
      </c>
      <c r="M7" s="10"/>
      <c r="N7" s="10">
        <v>309</v>
      </c>
      <c r="O7" s="10">
        <v>296</v>
      </c>
      <c r="P7" s="10">
        <v>200</v>
      </c>
      <c r="Q7" s="10">
        <v>260</v>
      </c>
      <c r="R7" s="10"/>
      <c r="S7" s="10">
        <v>139</v>
      </c>
      <c r="T7" s="10">
        <v>164</v>
      </c>
      <c r="U7" s="10">
        <v>98</v>
      </c>
      <c r="V7" s="10">
        <v>79</v>
      </c>
      <c r="W7" s="10">
        <v>82</v>
      </c>
      <c r="X7" s="10">
        <v>120</v>
      </c>
      <c r="Y7" s="10">
        <v>80</v>
      </c>
      <c r="Z7" s="10">
        <v>53</v>
      </c>
      <c r="AA7" s="10">
        <v>101</v>
      </c>
      <c r="AB7" s="10">
        <v>70</v>
      </c>
      <c r="AC7" s="10">
        <v>59</v>
      </c>
      <c r="AD7" s="10">
        <v>27</v>
      </c>
      <c r="AE7" s="10"/>
      <c r="AF7" s="10">
        <v>367</v>
      </c>
      <c r="AG7" s="10">
        <v>176</v>
      </c>
      <c r="AH7" s="10">
        <v>100</v>
      </c>
      <c r="AI7" s="10">
        <v>78</v>
      </c>
      <c r="AJ7" s="10">
        <v>167</v>
      </c>
      <c r="AK7" s="10"/>
      <c r="AL7" s="10">
        <v>246</v>
      </c>
      <c r="AM7" s="10">
        <v>270</v>
      </c>
      <c r="AN7" s="10">
        <v>263</v>
      </c>
      <c r="AO7" s="10">
        <v>125</v>
      </c>
      <c r="AP7" s="10">
        <v>24</v>
      </c>
      <c r="AQ7" s="10"/>
      <c r="AR7" s="10">
        <v>142</v>
      </c>
      <c r="AS7" s="10"/>
      <c r="AT7" s="10">
        <v>60</v>
      </c>
      <c r="AU7" s="10"/>
      <c r="AV7" s="10">
        <v>86</v>
      </c>
      <c r="AW7" s="10"/>
      <c r="AX7" s="10">
        <v>64</v>
      </c>
      <c r="AY7" s="10">
        <v>255</v>
      </c>
      <c r="AZ7" s="10"/>
      <c r="BA7" s="10">
        <v>361</v>
      </c>
      <c r="BB7" s="10">
        <v>429</v>
      </c>
    </row>
    <row r="8" spans="2:54" ht="30" customHeight="1">
      <c r="B8" s="11" t="s">
        <v>84</v>
      </c>
      <c r="C8" s="11">
        <v>1066</v>
      </c>
      <c r="D8" s="11">
        <v>503</v>
      </c>
      <c r="E8" s="11">
        <v>560</v>
      </c>
      <c r="F8" s="11"/>
      <c r="G8" s="11">
        <v>153</v>
      </c>
      <c r="H8" s="11">
        <v>195</v>
      </c>
      <c r="I8" s="11">
        <v>177</v>
      </c>
      <c r="J8" s="11">
        <v>170</v>
      </c>
      <c r="K8" s="11">
        <v>154</v>
      </c>
      <c r="L8" s="11">
        <v>217</v>
      </c>
      <c r="M8" s="11"/>
      <c r="N8" s="11">
        <v>280</v>
      </c>
      <c r="O8" s="11">
        <v>285</v>
      </c>
      <c r="P8" s="11">
        <v>233</v>
      </c>
      <c r="Q8" s="11">
        <v>261</v>
      </c>
      <c r="R8" s="11"/>
      <c r="S8" s="11">
        <v>138</v>
      </c>
      <c r="T8" s="11">
        <v>136</v>
      </c>
      <c r="U8" s="11">
        <v>81</v>
      </c>
      <c r="V8" s="11">
        <v>104</v>
      </c>
      <c r="W8" s="11">
        <v>85</v>
      </c>
      <c r="X8" s="11">
        <v>98</v>
      </c>
      <c r="Y8" s="11">
        <v>81</v>
      </c>
      <c r="Z8" s="11">
        <v>53</v>
      </c>
      <c r="AA8" s="11">
        <v>103</v>
      </c>
      <c r="AB8" s="11">
        <v>88</v>
      </c>
      <c r="AC8" s="11">
        <v>63</v>
      </c>
      <c r="AD8" s="11">
        <v>33</v>
      </c>
      <c r="AE8" s="11"/>
      <c r="AF8" s="11">
        <v>367</v>
      </c>
      <c r="AG8" s="11">
        <v>165</v>
      </c>
      <c r="AH8" s="11">
        <v>97</v>
      </c>
      <c r="AI8" s="11">
        <v>79</v>
      </c>
      <c r="AJ8" s="11">
        <v>169</v>
      </c>
      <c r="AK8" s="11"/>
      <c r="AL8" s="11">
        <v>251</v>
      </c>
      <c r="AM8" s="11">
        <v>276</v>
      </c>
      <c r="AN8" s="11">
        <v>254</v>
      </c>
      <c r="AO8" s="11">
        <v>119</v>
      </c>
      <c r="AP8" s="11">
        <v>22</v>
      </c>
      <c r="AQ8" s="11"/>
      <c r="AR8" s="11">
        <v>141</v>
      </c>
      <c r="AS8" s="11"/>
      <c r="AT8" s="11">
        <v>61</v>
      </c>
      <c r="AU8" s="11"/>
      <c r="AV8" s="11">
        <v>87</v>
      </c>
      <c r="AW8" s="11"/>
      <c r="AX8" s="11">
        <v>60</v>
      </c>
      <c r="AY8" s="11">
        <v>259</v>
      </c>
      <c r="AZ8" s="11"/>
      <c r="BA8" s="11">
        <v>353</v>
      </c>
      <c r="BB8" s="11">
        <v>426</v>
      </c>
    </row>
    <row r="9" spans="2:54">
      <c r="B9" s="18" t="s">
        <v>216</v>
      </c>
      <c r="C9" s="17">
        <v>0.13094566121672599</v>
      </c>
      <c r="D9" s="17">
        <v>0.123891129591233</v>
      </c>
      <c r="E9" s="17">
        <v>0.13793636885544799</v>
      </c>
      <c r="F9" s="17"/>
      <c r="G9" s="17">
        <v>0.17380200956216599</v>
      </c>
      <c r="H9" s="17">
        <v>0.228072546181666</v>
      </c>
      <c r="I9" s="17">
        <v>0.13223466433283201</v>
      </c>
      <c r="J9" s="17">
        <v>9.8350658136658706E-2</v>
      </c>
      <c r="K9" s="17">
        <v>7.7709593812915603E-2</v>
      </c>
      <c r="L9" s="17">
        <v>7.61459363045425E-2</v>
      </c>
      <c r="M9" s="17"/>
      <c r="N9" s="17">
        <v>0.15361322728516499</v>
      </c>
      <c r="O9" s="17">
        <v>9.4722311263969405E-2</v>
      </c>
      <c r="P9" s="17">
        <v>0.14745315383726301</v>
      </c>
      <c r="Q9" s="17">
        <v>0.13480341201745999</v>
      </c>
      <c r="R9" s="17"/>
      <c r="S9" s="17">
        <v>0.15918454448233901</v>
      </c>
      <c r="T9" s="17">
        <v>6.6323658937419303E-2</v>
      </c>
      <c r="U9" s="17">
        <v>8.8512427056911397E-2</v>
      </c>
      <c r="V9" s="17">
        <v>0.161297472507653</v>
      </c>
      <c r="W9" s="17">
        <v>0.11520889649087999</v>
      </c>
      <c r="X9" s="17">
        <v>0.131253175783277</v>
      </c>
      <c r="Y9" s="17">
        <v>0.110644353243156</v>
      </c>
      <c r="Z9" s="17">
        <v>0.153504084790685</v>
      </c>
      <c r="AA9" s="17">
        <v>0.151310622024001</v>
      </c>
      <c r="AB9" s="17">
        <v>0.126090858184955</v>
      </c>
      <c r="AC9" s="17">
        <v>0.18677736672974601</v>
      </c>
      <c r="AD9" s="17">
        <v>0.183729607312721</v>
      </c>
      <c r="AE9" s="17"/>
      <c r="AF9" s="17">
        <v>0.20834578934297801</v>
      </c>
      <c r="AG9" s="17">
        <v>5.2589373829891803E-2</v>
      </c>
      <c r="AH9" s="17">
        <v>8.8658242808526896E-2</v>
      </c>
      <c r="AI9" s="17">
        <v>0.152468652290011</v>
      </c>
      <c r="AJ9" s="17">
        <v>7.2086087741567495E-2</v>
      </c>
      <c r="AK9" s="17"/>
      <c r="AL9" s="17">
        <v>9.8377736374132801E-2</v>
      </c>
      <c r="AM9" s="17">
        <v>0.10724305374757399</v>
      </c>
      <c r="AN9" s="17">
        <v>0.12565257133007901</v>
      </c>
      <c r="AO9" s="17">
        <v>0.24760028720893501</v>
      </c>
      <c r="AP9" s="17">
        <v>0.273055823378339</v>
      </c>
      <c r="AQ9" s="17"/>
      <c r="AR9" s="17">
        <v>0.26239038565550399</v>
      </c>
      <c r="AS9" s="17"/>
      <c r="AT9" s="17">
        <v>0.21419750414334299</v>
      </c>
      <c r="AU9" s="17"/>
      <c r="AV9" s="17">
        <v>0.29459082487770899</v>
      </c>
      <c r="AW9" s="17"/>
      <c r="AX9" s="17">
        <v>0.214473490233727</v>
      </c>
      <c r="AY9" s="17">
        <v>0.19496263189528401</v>
      </c>
      <c r="AZ9" s="17"/>
      <c r="BA9" s="17">
        <v>0.11413678438908401</v>
      </c>
      <c r="BB9" s="17">
        <v>0.11797782114749999</v>
      </c>
    </row>
    <row r="10" spans="2:54">
      <c r="B10" s="18" t="s">
        <v>217</v>
      </c>
      <c r="C10" s="17">
        <v>0.33500767169513801</v>
      </c>
      <c r="D10" s="17">
        <v>0.33993550465600397</v>
      </c>
      <c r="E10" s="17">
        <v>0.33036705110917602</v>
      </c>
      <c r="F10" s="17"/>
      <c r="G10" s="17">
        <v>0.30662993692557899</v>
      </c>
      <c r="H10" s="17">
        <v>0.36451147744234902</v>
      </c>
      <c r="I10" s="17">
        <v>0.36000931942717901</v>
      </c>
      <c r="J10" s="17">
        <v>0.382057939556674</v>
      </c>
      <c r="K10" s="17">
        <v>0.31528660841108602</v>
      </c>
      <c r="L10" s="17">
        <v>0.28522160462442198</v>
      </c>
      <c r="M10" s="17"/>
      <c r="N10" s="17">
        <v>0.34121359776519</v>
      </c>
      <c r="O10" s="17">
        <v>0.31726060190600602</v>
      </c>
      <c r="P10" s="17">
        <v>0.31225699533807499</v>
      </c>
      <c r="Q10" s="17">
        <v>0.37317188277111002</v>
      </c>
      <c r="R10" s="17"/>
      <c r="S10" s="17">
        <v>0.342843468157502</v>
      </c>
      <c r="T10" s="17">
        <v>0.34432052181858203</v>
      </c>
      <c r="U10" s="17">
        <v>0.34280591282850198</v>
      </c>
      <c r="V10" s="17">
        <v>0.28074109488557603</v>
      </c>
      <c r="W10" s="17">
        <v>0.31951019224062799</v>
      </c>
      <c r="X10" s="17">
        <v>0.27225709076002402</v>
      </c>
      <c r="Y10" s="17">
        <v>0.39891322929432699</v>
      </c>
      <c r="Z10" s="17">
        <v>0.44847685721122499</v>
      </c>
      <c r="AA10" s="17">
        <v>0.33227927531179802</v>
      </c>
      <c r="AB10" s="17">
        <v>0.356532968447201</v>
      </c>
      <c r="AC10" s="17">
        <v>0.334560177640643</v>
      </c>
      <c r="AD10" s="17">
        <v>0.255093189961491</v>
      </c>
      <c r="AE10" s="17"/>
      <c r="AF10" s="17">
        <v>0.415410799301631</v>
      </c>
      <c r="AG10" s="17">
        <v>0.23982004427175799</v>
      </c>
      <c r="AH10" s="17">
        <v>0.33663235082003201</v>
      </c>
      <c r="AI10" s="17">
        <v>0.37811313013394598</v>
      </c>
      <c r="AJ10" s="17">
        <v>0.259853363331846</v>
      </c>
      <c r="AK10" s="17"/>
      <c r="AL10" s="17">
        <v>0.31460574234282601</v>
      </c>
      <c r="AM10" s="17">
        <v>0.31900751632625302</v>
      </c>
      <c r="AN10" s="17">
        <v>0.36638383236004102</v>
      </c>
      <c r="AO10" s="17">
        <v>0.39799538894665598</v>
      </c>
      <c r="AP10" s="17">
        <v>0.37023349561610502</v>
      </c>
      <c r="AQ10" s="17"/>
      <c r="AR10" s="17">
        <v>0.399613550472182</v>
      </c>
      <c r="AS10" s="17"/>
      <c r="AT10" s="17">
        <v>0.37278356351076802</v>
      </c>
      <c r="AU10" s="17"/>
      <c r="AV10" s="17">
        <v>0.41745988437141102</v>
      </c>
      <c r="AW10" s="17"/>
      <c r="AX10" s="17">
        <v>0.481381495442741</v>
      </c>
      <c r="AY10" s="17">
        <v>0.40067263536898801</v>
      </c>
      <c r="AZ10" s="17"/>
      <c r="BA10" s="17">
        <v>0.29101615906848399</v>
      </c>
      <c r="BB10" s="17">
        <v>0.40963528459349802</v>
      </c>
    </row>
    <row r="11" spans="2:54">
      <c r="B11" s="18" t="s">
        <v>218</v>
      </c>
      <c r="C11" s="17">
        <v>0.28441592459545401</v>
      </c>
      <c r="D11" s="17">
        <v>0.26636440245235798</v>
      </c>
      <c r="E11" s="17">
        <v>0.29895305668451899</v>
      </c>
      <c r="F11" s="17"/>
      <c r="G11" s="17">
        <v>0.272333085081572</v>
      </c>
      <c r="H11" s="17">
        <v>0.220184250885683</v>
      </c>
      <c r="I11" s="17">
        <v>0.25085813794489098</v>
      </c>
      <c r="J11" s="17">
        <v>0.29890059329596602</v>
      </c>
      <c r="K11" s="17">
        <v>0.32484217391231901</v>
      </c>
      <c r="L11" s="17">
        <v>0.33768968621383999</v>
      </c>
      <c r="M11" s="17"/>
      <c r="N11" s="17">
        <v>0.287458556205478</v>
      </c>
      <c r="O11" s="17">
        <v>0.33541619168397302</v>
      </c>
      <c r="P11" s="17">
        <v>0.258621227187184</v>
      </c>
      <c r="Q11" s="17">
        <v>0.241062548284673</v>
      </c>
      <c r="R11" s="17"/>
      <c r="S11" s="17">
        <v>0.239173087709008</v>
      </c>
      <c r="T11" s="17">
        <v>0.326719072592347</v>
      </c>
      <c r="U11" s="17">
        <v>0.29777373359852</v>
      </c>
      <c r="V11" s="17">
        <v>0.27736520820634097</v>
      </c>
      <c r="W11" s="17">
        <v>0.33176626705887202</v>
      </c>
      <c r="X11" s="17">
        <v>0.382371041961026</v>
      </c>
      <c r="Y11" s="17">
        <v>0.22991017181832299</v>
      </c>
      <c r="Z11" s="17">
        <v>0.171227837448644</v>
      </c>
      <c r="AA11" s="17">
        <v>0.31164214657753397</v>
      </c>
      <c r="AB11" s="17">
        <v>0.20357105353777399</v>
      </c>
      <c r="AC11" s="17">
        <v>0.239557562590759</v>
      </c>
      <c r="AD11" s="17">
        <v>0.40619625230159501</v>
      </c>
      <c r="AE11" s="17"/>
      <c r="AF11" s="17">
        <v>0.23953142375636399</v>
      </c>
      <c r="AG11" s="17">
        <v>0.34866783605712998</v>
      </c>
      <c r="AH11" s="17">
        <v>0.32235593414437902</v>
      </c>
      <c r="AI11" s="17">
        <v>0.235101599113199</v>
      </c>
      <c r="AJ11" s="17">
        <v>0.26732171382750702</v>
      </c>
      <c r="AK11" s="17"/>
      <c r="AL11" s="17">
        <v>0.28773615773272398</v>
      </c>
      <c r="AM11" s="17">
        <v>0.34900516728359698</v>
      </c>
      <c r="AN11" s="17">
        <v>0.242756430953285</v>
      </c>
      <c r="AO11" s="17">
        <v>0.20007218398974899</v>
      </c>
      <c r="AP11" s="17">
        <v>0.26617069340118699</v>
      </c>
      <c r="AQ11" s="17"/>
      <c r="AR11" s="17">
        <v>0.17281086907285401</v>
      </c>
      <c r="AS11" s="17"/>
      <c r="AT11" s="17">
        <v>0.15449810777252901</v>
      </c>
      <c r="AU11" s="17"/>
      <c r="AV11" s="17">
        <v>0.19971553490823801</v>
      </c>
      <c r="AW11" s="17"/>
      <c r="AX11" s="17">
        <v>0.15572716671377501</v>
      </c>
      <c r="AY11" s="17">
        <v>0.26435888644482097</v>
      </c>
      <c r="AZ11" s="17"/>
      <c r="BA11" s="17">
        <v>0.26448088600504099</v>
      </c>
      <c r="BB11" s="17">
        <v>0.27232662012991798</v>
      </c>
    </row>
    <row r="12" spans="2:54">
      <c r="B12" s="18" t="s">
        <v>219</v>
      </c>
      <c r="C12" s="17">
        <v>0.16839658225514201</v>
      </c>
      <c r="D12" s="17">
        <v>0.17700877085943401</v>
      </c>
      <c r="E12" s="17">
        <v>0.161497043698904</v>
      </c>
      <c r="F12" s="17"/>
      <c r="G12" s="17">
        <v>0.180796512666061</v>
      </c>
      <c r="H12" s="17">
        <v>0.13927522118493699</v>
      </c>
      <c r="I12" s="17">
        <v>0.19499452653392399</v>
      </c>
      <c r="J12" s="17">
        <v>0.146663118272748</v>
      </c>
      <c r="K12" s="17">
        <v>0.176070233416356</v>
      </c>
      <c r="L12" s="17">
        <v>0.17574294834608001</v>
      </c>
      <c r="M12" s="17"/>
      <c r="N12" s="17">
        <v>0.130653402769494</v>
      </c>
      <c r="O12" s="17">
        <v>0.17982229511842801</v>
      </c>
      <c r="P12" s="17">
        <v>0.211847284445634</v>
      </c>
      <c r="Q12" s="17">
        <v>0.16190258132969099</v>
      </c>
      <c r="R12" s="17"/>
      <c r="S12" s="17">
        <v>0.18021296893539601</v>
      </c>
      <c r="T12" s="17">
        <v>0.14638847800311999</v>
      </c>
      <c r="U12" s="17">
        <v>0.192601449229335</v>
      </c>
      <c r="V12" s="17">
        <v>0.213069877782564</v>
      </c>
      <c r="W12" s="17">
        <v>0.15007085343642801</v>
      </c>
      <c r="X12" s="17">
        <v>0.15640810967466001</v>
      </c>
      <c r="Y12" s="17">
        <v>0.12565772630757599</v>
      </c>
      <c r="Z12" s="17">
        <v>0.155481283848317</v>
      </c>
      <c r="AA12" s="17">
        <v>0.17090977210505801</v>
      </c>
      <c r="AB12" s="17">
        <v>0.24656118509647901</v>
      </c>
      <c r="AC12" s="17">
        <v>8.8838084315956606E-2</v>
      </c>
      <c r="AD12" s="17">
        <v>0.15498095042419299</v>
      </c>
      <c r="AE12" s="17"/>
      <c r="AF12" s="17">
        <v>0.103786247635849</v>
      </c>
      <c r="AG12" s="17">
        <v>0.24332632976195001</v>
      </c>
      <c r="AH12" s="17">
        <v>0.19437541619710899</v>
      </c>
      <c r="AI12" s="17">
        <v>0.18505404753722299</v>
      </c>
      <c r="AJ12" s="17">
        <v>0.242081317679467</v>
      </c>
      <c r="AK12" s="17"/>
      <c r="AL12" s="17">
        <v>0.19552577871292501</v>
      </c>
      <c r="AM12" s="17">
        <v>0.15065020194541101</v>
      </c>
      <c r="AN12" s="17">
        <v>0.18111202542186899</v>
      </c>
      <c r="AO12" s="17">
        <v>8.7299844034668297E-2</v>
      </c>
      <c r="AP12" s="17">
        <v>3.9712155614773301E-2</v>
      </c>
      <c r="AQ12" s="17"/>
      <c r="AR12" s="17">
        <v>0.13052791601354399</v>
      </c>
      <c r="AS12" s="17"/>
      <c r="AT12" s="17">
        <v>0.19635952741047499</v>
      </c>
      <c r="AU12" s="17"/>
      <c r="AV12" s="17">
        <v>7.4694929590361198E-2</v>
      </c>
      <c r="AW12" s="17"/>
      <c r="AX12" s="17">
        <v>9.8725465156076997E-2</v>
      </c>
      <c r="AY12" s="17">
        <v>0.11278323076576401</v>
      </c>
      <c r="AZ12" s="17"/>
      <c r="BA12" s="17">
        <v>0.21001352926405301</v>
      </c>
      <c r="BB12" s="17">
        <v>0.150783566499755</v>
      </c>
    </row>
    <row r="13" spans="2:54">
      <c r="B13" s="18" t="s">
        <v>220</v>
      </c>
      <c r="C13" s="19">
        <v>8.1234160237540307E-2</v>
      </c>
      <c r="D13" s="19">
        <v>9.2800192440971596E-2</v>
      </c>
      <c r="E13" s="19">
        <v>7.12464796519542E-2</v>
      </c>
      <c r="F13" s="19"/>
      <c r="G13" s="19">
        <v>6.6438455764622803E-2</v>
      </c>
      <c r="H13" s="19">
        <v>4.7956504305364203E-2</v>
      </c>
      <c r="I13" s="19">
        <v>6.1903351761175E-2</v>
      </c>
      <c r="J13" s="19">
        <v>7.40276907379534E-2</v>
      </c>
      <c r="K13" s="19">
        <v>0.106091390447324</v>
      </c>
      <c r="L13" s="19">
        <v>0.125199824511116</v>
      </c>
      <c r="M13" s="19"/>
      <c r="N13" s="19">
        <v>8.7061215974673103E-2</v>
      </c>
      <c r="O13" s="19">
        <v>7.2778600027623402E-2</v>
      </c>
      <c r="P13" s="19">
        <v>6.9821339191842899E-2</v>
      </c>
      <c r="Q13" s="19">
        <v>8.9059575597064899E-2</v>
      </c>
      <c r="R13" s="19"/>
      <c r="S13" s="19">
        <v>7.8585930715755203E-2</v>
      </c>
      <c r="T13" s="19">
        <v>0.11624826864853099</v>
      </c>
      <c r="U13" s="19">
        <v>7.8306477286731305E-2</v>
      </c>
      <c r="V13" s="19">
        <v>6.7526346617865704E-2</v>
      </c>
      <c r="W13" s="19">
        <v>8.3443790773192306E-2</v>
      </c>
      <c r="X13" s="19">
        <v>5.7710581821012498E-2</v>
      </c>
      <c r="Y13" s="19">
        <v>0.13487451933661701</v>
      </c>
      <c r="Z13" s="19">
        <v>7.1309936701128895E-2</v>
      </c>
      <c r="AA13" s="19">
        <v>3.3858183981608697E-2</v>
      </c>
      <c r="AB13" s="19">
        <v>6.7243934733590194E-2</v>
      </c>
      <c r="AC13" s="19">
        <v>0.15026680872289599</v>
      </c>
      <c r="AD13" s="19">
        <v>0</v>
      </c>
      <c r="AE13" s="19"/>
      <c r="AF13" s="19">
        <v>3.2925739963177603E-2</v>
      </c>
      <c r="AG13" s="19">
        <v>0.11559641607927</v>
      </c>
      <c r="AH13" s="19">
        <v>5.79780560299522E-2</v>
      </c>
      <c r="AI13" s="19">
        <v>4.9262570925621099E-2</v>
      </c>
      <c r="AJ13" s="19">
        <v>0.15865751741961201</v>
      </c>
      <c r="AK13" s="19"/>
      <c r="AL13" s="19">
        <v>0.103754584837393</v>
      </c>
      <c r="AM13" s="19">
        <v>7.4094060697165204E-2</v>
      </c>
      <c r="AN13" s="19">
        <v>8.4095139934725699E-2</v>
      </c>
      <c r="AO13" s="19">
        <v>6.7032295819990595E-2</v>
      </c>
      <c r="AP13" s="19">
        <v>5.0827831989596103E-2</v>
      </c>
      <c r="AQ13" s="19"/>
      <c r="AR13" s="19">
        <v>3.4657278785915298E-2</v>
      </c>
      <c r="AS13" s="19"/>
      <c r="AT13" s="19">
        <v>6.2161297162885099E-2</v>
      </c>
      <c r="AU13" s="19"/>
      <c r="AV13" s="19">
        <v>1.3538826252279999E-2</v>
      </c>
      <c r="AW13" s="19"/>
      <c r="AX13" s="19">
        <v>4.9692382453681003E-2</v>
      </c>
      <c r="AY13" s="19">
        <v>2.7222615525142501E-2</v>
      </c>
      <c r="AZ13" s="19"/>
      <c r="BA13" s="19">
        <v>0.120352641273338</v>
      </c>
      <c r="BB13" s="19">
        <v>4.92767076293288E-2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277</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1072</v>
      </c>
      <c r="D7" s="10">
        <v>503</v>
      </c>
      <c r="E7" s="10">
        <v>566</v>
      </c>
      <c r="F7" s="10"/>
      <c r="G7" s="10">
        <v>151</v>
      </c>
      <c r="H7" s="10">
        <v>200</v>
      </c>
      <c r="I7" s="10">
        <v>180</v>
      </c>
      <c r="J7" s="10">
        <v>134</v>
      </c>
      <c r="K7" s="10">
        <v>176</v>
      </c>
      <c r="L7" s="10">
        <v>231</v>
      </c>
      <c r="M7" s="10"/>
      <c r="N7" s="10">
        <v>309</v>
      </c>
      <c r="O7" s="10">
        <v>296</v>
      </c>
      <c r="P7" s="10">
        <v>200</v>
      </c>
      <c r="Q7" s="10">
        <v>260</v>
      </c>
      <c r="R7" s="10"/>
      <c r="S7" s="10">
        <v>139</v>
      </c>
      <c r="T7" s="10">
        <v>164</v>
      </c>
      <c r="U7" s="10">
        <v>98</v>
      </c>
      <c r="V7" s="10">
        <v>79</v>
      </c>
      <c r="W7" s="10">
        <v>82</v>
      </c>
      <c r="X7" s="10">
        <v>120</v>
      </c>
      <c r="Y7" s="10">
        <v>80</v>
      </c>
      <c r="Z7" s="10">
        <v>53</v>
      </c>
      <c r="AA7" s="10">
        <v>101</v>
      </c>
      <c r="AB7" s="10">
        <v>70</v>
      </c>
      <c r="AC7" s="10">
        <v>59</v>
      </c>
      <c r="AD7" s="10">
        <v>27</v>
      </c>
      <c r="AE7" s="10"/>
      <c r="AF7" s="10">
        <v>367</v>
      </c>
      <c r="AG7" s="10">
        <v>176</v>
      </c>
      <c r="AH7" s="10">
        <v>100</v>
      </c>
      <c r="AI7" s="10">
        <v>78</v>
      </c>
      <c r="AJ7" s="10">
        <v>167</v>
      </c>
      <c r="AK7" s="10"/>
      <c r="AL7" s="10">
        <v>246</v>
      </c>
      <c r="AM7" s="10">
        <v>270</v>
      </c>
      <c r="AN7" s="10">
        <v>263</v>
      </c>
      <c r="AO7" s="10">
        <v>125</v>
      </c>
      <c r="AP7" s="10">
        <v>24</v>
      </c>
      <c r="AQ7" s="10"/>
      <c r="AR7" s="10">
        <v>142</v>
      </c>
      <c r="AS7" s="10"/>
      <c r="AT7" s="10">
        <v>60</v>
      </c>
      <c r="AU7" s="10"/>
      <c r="AV7" s="10">
        <v>86</v>
      </c>
      <c r="AW7" s="10"/>
      <c r="AX7" s="10">
        <v>64</v>
      </c>
      <c r="AY7" s="10">
        <v>255</v>
      </c>
      <c r="AZ7" s="10"/>
      <c r="BA7" s="10">
        <v>361</v>
      </c>
      <c r="BB7" s="10">
        <v>429</v>
      </c>
    </row>
    <row r="8" spans="2:54" ht="30" customHeight="1">
      <c r="B8" s="11" t="s">
        <v>84</v>
      </c>
      <c r="C8" s="11">
        <v>1066</v>
      </c>
      <c r="D8" s="11">
        <v>503</v>
      </c>
      <c r="E8" s="11">
        <v>560</v>
      </c>
      <c r="F8" s="11"/>
      <c r="G8" s="11">
        <v>153</v>
      </c>
      <c r="H8" s="11">
        <v>195</v>
      </c>
      <c r="I8" s="11">
        <v>177</v>
      </c>
      <c r="J8" s="11">
        <v>170</v>
      </c>
      <c r="K8" s="11">
        <v>154</v>
      </c>
      <c r="L8" s="11">
        <v>217</v>
      </c>
      <c r="M8" s="11"/>
      <c r="N8" s="11">
        <v>280</v>
      </c>
      <c r="O8" s="11">
        <v>285</v>
      </c>
      <c r="P8" s="11">
        <v>233</v>
      </c>
      <c r="Q8" s="11">
        <v>261</v>
      </c>
      <c r="R8" s="11"/>
      <c r="S8" s="11">
        <v>138</v>
      </c>
      <c r="T8" s="11">
        <v>136</v>
      </c>
      <c r="U8" s="11">
        <v>81</v>
      </c>
      <c r="V8" s="11">
        <v>104</v>
      </c>
      <c r="W8" s="11">
        <v>85</v>
      </c>
      <c r="X8" s="11">
        <v>98</v>
      </c>
      <c r="Y8" s="11">
        <v>81</v>
      </c>
      <c r="Z8" s="11">
        <v>53</v>
      </c>
      <c r="AA8" s="11">
        <v>103</v>
      </c>
      <c r="AB8" s="11">
        <v>88</v>
      </c>
      <c r="AC8" s="11">
        <v>63</v>
      </c>
      <c r="AD8" s="11">
        <v>33</v>
      </c>
      <c r="AE8" s="11"/>
      <c r="AF8" s="11">
        <v>367</v>
      </c>
      <c r="AG8" s="11">
        <v>165</v>
      </c>
      <c r="AH8" s="11">
        <v>97</v>
      </c>
      <c r="AI8" s="11">
        <v>79</v>
      </c>
      <c r="AJ8" s="11">
        <v>169</v>
      </c>
      <c r="AK8" s="11"/>
      <c r="AL8" s="11">
        <v>251</v>
      </c>
      <c r="AM8" s="11">
        <v>276</v>
      </c>
      <c r="AN8" s="11">
        <v>254</v>
      </c>
      <c r="AO8" s="11">
        <v>119</v>
      </c>
      <c r="AP8" s="11">
        <v>22</v>
      </c>
      <c r="AQ8" s="11"/>
      <c r="AR8" s="11">
        <v>141</v>
      </c>
      <c r="AS8" s="11"/>
      <c r="AT8" s="11">
        <v>61</v>
      </c>
      <c r="AU8" s="11"/>
      <c r="AV8" s="11">
        <v>87</v>
      </c>
      <c r="AW8" s="11"/>
      <c r="AX8" s="11">
        <v>60</v>
      </c>
      <c r="AY8" s="11">
        <v>259</v>
      </c>
      <c r="AZ8" s="11"/>
      <c r="BA8" s="11">
        <v>353</v>
      </c>
      <c r="BB8" s="11">
        <v>426</v>
      </c>
    </row>
    <row r="9" spans="2:54">
      <c r="B9" s="18" t="s">
        <v>216</v>
      </c>
      <c r="C9" s="17">
        <v>0.14809272042253899</v>
      </c>
      <c r="D9" s="17">
        <v>0.15431609751633699</v>
      </c>
      <c r="E9" s="17">
        <v>0.141357187437782</v>
      </c>
      <c r="F9" s="17"/>
      <c r="G9" s="17">
        <v>0.155772571164251</v>
      </c>
      <c r="H9" s="17">
        <v>0.207370880207779</v>
      </c>
      <c r="I9" s="17">
        <v>0.18289563369255901</v>
      </c>
      <c r="J9" s="17">
        <v>0.132053187382939</v>
      </c>
      <c r="K9" s="17">
        <v>9.3437932254942194E-2</v>
      </c>
      <c r="L9" s="17">
        <v>0.11269011914294801</v>
      </c>
      <c r="M9" s="17"/>
      <c r="N9" s="17">
        <v>0.18725375808985101</v>
      </c>
      <c r="O9" s="17">
        <v>0.111545150646037</v>
      </c>
      <c r="P9" s="17">
        <v>0.16701060951621299</v>
      </c>
      <c r="Q9" s="17">
        <v>0.13285738171758299</v>
      </c>
      <c r="R9" s="17"/>
      <c r="S9" s="17">
        <v>0.20567919455804701</v>
      </c>
      <c r="T9" s="17">
        <v>8.8639187730540997E-2</v>
      </c>
      <c r="U9" s="17">
        <v>0.111089607768719</v>
      </c>
      <c r="V9" s="17">
        <v>0.17022828963060399</v>
      </c>
      <c r="W9" s="17">
        <v>0.144853661840568</v>
      </c>
      <c r="X9" s="17">
        <v>0.14657363051809499</v>
      </c>
      <c r="Y9" s="17">
        <v>9.8812738949928494E-2</v>
      </c>
      <c r="Z9" s="17">
        <v>0.196828090582052</v>
      </c>
      <c r="AA9" s="17">
        <v>0.160977175900299</v>
      </c>
      <c r="AB9" s="17">
        <v>0.10485443104341501</v>
      </c>
      <c r="AC9" s="17">
        <v>0.210018961476232</v>
      </c>
      <c r="AD9" s="17">
        <v>0.186109233102107</v>
      </c>
      <c r="AE9" s="17"/>
      <c r="AF9" s="17">
        <v>0.227302273816266</v>
      </c>
      <c r="AG9" s="17">
        <v>6.8554215510268995E-2</v>
      </c>
      <c r="AH9" s="17">
        <v>0.120288202867573</v>
      </c>
      <c r="AI9" s="17">
        <v>0.14229774401175499</v>
      </c>
      <c r="AJ9" s="17">
        <v>8.9825075830384404E-2</v>
      </c>
      <c r="AK9" s="17"/>
      <c r="AL9" s="17">
        <v>0.10675549915289299</v>
      </c>
      <c r="AM9" s="17">
        <v>0.13245067257193199</v>
      </c>
      <c r="AN9" s="17">
        <v>0.16043314020205801</v>
      </c>
      <c r="AO9" s="17">
        <v>0.23898739629951801</v>
      </c>
      <c r="AP9" s="17">
        <v>0.18515730706796699</v>
      </c>
      <c r="AQ9" s="17"/>
      <c r="AR9" s="17">
        <v>0.27006554315632803</v>
      </c>
      <c r="AS9" s="17"/>
      <c r="AT9" s="17">
        <v>0.27225736218918101</v>
      </c>
      <c r="AU9" s="17"/>
      <c r="AV9" s="17">
        <v>0.30587040386555697</v>
      </c>
      <c r="AW9" s="17"/>
      <c r="AX9" s="17">
        <v>0.233566451102866</v>
      </c>
      <c r="AY9" s="17">
        <v>0.20447527600781201</v>
      </c>
      <c r="AZ9" s="17"/>
      <c r="BA9" s="17">
        <v>9.7425496945043696E-2</v>
      </c>
      <c r="BB9" s="17">
        <v>0.15486302294491</v>
      </c>
    </row>
    <row r="10" spans="2:54">
      <c r="B10" s="18" t="s">
        <v>217</v>
      </c>
      <c r="C10" s="17">
        <v>0.37375174318444199</v>
      </c>
      <c r="D10" s="17">
        <v>0.38084074073094198</v>
      </c>
      <c r="E10" s="17">
        <v>0.36924349426088299</v>
      </c>
      <c r="F10" s="17"/>
      <c r="G10" s="17">
        <v>0.339896846293959</v>
      </c>
      <c r="H10" s="17">
        <v>0.49370641916248897</v>
      </c>
      <c r="I10" s="17">
        <v>0.353856500284283</v>
      </c>
      <c r="J10" s="17">
        <v>0.35143438274233202</v>
      </c>
      <c r="K10" s="17">
        <v>0.38919421937845899</v>
      </c>
      <c r="L10" s="17">
        <v>0.312766670475079</v>
      </c>
      <c r="M10" s="17"/>
      <c r="N10" s="17">
        <v>0.36683463432687302</v>
      </c>
      <c r="O10" s="17">
        <v>0.38257307115238498</v>
      </c>
      <c r="P10" s="17">
        <v>0.35293463453702001</v>
      </c>
      <c r="Q10" s="17">
        <v>0.38340351544951901</v>
      </c>
      <c r="R10" s="17"/>
      <c r="S10" s="17">
        <v>0.37533026549339599</v>
      </c>
      <c r="T10" s="17">
        <v>0.34924187809677099</v>
      </c>
      <c r="U10" s="17">
        <v>0.32261536932573498</v>
      </c>
      <c r="V10" s="17">
        <v>0.44132123971163401</v>
      </c>
      <c r="W10" s="17">
        <v>0.309029943330284</v>
      </c>
      <c r="X10" s="17">
        <v>0.30308837831373803</v>
      </c>
      <c r="Y10" s="17">
        <v>0.39995526389366298</v>
      </c>
      <c r="Z10" s="17">
        <v>0.36831874782965301</v>
      </c>
      <c r="AA10" s="17">
        <v>0.480594883139215</v>
      </c>
      <c r="AB10" s="17">
        <v>0.35408435868035498</v>
      </c>
      <c r="AC10" s="17">
        <v>0.36352573159509</v>
      </c>
      <c r="AD10" s="17">
        <v>0.440222183647693</v>
      </c>
      <c r="AE10" s="17"/>
      <c r="AF10" s="17">
        <v>0.42095641180985199</v>
      </c>
      <c r="AG10" s="17">
        <v>0.31559946482281598</v>
      </c>
      <c r="AH10" s="17">
        <v>0.40354153639417101</v>
      </c>
      <c r="AI10" s="17">
        <v>0.44642917305528301</v>
      </c>
      <c r="AJ10" s="17">
        <v>0.332366410290861</v>
      </c>
      <c r="AK10" s="17"/>
      <c r="AL10" s="17">
        <v>0.36467890830025801</v>
      </c>
      <c r="AM10" s="17">
        <v>0.36659492347879602</v>
      </c>
      <c r="AN10" s="17">
        <v>0.37706272452981099</v>
      </c>
      <c r="AO10" s="17">
        <v>0.46502205219137099</v>
      </c>
      <c r="AP10" s="17">
        <v>0.50497728001136899</v>
      </c>
      <c r="AQ10" s="17"/>
      <c r="AR10" s="17">
        <v>0.402340618655741</v>
      </c>
      <c r="AS10" s="17"/>
      <c r="AT10" s="17">
        <v>0.34305719751804897</v>
      </c>
      <c r="AU10" s="17"/>
      <c r="AV10" s="17">
        <v>0.41333251457270498</v>
      </c>
      <c r="AW10" s="17"/>
      <c r="AX10" s="17">
        <v>0.46257106792791203</v>
      </c>
      <c r="AY10" s="17">
        <v>0.41343041921797002</v>
      </c>
      <c r="AZ10" s="17"/>
      <c r="BA10" s="17">
        <v>0.37969944370187397</v>
      </c>
      <c r="BB10" s="17">
        <v>0.40634053181913599</v>
      </c>
    </row>
    <row r="11" spans="2:54">
      <c r="B11" s="18" t="s">
        <v>218</v>
      </c>
      <c r="C11" s="17">
        <v>0.26799645049393001</v>
      </c>
      <c r="D11" s="17">
        <v>0.23604397313459299</v>
      </c>
      <c r="E11" s="17">
        <v>0.29494200368875101</v>
      </c>
      <c r="F11" s="17"/>
      <c r="G11" s="17">
        <v>0.23665727510155499</v>
      </c>
      <c r="H11" s="17">
        <v>0.18752220642203599</v>
      </c>
      <c r="I11" s="17">
        <v>0.226151272917202</v>
      </c>
      <c r="J11" s="17">
        <v>0.28754978637821998</v>
      </c>
      <c r="K11" s="17">
        <v>0.33640811259439501</v>
      </c>
      <c r="L11" s="17">
        <v>0.332236145406616</v>
      </c>
      <c r="M11" s="17"/>
      <c r="N11" s="17">
        <v>0.277808527283674</v>
      </c>
      <c r="O11" s="17">
        <v>0.30293830972805802</v>
      </c>
      <c r="P11" s="17">
        <v>0.217505421914024</v>
      </c>
      <c r="Q11" s="17">
        <v>0.26591863009974198</v>
      </c>
      <c r="R11" s="17"/>
      <c r="S11" s="17">
        <v>0.25754180720189301</v>
      </c>
      <c r="T11" s="17">
        <v>0.33129607014392698</v>
      </c>
      <c r="U11" s="17">
        <v>0.31652874643558898</v>
      </c>
      <c r="V11" s="17">
        <v>0.24080069053792699</v>
      </c>
      <c r="W11" s="17">
        <v>0.273266592346743</v>
      </c>
      <c r="X11" s="17">
        <v>0.35970666661251999</v>
      </c>
      <c r="Y11" s="17">
        <v>0.25211109389942998</v>
      </c>
      <c r="Z11" s="17">
        <v>0.14205343610486401</v>
      </c>
      <c r="AA11" s="17">
        <v>0.21911250329267601</v>
      </c>
      <c r="AB11" s="17">
        <v>0.242011665242854</v>
      </c>
      <c r="AC11" s="17">
        <v>0.23399710396701601</v>
      </c>
      <c r="AD11" s="17">
        <v>0.25889713350717097</v>
      </c>
      <c r="AE11" s="17"/>
      <c r="AF11" s="17">
        <v>0.22467669569609899</v>
      </c>
      <c r="AG11" s="17">
        <v>0.33017851888067001</v>
      </c>
      <c r="AH11" s="17">
        <v>0.29764930594039002</v>
      </c>
      <c r="AI11" s="17">
        <v>0.180986764087193</v>
      </c>
      <c r="AJ11" s="17">
        <v>0.243794084017387</v>
      </c>
      <c r="AK11" s="17"/>
      <c r="AL11" s="17">
        <v>0.27848922873367898</v>
      </c>
      <c r="AM11" s="17">
        <v>0.29972054017511102</v>
      </c>
      <c r="AN11" s="17">
        <v>0.24762420588661399</v>
      </c>
      <c r="AO11" s="17">
        <v>0.201378565767768</v>
      </c>
      <c r="AP11" s="17">
        <v>9.2014808509730803E-2</v>
      </c>
      <c r="AQ11" s="17"/>
      <c r="AR11" s="17">
        <v>0.19240416012237799</v>
      </c>
      <c r="AS11" s="17"/>
      <c r="AT11" s="17">
        <v>0.20810140490558399</v>
      </c>
      <c r="AU11" s="17"/>
      <c r="AV11" s="17">
        <v>0.18345491542487699</v>
      </c>
      <c r="AW11" s="17"/>
      <c r="AX11" s="17">
        <v>0.135431796199039</v>
      </c>
      <c r="AY11" s="17">
        <v>0.233145605358447</v>
      </c>
      <c r="AZ11" s="17"/>
      <c r="BA11" s="17">
        <v>0.25827253853009602</v>
      </c>
      <c r="BB11" s="17">
        <v>0.26142015650801598</v>
      </c>
    </row>
    <row r="12" spans="2:54">
      <c r="B12" s="18" t="s">
        <v>219</v>
      </c>
      <c r="C12" s="17">
        <v>0.13463760423039001</v>
      </c>
      <c r="D12" s="17">
        <v>0.15197510965139899</v>
      </c>
      <c r="E12" s="17">
        <v>0.119730131731802</v>
      </c>
      <c r="F12" s="17"/>
      <c r="G12" s="17">
        <v>0.20991156255621901</v>
      </c>
      <c r="H12" s="17">
        <v>7.8981634894557395E-2</v>
      </c>
      <c r="I12" s="17">
        <v>0.17427460468411901</v>
      </c>
      <c r="J12" s="17">
        <v>0.139035660358861</v>
      </c>
      <c r="K12" s="17">
        <v>0.114914328656638</v>
      </c>
      <c r="L12" s="17">
        <v>0.109878858365766</v>
      </c>
      <c r="M12" s="17"/>
      <c r="N12" s="17">
        <v>9.8317304600181205E-2</v>
      </c>
      <c r="O12" s="17">
        <v>0.13334388430654201</v>
      </c>
      <c r="P12" s="17">
        <v>0.20480875227638901</v>
      </c>
      <c r="Q12" s="17">
        <v>0.11578990374608</v>
      </c>
      <c r="R12" s="17"/>
      <c r="S12" s="17">
        <v>0.113538426269108</v>
      </c>
      <c r="T12" s="17">
        <v>0.101164883583778</v>
      </c>
      <c r="U12" s="17">
        <v>0.15873027437382201</v>
      </c>
      <c r="V12" s="17">
        <v>7.96408407715678E-2</v>
      </c>
      <c r="W12" s="17">
        <v>0.20040499734807399</v>
      </c>
      <c r="X12" s="17">
        <v>0.15587517049677499</v>
      </c>
      <c r="Y12" s="17">
        <v>0.139805652300515</v>
      </c>
      <c r="Z12" s="17">
        <v>0.160712104468341</v>
      </c>
      <c r="AA12" s="17">
        <v>9.8079300608057293E-2</v>
      </c>
      <c r="AB12" s="17">
        <v>0.21083102632020301</v>
      </c>
      <c r="AC12" s="17">
        <v>0.126217685386146</v>
      </c>
      <c r="AD12" s="17">
        <v>0.114771449743029</v>
      </c>
      <c r="AE12" s="17"/>
      <c r="AF12" s="17">
        <v>9.7232011607931407E-2</v>
      </c>
      <c r="AG12" s="17">
        <v>0.16541341143631899</v>
      </c>
      <c r="AH12" s="17">
        <v>0.117438273079971</v>
      </c>
      <c r="AI12" s="17">
        <v>0.177959506231221</v>
      </c>
      <c r="AJ12" s="17">
        <v>0.170452690779067</v>
      </c>
      <c r="AK12" s="17"/>
      <c r="AL12" s="17">
        <v>0.14225217061054701</v>
      </c>
      <c r="AM12" s="17">
        <v>0.13749533359846</v>
      </c>
      <c r="AN12" s="17">
        <v>0.146373897520964</v>
      </c>
      <c r="AO12" s="17">
        <v>3.3777828290519799E-2</v>
      </c>
      <c r="AP12" s="17">
        <v>0.21785060441093301</v>
      </c>
      <c r="AQ12" s="17"/>
      <c r="AR12" s="17">
        <v>8.1509161693454596E-2</v>
      </c>
      <c r="AS12" s="17"/>
      <c r="AT12" s="17">
        <v>9.7302633648417999E-2</v>
      </c>
      <c r="AU12" s="17"/>
      <c r="AV12" s="17">
        <v>6.5685603230680997E-2</v>
      </c>
      <c r="AW12" s="17"/>
      <c r="AX12" s="17">
        <v>0.13905274421504099</v>
      </c>
      <c r="AY12" s="17">
        <v>8.8904713628771198E-2</v>
      </c>
      <c r="AZ12" s="17"/>
      <c r="BA12" s="17">
        <v>0.14326957322252001</v>
      </c>
      <c r="BB12" s="17">
        <v>0.125366518664004</v>
      </c>
    </row>
    <row r="13" spans="2:54">
      <c r="B13" s="18" t="s">
        <v>220</v>
      </c>
      <c r="C13" s="19">
        <v>7.55214816686995E-2</v>
      </c>
      <c r="D13" s="19">
        <v>7.6824078966729298E-2</v>
      </c>
      <c r="E13" s="19">
        <v>7.4727182880782603E-2</v>
      </c>
      <c r="F13" s="19"/>
      <c r="G13" s="19">
        <v>5.7761744884015399E-2</v>
      </c>
      <c r="H13" s="19">
        <v>3.24188593131393E-2</v>
      </c>
      <c r="I13" s="19">
        <v>6.2821988421837796E-2</v>
      </c>
      <c r="J13" s="19">
        <v>8.9926983137648298E-2</v>
      </c>
      <c r="K13" s="19">
        <v>6.60454071155651E-2</v>
      </c>
      <c r="L13" s="19">
        <v>0.13242820660959101</v>
      </c>
      <c r="M13" s="19"/>
      <c r="N13" s="19">
        <v>6.9785775699420793E-2</v>
      </c>
      <c r="O13" s="19">
        <v>6.9599584166978201E-2</v>
      </c>
      <c r="P13" s="19">
        <v>5.7740581756354499E-2</v>
      </c>
      <c r="Q13" s="19">
        <v>0.10203056898707701</v>
      </c>
      <c r="R13" s="19"/>
      <c r="S13" s="19">
        <v>4.79103064775558E-2</v>
      </c>
      <c r="T13" s="19">
        <v>0.129657980444983</v>
      </c>
      <c r="U13" s="19">
        <v>9.1036002096135493E-2</v>
      </c>
      <c r="V13" s="19">
        <v>6.8008939348267197E-2</v>
      </c>
      <c r="W13" s="19">
        <v>7.2444805134331602E-2</v>
      </c>
      <c r="X13" s="19">
        <v>3.47561540588723E-2</v>
      </c>
      <c r="Y13" s="19">
        <v>0.10931525095646299</v>
      </c>
      <c r="Z13" s="19">
        <v>0.132087621015089</v>
      </c>
      <c r="AA13" s="19">
        <v>4.1236137059752501E-2</v>
      </c>
      <c r="AB13" s="19">
        <v>8.8218518713173003E-2</v>
      </c>
      <c r="AC13" s="19">
        <v>6.6240517575515107E-2</v>
      </c>
      <c r="AD13" s="19">
        <v>0</v>
      </c>
      <c r="AE13" s="19"/>
      <c r="AF13" s="19">
        <v>2.9832607069852399E-2</v>
      </c>
      <c r="AG13" s="19">
        <v>0.12025438934992499</v>
      </c>
      <c r="AH13" s="19">
        <v>6.1082681717895701E-2</v>
      </c>
      <c r="AI13" s="19">
        <v>5.2326812614548399E-2</v>
      </c>
      <c r="AJ13" s="19">
        <v>0.16356173908230101</v>
      </c>
      <c r="AK13" s="19"/>
      <c r="AL13" s="19">
        <v>0.107824193202622</v>
      </c>
      <c r="AM13" s="19">
        <v>6.3738530175700803E-2</v>
      </c>
      <c r="AN13" s="19">
        <v>6.8506031860552305E-2</v>
      </c>
      <c r="AO13" s="19">
        <v>6.0834157450823503E-2</v>
      </c>
      <c r="AP13" s="19">
        <v>0</v>
      </c>
      <c r="AQ13" s="19"/>
      <c r="AR13" s="19">
        <v>5.3680516372097802E-2</v>
      </c>
      <c r="AS13" s="19"/>
      <c r="AT13" s="19">
        <v>7.9281401738768506E-2</v>
      </c>
      <c r="AU13" s="19"/>
      <c r="AV13" s="19">
        <v>3.1656562906180102E-2</v>
      </c>
      <c r="AW13" s="19"/>
      <c r="AX13" s="19">
        <v>2.9377940555141799E-2</v>
      </c>
      <c r="AY13" s="19">
        <v>6.0043985786999099E-2</v>
      </c>
      <c r="AZ13" s="19"/>
      <c r="BA13" s="19">
        <v>0.12133294760046701</v>
      </c>
      <c r="BB13" s="19">
        <v>5.2009770063934403E-2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278</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1072</v>
      </c>
      <c r="D7" s="10">
        <v>503</v>
      </c>
      <c r="E7" s="10">
        <v>566</v>
      </c>
      <c r="F7" s="10"/>
      <c r="G7" s="10">
        <v>151</v>
      </c>
      <c r="H7" s="10">
        <v>200</v>
      </c>
      <c r="I7" s="10">
        <v>180</v>
      </c>
      <c r="J7" s="10">
        <v>134</v>
      </c>
      <c r="K7" s="10">
        <v>176</v>
      </c>
      <c r="L7" s="10">
        <v>231</v>
      </c>
      <c r="M7" s="10"/>
      <c r="N7" s="10">
        <v>309</v>
      </c>
      <c r="O7" s="10">
        <v>296</v>
      </c>
      <c r="P7" s="10">
        <v>200</v>
      </c>
      <c r="Q7" s="10">
        <v>260</v>
      </c>
      <c r="R7" s="10"/>
      <c r="S7" s="10">
        <v>139</v>
      </c>
      <c r="T7" s="10">
        <v>164</v>
      </c>
      <c r="U7" s="10">
        <v>98</v>
      </c>
      <c r="V7" s="10">
        <v>79</v>
      </c>
      <c r="W7" s="10">
        <v>82</v>
      </c>
      <c r="X7" s="10">
        <v>120</v>
      </c>
      <c r="Y7" s="10">
        <v>80</v>
      </c>
      <c r="Z7" s="10">
        <v>53</v>
      </c>
      <c r="AA7" s="10">
        <v>101</v>
      </c>
      <c r="AB7" s="10">
        <v>70</v>
      </c>
      <c r="AC7" s="10">
        <v>59</v>
      </c>
      <c r="AD7" s="10">
        <v>27</v>
      </c>
      <c r="AE7" s="10"/>
      <c r="AF7" s="10">
        <v>367</v>
      </c>
      <c r="AG7" s="10">
        <v>176</v>
      </c>
      <c r="AH7" s="10">
        <v>100</v>
      </c>
      <c r="AI7" s="10">
        <v>78</v>
      </c>
      <c r="AJ7" s="10">
        <v>167</v>
      </c>
      <c r="AK7" s="10"/>
      <c r="AL7" s="10">
        <v>246</v>
      </c>
      <c r="AM7" s="10">
        <v>270</v>
      </c>
      <c r="AN7" s="10">
        <v>263</v>
      </c>
      <c r="AO7" s="10">
        <v>125</v>
      </c>
      <c r="AP7" s="10">
        <v>24</v>
      </c>
      <c r="AQ7" s="10"/>
      <c r="AR7" s="10">
        <v>142</v>
      </c>
      <c r="AS7" s="10"/>
      <c r="AT7" s="10">
        <v>60</v>
      </c>
      <c r="AU7" s="10"/>
      <c r="AV7" s="10">
        <v>86</v>
      </c>
      <c r="AW7" s="10"/>
      <c r="AX7" s="10">
        <v>64</v>
      </c>
      <c r="AY7" s="10">
        <v>255</v>
      </c>
      <c r="AZ7" s="10"/>
      <c r="BA7" s="10">
        <v>361</v>
      </c>
      <c r="BB7" s="10">
        <v>429</v>
      </c>
    </row>
    <row r="8" spans="2:54" ht="30" customHeight="1">
      <c r="B8" s="11" t="s">
        <v>84</v>
      </c>
      <c r="C8" s="11">
        <v>1066</v>
      </c>
      <c r="D8" s="11">
        <v>503</v>
      </c>
      <c r="E8" s="11">
        <v>560</v>
      </c>
      <c r="F8" s="11"/>
      <c r="G8" s="11">
        <v>153</v>
      </c>
      <c r="H8" s="11">
        <v>195</v>
      </c>
      <c r="I8" s="11">
        <v>177</v>
      </c>
      <c r="J8" s="11">
        <v>170</v>
      </c>
      <c r="K8" s="11">
        <v>154</v>
      </c>
      <c r="L8" s="11">
        <v>217</v>
      </c>
      <c r="M8" s="11"/>
      <c r="N8" s="11">
        <v>280</v>
      </c>
      <c r="O8" s="11">
        <v>285</v>
      </c>
      <c r="P8" s="11">
        <v>233</v>
      </c>
      <c r="Q8" s="11">
        <v>261</v>
      </c>
      <c r="R8" s="11"/>
      <c r="S8" s="11">
        <v>138</v>
      </c>
      <c r="T8" s="11">
        <v>136</v>
      </c>
      <c r="U8" s="11">
        <v>81</v>
      </c>
      <c r="V8" s="11">
        <v>104</v>
      </c>
      <c r="W8" s="11">
        <v>85</v>
      </c>
      <c r="X8" s="11">
        <v>98</v>
      </c>
      <c r="Y8" s="11">
        <v>81</v>
      </c>
      <c r="Z8" s="11">
        <v>53</v>
      </c>
      <c r="AA8" s="11">
        <v>103</v>
      </c>
      <c r="AB8" s="11">
        <v>88</v>
      </c>
      <c r="AC8" s="11">
        <v>63</v>
      </c>
      <c r="AD8" s="11">
        <v>33</v>
      </c>
      <c r="AE8" s="11"/>
      <c r="AF8" s="11">
        <v>367</v>
      </c>
      <c r="AG8" s="11">
        <v>165</v>
      </c>
      <c r="AH8" s="11">
        <v>97</v>
      </c>
      <c r="AI8" s="11">
        <v>79</v>
      </c>
      <c r="AJ8" s="11">
        <v>169</v>
      </c>
      <c r="AK8" s="11"/>
      <c r="AL8" s="11">
        <v>251</v>
      </c>
      <c r="AM8" s="11">
        <v>276</v>
      </c>
      <c r="AN8" s="11">
        <v>254</v>
      </c>
      <c r="AO8" s="11">
        <v>119</v>
      </c>
      <c r="AP8" s="11">
        <v>22</v>
      </c>
      <c r="AQ8" s="11"/>
      <c r="AR8" s="11">
        <v>141</v>
      </c>
      <c r="AS8" s="11"/>
      <c r="AT8" s="11">
        <v>61</v>
      </c>
      <c r="AU8" s="11"/>
      <c r="AV8" s="11">
        <v>87</v>
      </c>
      <c r="AW8" s="11"/>
      <c r="AX8" s="11">
        <v>60</v>
      </c>
      <c r="AY8" s="11">
        <v>259</v>
      </c>
      <c r="AZ8" s="11"/>
      <c r="BA8" s="11">
        <v>353</v>
      </c>
      <c r="BB8" s="11">
        <v>426</v>
      </c>
    </row>
    <row r="9" spans="2:54">
      <c r="B9" s="18" t="s">
        <v>216</v>
      </c>
      <c r="C9" s="17">
        <v>0.12677129140767801</v>
      </c>
      <c r="D9" s="17">
        <v>0.116782520683556</v>
      </c>
      <c r="E9" s="17">
        <v>0.13637766284747599</v>
      </c>
      <c r="F9" s="17"/>
      <c r="G9" s="17">
        <v>0.16237251315852599</v>
      </c>
      <c r="H9" s="17">
        <v>0.23035993379257999</v>
      </c>
      <c r="I9" s="17">
        <v>0.16715289934986299</v>
      </c>
      <c r="J9" s="17">
        <v>9.1836703797857702E-2</v>
      </c>
      <c r="K9" s="17">
        <v>3.46029218642879E-2</v>
      </c>
      <c r="L9" s="17">
        <v>6.8989136590102307E-2</v>
      </c>
      <c r="M9" s="17"/>
      <c r="N9" s="17">
        <v>0.16573653627037499</v>
      </c>
      <c r="O9" s="17">
        <v>0.10978707799663701</v>
      </c>
      <c r="P9" s="17">
        <v>0.14929503685887699</v>
      </c>
      <c r="Q9" s="17">
        <v>8.6566649061221093E-2</v>
      </c>
      <c r="R9" s="17"/>
      <c r="S9" s="17">
        <v>0.200719522083911</v>
      </c>
      <c r="T9" s="17">
        <v>5.4167221312418197E-2</v>
      </c>
      <c r="U9" s="17">
        <v>0.102678512975553</v>
      </c>
      <c r="V9" s="17">
        <v>0.16222531828026901</v>
      </c>
      <c r="W9" s="17">
        <v>7.1570013771471999E-2</v>
      </c>
      <c r="X9" s="17">
        <v>9.4337224428482094E-2</v>
      </c>
      <c r="Y9" s="17">
        <v>0.13529397232841101</v>
      </c>
      <c r="Z9" s="17">
        <v>0.10121519447819</v>
      </c>
      <c r="AA9" s="17">
        <v>0.111171076632751</v>
      </c>
      <c r="AB9" s="17">
        <v>0.14602454193779901</v>
      </c>
      <c r="AC9" s="17">
        <v>0.18777910712818399</v>
      </c>
      <c r="AD9" s="17">
        <v>0.203382844209515</v>
      </c>
      <c r="AE9" s="17"/>
      <c r="AF9" s="17">
        <v>0.201477478928378</v>
      </c>
      <c r="AG9" s="17">
        <v>5.9766431014920997E-2</v>
      </c>
      <c r="AH9" s="17">
        <v>8.8706014112253095E-2</v>
      </c>
      <c r="AI9" s="17">
        <v>0.14922939569090399</v>
      </c>
      <c r="AJ9" s="17">
        <v>7.7554532518950101E-2</v>
      </c>
      <c r="AK9" s="17"/>
      <c r="AL9" s="17">
        <v>9.5232311412674395E-2</v>
      </c>
      <c r="AM9" s="17">
        <v>0.107243950458663</v>
      </c>
      <c r="AN9" s="17">
        <v>0.135918587521527</v>
      </c>
      <c r="AO9" s="17">
        <v>0.239022877644539</v>
      </c>
      <c r="AP9" s="17">
        <v>0.16282870592405399</v>
      </c>
      <c r="AQ9" s="17"/>
      <c r="AR9" s="17">
        <v>0.246343431847967</v>
      </c>
      <c r="AS9" s="17"/>
      <c r="AT9" s="17">
        <v>0.243492074446127</v>
      </c>
      <c r="AU9" s="17"/>
      <c r="AV9" s="17">
        <v>0.262883041244731</v>
      </c>
      <c r="AW9" s="17"/>
      <c r="AX9" s="17">
        <v>0.183146280065518</v>
      </c>
      <c r="AY9" s="17">
        <v>0.179285855958494</v>
      </c>
      <c r="AZ9" s="17"/>
      <c r="BA9" s="17">
        <v>0.10393123184842799</v>
      </c>
      <c r="BB9" s="17">
        <v>0.124588289164393</v>
      </c>
    </row>
    <row r="10" spans="2:54">
      <c r="B10" s="18" t="s">
        <v>217</v>
      </c>
      <c r="C10" s="17">
        <v>0.29770263691446303</v>
      </c>
      <c r="D10" s="17">
        <v>0.292031829560298</v>
      </c>
      <c r="E10" s="17">
        <v>0.30263801764620102</v>
      </c>
      <c r="F10" s="17"/>
      <c r="G10" s="17">
        <v>0.33488951541996198</v>
      </c>
      <c r="H10" s="17">
        <v>0.36991228311107499</v>
      </c>
      <c r="I10" s="17">
        <v>0.31466117620059397</v>
      </c>
      <c r="J10" s="17">
        <v>0.39119466593337798</v>
      </c>
      <c r="K10" s="17">
        <v>0.25350926307895899</v>
      </c>
      <c r="L10" s="17">
        <v>0.150961300323075</v>
      </c>
      <c r="M10" s="17"/>
      <c r="N10" s="17">
        <v>0.33771036705495999</v>
      </c>
      <c r="O10" s="17">
        <v>0.226959876028232</v>
      </c>
      <c r="P10" s="17">
        <v>0.27189560631012899</v>
      </c>
      <c r="Q10" s="17">
        <v>0.35753549370718501</v>
      </c>
      <c r="R10" s="17"/>
      <c r="S10" s="17">
        <v>0.35249823970712602</v>
      </c>
      <c r="T10" s="17">
        <v>0.21769366180433899</v>
      </c>
      <c r="U10" s="17">
        <v>0.25643239672254597</v>
      </c>
      <c r="V10" s="17">
        <v>0.32269371204090902</v>
      </c>
      <c r="W10" s="17">
        <v>0.28582372427789299</v>
      </c>
      <c r="X10" s="17">
        <v>0.271648000864886</v>
      </c>
      <c r="Y10" s="17">
        <v>0.33507162381871902</v>
      </c>
      <c r="Z10" s="17">
        <v>0.47518449772719601</v>
      </c>
      <c r="AA10" s="17">
        <v>0.316078888208355</v>
      </c>
      <c r="AB10" s="17">
        <v>0.29196885495596497</v>
      </c>
      <c r="AC10" s="17">
        <v>0.26421807974428702</v>
      </c>
      <c r="AD10" s="17">
        <v>0.175940907996778</v>
      </c>
      <c r="AE10" s="17"/>
      <c r="AF10" s="17">
        <v>0.37733301859186003</v>
      </c>
      <c r="AG10" s="17">
        <v>0.20891751395009101</v>
      </c>
      <c r="AH10" s="17">
        <v>0.28936457996798798</v>
      </c>
      <c r="AI10" s="17">
        <v>0.35618809381306399</v>
      </c>
      <c r="AJ10" s="17">
        <v>0.22628928919093999</v>
      </c>
      <c r="AK10" s="17"/>
      <c r="AL10" s="17">
        <v>0.29061511908806498</v>
      </c>
      <c r="AM10" s="17">
        <v>0.28505707157705601</v>
      </c>
      <c r="AN10" s="17">
        <v>0.28628815437134397</v>
      </c>
      <c r="AO10" s="17">
        <v>0.38589659829242301</v>
      </c>
      <c r="AP10" s="17">
        <v>0.28501276641507201</v>
      </c>
      <c r="AQ10" s="17"/>
      <c r="AR10" s="17">
        <v>0.36748394102284498</v>
      </c>
      <c r="AS10" s="17"/>
      <c r="AT10" s="17">
        <v>0.24156550069750701</v>
      </c>
      <c r="AU10" s="17"/>
      <c r="AV10" s="17">
        <v>0.41269180709459302</v>
      </c>
      <c r="AW10" s="17"/>
      <c r="AX10" s="17">
        <v>0.39592791337701799</v>
      </c>
      <c r="AY10" s="17">
        <v>0.36997697204172703</v>
      </c>
      <c r="AZ10" s="17"/>
      <c r="BA10" s="17">
        <v>0.251858464214822</v>
      </c>
      <c r="BB10" s="17">
        <v>0.32855172198842902</v>
      </c>
    </row>
    <row r="11" spans="2:54">
      <c r="B11" s="18" t="s">
        <v>218</v>
      </c>
      <c r="C11" s="17">
        <v>0.32930677785112</v>
      </c>
      <c r="D11" s="17">
        <v>0.32709296159917001</v>
      </c>
      <c r="E11" s="17">
        <v>0.32959831714457299</v>
      </c>
      <c r="F11" s="17"/>
      <c r="G11" s="17">
        <v>0.28830129507089902</v>
      </c>
      <c r="H11" s="17">
        <v>0.24785906131624599</v>
      </c>
      <c r="I11" s="17">
        <v>0.269293831829585</v>
      </c>
      <c r="J11" s="17">
        <v>0.29324948309823301</v>
      </c>
      <c r="K11" s="17">
        <v>0.42482073004562498</v>
      </c>
      <c r="L11" s="17">
        <v>0.44042944734791301</v>
      </c>
      <c r="M11" s="17"/>
      <c r="N11" s="17">
        <v>0.30660424782107498</v>
      </c>
      <c r="O11" s="17">
        <v>0.37474852404749198</v>
      </c>
      <c r="P11" s="17">
        <v>0.30677489989920897</v>
      </c>
      <c r="Q11" s="17">
        <v>0.319725088180005</v>
      </c>
      <c r="R11" s="17"/>
      <c r="S11" s="17">
        <v>0.28694963132179901</v>
      </c>
      <c r="T11" s="17">
        <v>0.46091213578875501</v>
      </c>
      <c r="U11" s="17">
        <v>0.35843483735343901</v>
      </c>
      <c r="V11" s="17">
        <v>0.229550892452345</v>
      </c>
      <c r="W11" s="17">
        <v>0.34620685754203101</v>
      </c>
      <c r="X11" s="17">
        <v>0.394583648161349</v>
      </c>
      <c r="Y11" s="17">
        <v>0.271974443323867</v>
      </c>
      <c r="Z11" s="17">
        <v>0.16344248053113899</v>
      </c>
      <c r="AA11" s="17">
        <v>0.36563563004341199</v>
      </c>
      <c r="AB11" s="17">
        <v>0.27319036935255497</v>
      </c>
      <c r="AC11" s="17">
        <v>0.33839260705232899</v>
      </c>
      <c r="AD11" s="17">
        <v>0.39329628331982802</v>
      </c>
      <c r="AE11" s="17"/>
      <c r="AF11" s="17">
        <v>0.30321311305064402</v>
      </c>
      <c r="AG11" s="17">
        <v>0.36450074454535802</v>
      </c>
      <c r="AH11" s="17">
        <v>0.406487083306798</v>
      </c>
      <c r="AI11" s="17">
        <v>0.22997747197357599</v>
      </c>
      <c r="AJ11" s="17">
        <v>0.27328439518742498</v>
      </c>
      <c r="AK11" s="17"/>
      <c r="AL11" s="17">
        <v>0.33981484273171397</v>
      </c>
      <c r="AM11" s="17">
        <v>0.33226361430357998</v>
      </c>
      <c r="AN11" s="17">
        <v>0.35200617679032498</v>
      </c>
      <c r="AO11" s="17">
        <v>0.25055302945803298</v>
      </c>
      <c r="AP11" s="17">
        <v>0.38064938338245602</v>
      </c>
      <c r="AQ11" s="17"/>
      <c r="AR11" s="17">
        <v>0.23278320941923999</v>
      </c>
      <c r="AS11" s="17"/>
      <c r="AT11" s="17">
        <v>0.26762029797027898</v>
      </c>
      <c r="AU11" s="17"/>
      <c r="AV11" s="17">
        <v>0.26150571042649301</v>
      </c>
      <c r="AW11" s="17"/>
      <c r="AX11" s="17">
        <v>0.24218330077186401</v>
      </c>
      <c r="AY11" s="17">
        <v>0.316036833741483</v>
      </c>
      <c r="AZ11" s="17"/>
      <c r="BA11" s="17">
        <v>0.297134791252466</v>
      </c>
      <c r="BB11" s="17">
        <v>0.34467338839990702</v>
      </c>
    </row>
    <row r="12" spans="2:54">
      <c r="B12" s="18" t="s">
        <v>219</v>
      </c>
      <c r="C12" s="17">
        <v>0.15773880137516</v>
      </c>
      <c r="D12" s="17">
        <v>0.15956216674769599</v>
      </c>
      <c r="E12" s="17">
        <v>0.15688603336557999</v>
      </c>
      <c r="F12" s="17"/>
      <c r="G12" s="17">
        <v>0.127007312766061</v>
      </c>
      <c r="H12" s="17">
        <v>0.116558428500336</v>
      </c>
      <c r="I12" s="17">
        <v>0.204918930282427</v>
      </c>
      <c r="J12" s="17">
        <v>0.135986449640454</v>
      </c>
      <c r="K12" s="17">
        <v>0.160169702533007</v>
      </c>
      <c r="L12" s="17">
        <v>0.19323055737806299</v>
      </c>
      <c r="M12" s="17"/>
      <c r="N12" s="17">
        <v>0.106513383850799</v>
      </c>
      <c r="O12" s="17">
        <v>0.19898279435214</v>
      </c>
      <c r="P12" s="17">
        <v>0.184439877703826</v>
      </c>
      <c r="Q12" s="17">
        <v>0.144321398175358</v>
      </c>
      <c r="R12" s="17"/>
      <c r="S12" s="17">
        <v>0.105942190715308</v>
      </c>
      <c r="T12" s="17">
        <v>0.12856051603580601</v>
      </c>
      <c r="U12" s="17">
        <v>0.17808739862671599</v>
      </c>
      <c r="V12" s="17">
        <v>0.21919994949593299</v>
      </c>
      <c r="W12" s="17">
        <v>0.19831719473654599</v>
      </c>
      <c r="X12" s="17">
        <v>0.16825588546249301</v>
      </c>
      <c r="Y12" s="17">
        <v>0.161156668301107</v>
      </c>
      <c r="Z12" s="17">
        <v>0.173791775296809</v>
      </c>
      <c r="AA12" s="17">
        <v>0.12821935384583499</v>
      </c>
      <c r="AB12" s="17">
        <v>0.19680734788430801</v>
      </c>
      <c r="AC12" s="17">
        <v>9.32571465643071E-2</v>
      </c>
      <c r="AD12" s="17">
        <v>0.19264714340632999</v>
      </c>
      <c r="AE12" s="17"/>
      <c r="AF12" s="17">
        <v>8.6165306435099204E-2</v>
      </c>
      <c r="AG12" s="17">
        <v>0.24475764215944601</v>
      </c>
      <c r="AH12" s="17">
        <v>0.15341981646740999</v>
      </c>
      <c r="AI12" s="17">
        <v>0.18211676795298601</v>
      </c>
      <c r="AJ12" s="17">
        <v>0.24377530811918</v>
      </c>
      <c r="AK12" s="17"/>
      <c r="AL12" s="17">
        <v>0.15051155537175201</v>
      </c>
      <c r="AM12" s="17">
        <v>0.187574099770527</v>
      </c>
      <c r="AN12" s="17">
        <v>0.13090614115760199</v>
      </c>
      <c r="AO12" s="17">
        <v>7.4311210908581005E-2</v>
      </c>
      <c r="AP12" s="17">
        <v>0.17150914427841801</v>
      </c>
      <c r="AQ12" s="17"/>
      <c r="AR12" s="17">
        <v>0.107980874456079</v>
      </c>
      <c r="AS12" s="17"/>
      <c r="AT12" s="17">
        <v>0.168817197978266</v>
      </c>
      <c r="AU12" s="17"/>
      <c r="AV12" s="17">
        <v>4.4802434961522503E-2</v>
      </c>
      <c r="AW12" s="17"/>
      <c r="AX12" s="17">
        <v>0.118729149654455</v>
      </c>
      <c r="AY12" s="17">
        <v>8.6035529641069294E-2</v>
      </c>
      <c r="AZ12" s="17"/>
      <c r="BA12" s="17">
        <v>0.20947687033022</v>
      </c>
      <c r="BB12" s="17">
        <v>0.14016861045543</v>
      </c>
    </row>
    <row r="13" spans="2:54">
      <c r="B13" s="18" t="s">
        <v>220</v>
      </c>
      <c r="C13" s="19">
        <v>8.8480492451579504E-2</v>
      </c>
      <c r="D13" s="19">
        <v>0.10453052140928</v>
      </c>
      <c r="E13" s="19">
        <v>7.4499968996169605E-2</v>
      </c>
      <c r="F13" s="19"/>
      <c r="G13" s="19">
        <v>8.7429363584551695E-2</v>
      </c>
      <c r="H13" s="19">
        <v>3.5310293279763399E-2</v>
      </c>
      <c r="I13" s="19">
        <v>4.3973162337530902E-2</v>
      </c>
      <c r="J13" s="19">
        <v>8.7732697530076703E-2</v>
      </c>
      <c r="K13" s="19">
        <v>0.12689738247812099</v>
      </c>
      <c r="L13" s="19">
        <v>0.14638955836084699</v>
      </c>
      <c r="M13" s="19"/>
      <c r="N13" s="19">
        <v>8.3435465002790296E-2</v>
      </c>
      <c r="O13" s="19">
        <v>8.95217275754982E-2</v>
      </c>
      <c r="P13" s="19">
        <v>8.7594579227958297E-2</v>
      </c>
      <c r="Q13" s="19">
        <v>9.1851370876231603E-2</v>
      </c>
      <c r="R13" s="19"/>
      <c r="S13" s="19">
        <v>5.3890416171855901E-2</v>
      </c>
      <c r="T13" s="19">
        <v>0.13866646505868199</v>
      </c>
      <c r="U13" s="19">
        <v>0.104366854321746</v>
      </c>
      <c r="V13" s="19">
        <v>6.6330127730543795E-2</v>
      </c>
      <c r="W13" s="19">
        <v>9.8082209672059106E-2</v>
      </c>
      <c r="X13" s="19">
        <v>7.1175241082789706E-2</v>
      </c>
      <c r="Y13" s="19">
        <v>9.6503292227895901E-2</v>
      </c>
      <c r="Z13" s="19">
        <v>8.6366051966666801E-2</v>
      </c>
      <c r="AA13" s="19">
        <v>7.8895051269646396E-2</v>
      </c>
      <c r="AB13" s="19">
        <v>9.2008885869372295E-2</v>
      </c>
      <c r="AC13" s="19">
        <v>0.116353059510893</v>
      </c>
      <c r="AD13" s="19">
        <v>3.4732821067549699E-2</v>
      </c>
      <c r="AE13" s="19"/>
      <c r="AF13" s="19">
        <v>3.1811082994019101E-2</v>
      </c>
      <c r="AG13" s="19">
        <v>0.122057668330185</v>
      </c>
      <c r="AH13" s="19">
        <v>6.2022506145551298E-2</v>
      </c>
      <c r="AI13" s="19">
        <v>8.2488270569469793E-2</v>
      </c>
      <c r="AJ13" s="19">
        <v>0.17909647498350401</v>
      </c>
      <c r="AK13" s="19"/>
      <c r="AL13" s="19">
        <v>0.12382617139579501</v>
      </c>
      <c r="AM13" s="19">
        <v>8.7861263890173305E-2</v>
      </c>
      <c r="AN13" s="19">
        <v>9.4880940159203106E-2</v>
      </c>
      <c r="AO13" s="19">
        <v>5.0216283696423697E-2</v>
      </c>
      <c r="AP13" s="19">
        <v>0</v>
      </c>
      <c r="AQ13" s="19"/>
      <c r="AR13" s="19">
        <v>4.5408543253868797E-2</v>
      </c>
      <c r="AS13" s="19"/>
      <c r="AT13" s="19">
        <v>7.8504928907821001E-2</v>
      </c>
      <c r="AU13" s="19"/>
      <c r="AV13" s="19">
        <v>1.8117006272660299E-2</v>
      </c>
      <c r="AW13" s="19"/>
      <c r="AX13" s="19">
        <v>6.0013356131143399E-2</v>
      </c>
      <c r="AY13" s="19">
        <v>4.8664808617226399E-2</v>
      </c>
      <c r="AZ13" s="19"/>
      <c r="BA13" s="19">
        <v>0.13759864235406399</v>
      </c>
      <c r="BB13" s="19">
        <v>6.2017989991841903E-2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279</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1072</v>
      </c>
      <c r="D7" s="10">
        <v>503</v>
      </c>
      <c r="E7" s="10">
        <v>566</v>
      </c>
      <c r="F7" s="10"/>
      <c r="G7" s="10">
        <v>151</v>
      </c>
      <c r="H7" s="10">
        <v>200</v>
      </c>
      <c r="I7" s="10">
        <v>180</v>
      </c>
      <c r="J7" s="10">
        <v>134</v>
      </c>
      <c r="K7" s="10">
        <v>176</v>
      </c>
      <c r="L7" s="10">
        <v>231</v>
      </c>
      <c r="M7" s="10"/>
      <c r="N7" s="10">
        <v>309</v>
      </c>
      <c r="O7" s="10">
        <v>296</v>
      </c>
      <c r="P7" s="10">
        <v>200</v>
      </c>
      <c r="Q7" s="10">
        <v>260</v>
      </c>
      <c r="R7" s="10"/>
      <c r="S7" s="10">
        <v>139</v>
      </c>
      <c r="T7" s="10">
        <v>164</v>
      </c>
      <c r="U7" s="10">
        <v>98</v>
      </c>
      <c r="V7" s="10">
        <v>79</v>
      </c>
      <c r="W7" s="10">
        <v>82</v>
      </c>
      <c r="X7" s="10">
        <v>120</v>
      </c>
      <c r="Y7" s="10">
        <v>80</v>
      </c>
      <c r="Z7" s="10">
        <v>53</v>
      </c>
      <c r="AA7" s="10">
        <v>101</v>
      </c>
      <c r="AB7" s="10">
        <v>70</v>
      </c>
      <c r="AC7" s="10">
        <v>59</v>
      </c>
      <c r="AD7" s="10">
        <v>27</v>
      </c>
      <c r="AE7" s="10"/>
      <c r="AF7" s="10">
        <v>367</v>
      </c>
      <c r="AG7" s="10">
        <v>176</v>
      </c>
      <c r="AH7" s="10">
        <v>100</v>
      </c>
      <c r="AI7" s="10">
        <v>78</v>
      </c>
      <c r="AJ7" s="10">
        <v>167</v>
      </c>
      <c r="AK7" s="10"/>
      <c r="AL7" s="10">
        <v>246</v>
      </c>
      <c r="AM7" s="10">
        <v>270</v>
      </c>
      <c r="AN7" s="10">
        <v>263</v>
      </c>
      <c r="AO7" s="10">
        <v>125</v>
      </c>
      <c r="AP7" s="10">
        <v>24</v>
      </c>
      <c r="AQ7" s="10"/>
      <c r="AR7" s="10">
        <v>142</v>
      </c>
      <c r="AS7" s="10"/>
      <c r="AT7" s="10">
        <v>60</v>
      </c>
      <c r="AU7" s="10"/>
      <c r="AV7" s="10">
        <v>86</v>
      </c>
      <c r="AW7" s="10"/>
      <c r="AX7" s="10">
        <v>64</v>
      </c>
      <c r="AY7" s="10">
        <v>255</v>
      </c>
      <c r="AZ7" s="10"/>
      <c r="BA7" s="10">
        <v>361</v>
      </c>
      <c r="BB7" s="10">
        <v>429</v>
      </c>
    </row>
    <row r="8" spans="2:54" ht="30" customHeight="1">
      <c r="B8" s="11" t="s">
        <v>84</v>
      </c>
      <c r="C8" s="11">
        <v>1066</v>
      </c>
      <c r="D8" s="11">
        <v>503</v>
      </c>
      <c r="E8" s="11">
        <v>560</v>
      </c>
      <c r="F8" s="11"/>
      <c r="G8" s="11">
        <v>153</v>
      </c>
      <c r="H8" s="11">
        <v>195</v>
      </c>
      <c r="I8" s="11">
        <v>177</v>
      </c>
      <c r="J8" s="11">
        <v>170</v>
      </c>
      <c r="K8" s="11">
        <v>154</v>
      </c>
      <c r="L8" s="11">
        <v>217</v>
      </c>
      <c r="M8" s="11"/>
      <c r="N8" s="11">
        <v>280</v>
      </c>
      <c r="O8" s="11">
        <v>285</v>
      </c>
      <c r="P8" s="11">
        <v>233</v>
      </c>
      <c r="Q8" s="11">
        <v>261</v>
      </c>
      <c r="R8" s="11"/>
      <c r="S8" s="11">
        <v>138</v>
      </c>
      <c r="T8" s="11">
        <v>136</v>
      </c>
      <c r="U8" s="11">
        <v>81</v>
      </c>
      <c r="V8" s="11">
        <v>104</v>
      </c>
      <c r="W8" s="11">
        <v>85</v>
      </c>
      <c r="X8" s="11">
        <v>98</v>
      </c>
      <c r="Y8" s="11">
        <v>81</v>
      </c>
      <c r="Z8" s="11">
        <v>53</v>
      </c>
      <c r="AA8" s="11">
        <v>103</v>
      </c>
      <c r="AB8" s="11">
        <v>88</v>
      </c>
      <c r="AC8" s="11">
        <v>63</v>
      </c>
      <c r="AD8" s="11">
        <v>33</v>
      </c>
      <c r="AE8" s="11"/>
      <c r="AF8" s="11">
        <v>367</v>
      </c>
      <c r="AG8" s="11">
        <v>165</v>
      </c>
      <c r="AH8" s="11">
        <v>97</v>
      </c>
      <c r="AI8" s="11">
        <v>79</v>
      </c>
      <c r="AJ8" s="11">
        <v>169</v>
      </c>
      <c r="AK8" s="11"/>
      <c r="AL8" s="11">
        <v>251</v>
      </c>
      <c r="AM8" s="11">
        <v>276</v>
      </c>
      <c r="AN8" s="11">
        <v>254</v>
      </c>
      <c r="AO8" s="11">
        <v>119</v>
      </c>
      <c r="AP8" s="11">
        <v>22</v>
      </c>
      <c r="AQ8" s="11"/>
      <c r="AR8" s="11">
        <v>141</v>
      </c>
      <c r="AS8" s="11"/>
      <c r="AT8" s="11">
        <v>61</v>
      </c>
      <c r="AU8" s="11"/>
      <c r="AV8" s="11">
        <v>87</v>
      </c>
      <c r="AW8" s="11"/>
      <c r="AX8" s="11">
        <v>60</v>
      </c>
      <c r="AY8" s="11">
        <v>259</v>
      </c>
      <c r="AZ8" s="11"/>
      <c r="BA8" s="11">
        <v>353</v>
      </c>
      <c r="BB8" s="11">
        <v>426</v>
      </c>
    </row>
    <row r="9" spans="2:54">
      <c r="B9" s="18" t="s">
        <v>216</v>
      </c>
      <c r="C9" s="17">
        <v>7.0869083326255897E-2</v>
      </c>
      <c r="D9" s="17">
        <v>7.4439460636129801E-2</v>
      </c>
      <c r="E9" s="17">
        <v>6.8013985101434304E-2</v>
      </c>
      <c r="F9" s="17"/>
      <c r="G9" s="17">
        <v>0.103604103627659</v>
      </c>
      <c r="H9" s="17">
        <v>0.14877544927217401</v>
      </c>
      <c r="I9" s="17">
        <v>7.3760694822459102E-2</v>
      </c>
      <c r="J9" s="17">
        <v>6.4452648283910702E-2</v>
      </c>
      <c r="K9" s="17">
        <v>1.5130902684118401E-2</v>
      </c>
      <c r="L9" s="17">
        <v>2.03288191104289E-2</v>
      </c>
      <c r="M9" s="17"/>
      <c r="N9" s="17">
        <v>8.6500504084139507E-2</v>
      </c>
      <c r="O9" s="17">
        <v>4.5941339081031901E-2</v>
      </c>
      <c r="P9" s="17">
        <v>0.100891454284615</v>
      </c>
      <c r="Q9" s="17">
        <v>5.3505800615972002E-2</v>
      </c>
      <c r="R9" s="17"/>
      <c r="S9" s="17">
        <v>0.13379265985257799</v>
      </c>
      <c r="T9" s="17">
        <v>5.4603050224594003E-2</v>
      </c>
      <c r="U9" s="17">
        <v>2.00217828640381E-2</v>
      </c>
      <c r="V9" s="17">
        <v>5.7022660484743803E-2</v>
      </c>
      <c r="W9" s="17">
        <v>8.0368999070459704E-2</v>
      </c>
      <c r="X9" s="17">
        <v>5.5559353673924498E-2</v>
      </c>
      <c r="Y9" s="17">
        <v>6.8947230422889194E-2</v>
      </c>
      <c r="Z9" s="17">
        <v>3.2142875476124599E-2</v>
      </c>
      <c r="AA9" s="17">
        <v>8.5696331319237498E-2</v>
      </c>
      <c r="AB9" s="17">
        <v>8.9176555566655699E-2</v>
      </c>
      <c r="AC9" s="17">
        <v>6.6485448085625995E-2</v>
      </c>
      <c r="AD9" s="17">
        <v>4.4407093023741101E-2</v>
      </c>
      <c r="AE9" s="17"/>
      <c r="AF9" s="17">
        <v>0.12478129893758599</v>
      </c>
      <c r="AG9" s="17">
        <v>3.2213466246466399E-2</v>
      </c>
      <c r="AH9" s="17">
        <v>4.75913006174793E-2</v>
      </c>
      <c r="AI9" s="17">
        <v>2.1758722168365101E-2</v>
      </c>
      <c r="AJ9" s="17">
        <v>5.9251811773953798E-2</v>
      </c>
      <c r="AK9" s="17"/>
      <c r="AL9" s="17">
        <v>5.0410933854495202E-2</v>
      </c>
      <c r="AM9" s="17">
        <v>5.5748802641242302E-2</v>
      </c>
      <c r="AN9" s="17">
        <v>7.4752223307501101E-2</v>
      </c>
      <c r="AO9" s="17">
        <v>0.113313208915231</v>
      </c>
      <c r="AP9" s="17">
        <v>0.28420890700064899</v>
      </c>
      <c r="AQ9" s="17"/>
      <c r="AR9" s="17">
        <v>0.17190785037470099</v>
      </c>
      <c r="AS9" s="17"/>
      <c r="AT9" s="17">
        <v>0.20355806277209301</v>
      </c>
      <c r="AU9" s="17"/>
      <c r="AV9" s="17">
        <v>0.19491075348779699</v>
      </c>
      <c r="AW9" s="17"/>
      <c r="AX9" s="17">
        <v>0.12032197101728399</v>
      </c>
      <c r="AY9" s="17">
        <v>0.11957162148978</v>
      </c>
      <c r="AZ9" s="17"/>
      <c r="BA9" s="17">
        <v>6.0844195305051002E-2</v>
      </c>
      <c r="BB9" s="17">
        <v>6.6985747865473802E-2</v>
      </c>
    </row>
    <row r="10" spans="2:54">
      <c r="B10" s="18" t="s">
        <v>217</v>
      </c>
      <c r="C10" s="17">
        <v>0.26170806935964303</v>
      </c>
      <c r="D10" s="17">
        <v>0.27680848198272601</v>
      </c>
      <c r="E10" s="17">
        <v>0.24756221516892499</v>
      </c>
      <c r="F10" s="17"/>
      <c r="G10" s="17">
        <v>0.30002885975742399</v>
      </c>
      <c r="H10" s="17">
        <v>0.30967698811691702</v>
      </c>
      <c r="I10" s="17">
        <v>0.33964004498098599</v>
      </c>
      <c r="J10" s="17">
        <v>0.27449365483482502</v>
      </c>
      <c r="K10" s="17">
        <v>0.23045869182972301</v>
      </c>
      <c r="L10" s="17">
        <v>0.14046317042499601</v>
      </c>
      <c r="M10" s="17"/>
      <c r="N10" s="17">
        <v>0.29697301525723202</v>
      </c>
      <c r="O10" s="17">
        <v>0.23829635369457999</v>
      </c>
      <c r="P10" s="17">
        <v>0.24490449775972001</v>
      </c>
      <c r="Q10" s="17">
        <v>0.26241304679719801</v>
      </c>
      <c r="R10" s="17"/>
      <c r="S10" s="17">
        <v>0.33622486514072297</v>
      </c>
      <c r="T10" s="17">
        <v>0.20288911210173</v>
      </c>
      <c r="U10" s="17">
        <v>0.168818514098212</v>
      </c>
      <c r="V10" s="17">
        <v>0.33211873548279403</v>
      </c>
      <c r="W10" s="17">
        <v>0.28021645327758998</v>
      </c>
      <c r="X10" s="17">
        <v>0.24905387051695099</v>
      </c>
      <c r="Y10" s="17">
        <v>0.26143154397639701</v>
      </c>
      <c r="Z10" s="17">
        <v>0.22537406396014401</v>
      </c>
      <c r="AA10" s="17">
        <v>0.32953091580787403</v>
      </c>
      <c r="AB10" s="17">
        <v>0.23237602819282199</v>
      </c>
      <c r="AC10" s="17">
        <v>0.24865715375537301</v>
      </c>
      <c r="AD10" s="17">
        <v>0.14068504121179001</v>
      </c>
      <c r="AE10" s="17"/>
      <c r="AF10" s="17">
        <v>0.38651129906283299</v>
      </c>
      <c r="AG10" s="17">
        <v>0.165249194226852</v>
      </c>
      <c r="AH10" s="17">
        <v>0.26859470588992201</v>
      </c>
      <c r="AI10" s="17">
        <v>0.29493314980659802</v>
      </c>
      <c r="AJ10" s="17">
        <v>0.16144362319061001</v>
      </c>
      <c r="AK10" s="17"/>
      <c r="AL10" s="17">
        <v>0.20378386546998001</v>
      </c>
      <c r="AM10" s="17">
        <v>0.24395973084056</v>
      </c>
      <c r="AN10" s="17">
        <v>0.29544726256954201</v>
      </c>
      <c r="AO10" s="17">
        <v>0.37702100895331098</v>
      </c>
      <c r="AP10" s="17">
        <v>0.30018939572202002</v>
      </c>
      <c r="AQ10" s="17"/>
      <c r="AR10" s="17">
        <v>0.36490596626220101</v>
      </c>
      <c r="AS10" s="17"/>
      <c r="AT10" s="17">
        <v>0.280156872509567</v>
      </c>
      <c r="AU10" s="17"/>
      <c r="AV10" s="17">
        <v>0.45530243280397698</v>
      </c>
      <c r="AW10" s="17"/>
      <c r="AX10" s="17">
        <v>0.315905759824812</v>
      </c>
      <c r="AY10" s="17">
        <v>0.37425496486222898</v>
      </c>
      <c r="AZ10" s="17"/>
      <c r="BA10" s="17">
        <v>0.210863826622155</v>
      </c>
      <c r="BB10" s="17">
        <v>0.306524617986349</v>
      </c>
    </row>
    <row r="11" spans="2:54">
      <c r="B11" s="18" t="s">
        <v>218</v>
      </c>
      <c r="C11" s="17">
        <v>0.30594764749780801</v>
      </c>
      <c r="D11" s="17">
        <v>0.27776319378745101</v>
      </c>
      <c r="E11" s="17">
        <v>0.32969658135778002</v>
      </c>
      <c r="F11" s="17"/>
      <c r="G11" s="17">
        <v>0.30717027072807601</v>
      </c>
      <c r="H11" s="17">
        <v>0.238085235582088</v>
      </c>
      <c r="I11" s="17">
        <v>0.221389433601276</v>
      </c>
      <c r="J11" s="17">
        <v>0.34689977357399099</v>
      </c>
      <c r="K11" s="17">
        <v>0.38374920470046198</v>
      </c>
      <c r="L11" s="17">
        <v>0.34725298494997597</v>
      </c>
      <c r="M11" s="17"/>
      <c r="N11" s="17">
        <v>0.29691246386292802</v>
      </c>
      <c r="O11" s="17">
        <v>0.33163906324763498</v>
      </c>
      <c r="P11" s="17">
        <v>0.26333684079888198</v>
      </c>
      <c r="Q11" s="17">
        <v>0.32973647210427498</v>
      </c>
      <c r="R11" s="17"/>
      <c r="S11" s="17">
        <v>0.29607696596187499</v>
      </c>
      <c r="T11" s="17">
        <v>0.34156274489364702</v>
      </c>
      <c r="U11" s="17">
        <v>0.33530840185383598</v>
      </c>
      <c r="V11" s="17">
        <v>0.27807346602097299</v>
      </c>
      <c r="W11" s="17">
        <v>0.27324995662757201</v>
      </c>
      <c r="X11" s="17">
        <v>0.37675432527929598</v>
      </c>
      <c r="Y11" s="17">
        <v>0.28248191811279999</v>
      </c>
      <c r="Z11" s="17">
        <v>0.30309791275672099</v>
      </c>
      <c r="AA11" s="17">
        <v>0.266220000104753</v>
      </c>
      <c r="AB11" s="17">
        <v>0.284685248214331</v>
      </c>
      <c r="AC11" s="17">
        <v>0.269101460685988</v>
      </c>
      <c r="AD11" s="17">
        <v>0.40242041263603801</v>
      </c>
      <c r="AE11" s="17"/>
      <c r="AF11" s="17">
        <v>0.31097267664274197</v>
      </c>
      <c r="AG11" s="17">
        <v>0.28794305513514101</v>
      </c>
      <c r="AH11" s="17">
        <v>0.31273771377527898</v>
      </c>
      <c r="AI11" s="17">
        <v>0.26084824395970702</v>
      </c>
      <c r="AJ11" s="17">
        <v>0.24311057948923101</v>
      </c>
      <c r="AK11" s="17"/>
      <c r="AL11" s="17">
        <v>0.31663520356611202</v>
      </c>
      <c r="AM11" s="17">
        <v>0.32851375274466699</v>
      </c>
      <c r="AN11" s="17">
        <v>0.29047202915591602</v>
      </c>
      <c r="AO11" s="17">
        <v>0.25006713390560098</v>
      </c>
      <c r="AP11" s="17">
        <v>0.23418986259359101</v>
      </c>
      <c r="AQ11" s="17"/>
      <c r="AR11" s="17">
        <v>0.185282105934611</v>
      </c>
      <c r="AS11" s="17"/>
      <c r="AT11" s="17">
        <v>0.14165964816457099</v>
      </c>
      <c r="AU11" s="17"/>
      <c r="AV11" s="17">
        <v>0.21804850293066499</v>
      </c>
      <c r="AW11" s="17"/>
      <c r="AX11" s="17">
        <v>0.171398605251253</v>
      </c>
      <c r="AY11" s="17">
        <v>0.30506003892037498</v>
      </c>
      <c r="AZ11" s="17"/>
      <c r="BA11" s="17">
        <v>0.234322565700362</v>
      </c>
      <c r="BB11" s="17">
        <v>0.33733136136153002</v>
      </c>
    </row>
    <row r="12" spans="2:54">
      <c r="B12" s="18" t="s">
        <v>219</v>
      </c>
      <c r="C12" s="17">
        <v>0.25624622954864801</v>
      </c>
      <c r="D12" s="17">
        <v>0.24346388880689501</v>
      </c>
      <c r="E12" s="17">
        <v>0.269007454253469</v>
      </c>
      <c r="F12" s="17"/>
      <c r="G12" s="17">
        <v>0.22972033488895599</v>
      </c>
      <c r="H12" s="17">
        <v>0.24567188356991601</v>
      </c>
      <c r="I12" s="17">
        <v>0.292400691913277</v>
      </c>
      <c r="J12" s="17">
        <v>0.23911834979955099</v>
      </c>
      <c r="K12" s="17">
        <v>0.22428781327293401</v>
      </c>
      <c r="L12" s="17">
        <v>0.29114907941938301</v>
      </c>
      <c r="M12" s="17"/>
      <c r="N12" s="17">
        <v>0.20633985789602599</v>
      </c>
      <c r="O12" s="17">
        <v>0.29584324919593602</v>
      </c>
      <c r="P12" s="17">
        <v>0.28182794341045703</v>
      </c>
      <c r="Q12" s="17">
        <v>0.24389641370662199</v>
      </c>
      <c r="R12" s="17"/>
      <c r="S12" s="17">
        <v>0.171692932872819</v>
      </c>
      <c r="T12" s="17">
        <v>0.22006974172725799</v>
      </c>
      <c r="U12" s="17">
        <v>0.34075254904977698</v>
      </c>
      <c r="V12" s="17">
        <v>0.24311389256437099</v>
      </c>
      <c r="W12" s="17">
        <v>0.26202902902210801</v>
      </c>
      <c r="X12" s="17">
        <v>0.246378635204894</v>
      </c>
      <c r="Y12" s="17">
        <v>0.314050753814543</v>
      </c>
      <c r="Z12" s="17">
        <v>0.31505493618342101</v>
      </c>
      <c r="AA12" s="17">
        <v>0.23119667561667401</v>
      </c>
      <c r="AB12" s="17">
        <v>0.29377886287481397</v>
      </c>
      <c r="AC12" s="17">
        <v>0.24416365972951101</v>
      </c>
      <c r="AD12" s="17">
        <v>0.37102099910674402</v>
      </c>
      <c r="AE12" s="17"/>
      <c r="AF12" s="17">
        <v>0.15852706689492099</v>
      </c>
      <c r="AG12" s="17">
        <v>0.31788532842156803</v>
      </c>
      <c r="AH12" s="17">
        <v>0.29637074515717299</v>
      </c>
      <c r="AI12" s="17">
        <v>0.35180788030661397</v>
      </c>
      <c r="AJ12" s="17">
        <v>0.30905840565136</v>
      </c>
      <c r="AK12" s="17"/>
      <c r="AL12" s="17">
        <v>0.27785641083276302</v>
      </c>
      <c r="AM12" s="17">
        <v>0.28361778342299798</v>
      </c>
      <c r="AN12" s="17">
        <v>0.243723827849849</v>
      </c>
      <c r="AO12" s="17">
        <v>0.15639620189489201</v>
      </c>
      <c r="AP12" s="17">
        <v>0.18141183468374</v>
      </c>
      <c r="AQ12" s="17"/>
      <c r="AR12" s="17">
        <v>0.24661356941556301</v>
      </c>
      <c r="AS12" s="17"/>
      <c r="AT12" s="17">
        <v>0.34858083902989301</v>
      </c>
      <c r="AU12" s="17"/>
      <c r="AV12" s="17">
        <v>0.13173831077756101</v>
      </c>
      <c r="AW12" s="17"/>
      <c r="AX12" s="17">
        <v>0.33935987828282999</v>
      </c>
      <c r="AY12" s="17">
        <v>0.171477259586962</v>
      </c>
      <c r="AZ12" s="17"/>
      <c r="BA12" s="17">
        <v>0.305571338742681</v>
      </c>
      <c r="BB12" s="17">
        <v>0.22684562628265101</v>
      </c>
    </row>
    <row r="13" spans="2:54">
      <c r="B13" s="18" t="s">
        <v>220</v>
      </c>
      <c r="C13" s="19">
        <v>0.10522897026764499</v>
      </c>
      <c r="D13" s="19">
        <v>0.127524974786798</v>
      </c>
      <c r="E13" s="19">
        <v>8.5719764118390995E-2</v>
      </c>
      <c r="F13" s="19"/>
      <c r="G13" s="19">
        <v>5.94764309978855E-2</v>
      </c>
      <c r="H13" s="19">
        <v>5.77904434589053E-2</v>
      </c>
      <c r="I13" s="19">
        <v>7.2809134682001606E-2</v>
      </c>
      <c r="J13" s="19">
        <v>7.5035573507723094E-2</v>
      </c>
      <c r="K13" s="19">
        <v>0.14637338751276199</v>
      </c>
      <c r="L13" s="19">
        <v>0.20080594609521599</v>
      </c>
      <c r="M13" s="19"/>
      <c r="N13" s="19">
        <v>0.113274158899674</v>
      </c>
      <c r="O13" s="19">
        <v>8.8279994780816703E-2</v>
      </c>
      <c r="P13" s="19">
        <v>0.109039263746327</v>
      </c>
      <c r="Q13" s="19">
        <v>0.110448266775933</v>
      </c>
      <c r="R13" s="19"/>
      <c r="S13" s="19">
        <v>6.2212576172004902E-2</v>
      </c>
      <c r="T13" s="19">
        <v>0.18087535105277</v>
      </c>
      <c r="U13" s="19">
        <v>0.135098752134136</v>
      </c>
      <c r="V13" s="19">
        <v>8.9671245447118297E-2</v>
      </c>
      <c r="W13" s="19">
        <v>0.104135562002271</v>
      </c>
      <c r="X13" s="19">
        <v>7.2253815324934606E-2</v>
      </c>
      <c r="Y13" s="19">
        <v>7.3088553673370804E-2</v>
      </c>
      <c r="Z13" s="19">
        <v>0.12433021162359</v>
      </c>
      <c r="AA13" s="19">
        <v>8.7356077151461597E-2</v>
      </c>
      <c r="AB13" s="19">
        <v>9.9983305151377794E-2</v>
      </c>
      <c r="AC13" s="19">
        <v>0.171592277743502</v>
      </c>
      <c r="AD13" s="19">
        <v>4.1466454021687103E-2</v>
      </c>
      <c r="AE13" s="19"/>
      <c r="AF13" s="19">
        <v>1.9207658461917E-2</v>
      </c>
      <c r="AG13" s="19">
        <v>0.19670895596997301</v>
      </c>
      <c r="AH13" s="19">
        <v>7.4705534560147294E-2</v>
      </c>
      <c r="AI13" s="19">
        <v>7.0652003758714998E-2</v>
      </c>
      <c r="AJ13" s="19">
        <v>0.22713557989484501</v>
      </c>
      <c r="AK13" s="19"/>
      <c r="AL13" s="19">
        <v>0.15131358627665001</v>
      </c>
      <c r="AM13" s="19">
        <v>8.8159930350532406E-2</v>
      </c>
      <c r="AN13" s="19">
        <v>9.5604657117191696E-2</v>
      </c>
      <c r="AO13" s="19">
        <v>0.10320244633096599</v>
      </c>
      <c r="AP13" s="19">
        <v>0</v>
      </c>
      <c r="AQ13" s="19"/>
      <c r="AR13" s="19">
        <v>3.1290508012923102E-2</v>
      </c>
      <c r="AS13" s="19"/>
      <c r="AT13" s="19">
        <v>2.60445775238769E-2</v>
      </c>
      <c r="AU13" s="19"/>
      <c r="AV13" s="19">
        <v>0</v>
      </c>
      <c r="AW13" s="19"/>
      <c r="AX13" s="19">
        <v>5.3013785623821898E-2</v>
      </c>
      <c r="AY13" s="19">
        <v>2.9636115140654801E-2</v>
      </c>
      <c r="AZ13" s="19"/>
      <c r="BA13" s="19">
        <v>0.188398073629751</v>
      </c>
      <c r="BB13" s="19">
        <v>6.23126465039954E-2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123</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c r="B9" s="18" t="s">
        <v>117</v>
      </c>
      <c r="C9" s="17">
        <v>0.20438089540965601</v>
      </c>
      <c r="D9" s="17">
        <v>0.20053775114740199</v>
      </c>
      <c r="E9" s="17">
        <v>0.20665039276410699</v>
      </c>
      <c r="F9" s="17"/>
      <c r="G9" s="17">
        <v>0.29744158953621502</v>
      </c>
      <c r="H9" s="17">
        <v>0.31498822335836302</v>
      </c>
      <c r="I9" s="17">
        <v>0.227770094149324</v>
      </c>
      <c r="J9" s="17">
        <v>0.18999797328595899</v>
      </c>
      <c r="K9" s="17">
        <v>0.13202286077084299</v>
      </c>
      <c r="L9" s="17">
        <v>9.3694999932937603E-2</v>
      </c>
      <c r="M9" s="17"/>
      <c r="N9" s="17">
        <v>0.22354573041613601</v>
      </c>
      <c r="O9" s="17">
        <v>0.17526587665982399</v>
      </c>
      <c r="P9" s="17">
        <v>0.215226291124027</v>
      </c>
      <c r="Q9" s="17">
        <v>0.20313234218648499</v>
      </c>
      <c r="R9" s="17"/>
      <c r="S9" s="17">
        <v>0.286673445581692</v>
      </c>
      <c r="T9" s="17">
        <v>0.134182500454263</v>
      </c>
      <c r="U9" s="17">
        <v>0.12618038426032199</v>
      </c>
      <c r="V9" s="17">
        <v>0.23259299797639099</v>
      </c>
      <c r="W9" s="17">
        <v>0.18823279378204499</v>
      </c>
      <c r="X9" s="17">
        <v>0.18091711188120899</v>
      </c>
      <c r="Y9" s="17">
        <v>0.20200115093387799</v>
      </c>
      <c r="Z9" s="17">
        <v>0.30354503640826302</v>
      </c>
      <c r="AA9" s="17">
        <v>0.21485261396654001</v>
      </c>
      <c r="AB9" s="17">
        <v>0.200037654435923</v>
      </c>
      <c r="AC9" s="17">
        <v>0.20524560616412499</v>
      </c>
      <c r="AD9" s="17">
        <v>0.20482143596354099</v>
      </c>
      <c r="AE9" s="17"/>
      <c r="AF9" s="17">
        <v>0.27734681221427998</v>
      </c>
      <c r="AG9" s="17">
        <v>0.13857134992744799</v>
      </c>
      <c r="AH9" s="17">
        <v>0.156132596720884</v>
      </c>
      <c r="AI9" s="17">
        <v>0.232462164304306</v>
      </c>
      <c r="AJ9" s="17">
        <v>0.14004824571726901</v>
      </c>
      <c r="AK9" s="17"/>
      <c r="AL9" s="17">
        <v>0.17441191354854799</v>
      </c>
      <c r="AM9" s="17">
        <v>0.18073366353342199</v>
      </c>
      <c r="AN9" s="17">
        <v>0.22198094812951299</v>
      </c>
      <c r="AO9" s="17">
        <v>0.297533491750264</v>
      </c>
      <c r="AP9" s="17">
        <v>0.33075804530411501</v>
      </c>
      <c r="AQ9" s="17"/>
      <c r="AR9" s="17">
        <v>0.277831206482332</v>
      </c>
      <c r="AS9" s="17"/>
      <c r="AT9" s="17">
        <v>0.29452514669825097</v>
      </c>
      <c r="AU9" s="17"/>
      <c r="AV9" s="17">
        <v>0.29533258957604902</v>
      </c>
      <c r="AW9" s="17"/>
      <c r="AX9" s="17">
        <v>0.24607501740511001</v>
      </c>
      <c r="AY9" s="17">
        <v>0.26224906787790198</v>
      </c>
      <c r="AZ9" s="17"/>
      <c r="BA9" s="17">
        <v>0.161841912448177</v>
      </c>
      <c r="BB9" s="17">
        <v>0.199205254909329</v>
      </c>
    </row>
    <row r="10" spans="2:54" ht="28.9">
      <c r="B10" s="18" t="s">
        <v>118</v>
      </c>
      <c r="C10" s="17">
        <v>0.51000068634725504</v>
      </c>
      <c r="D10" s="17">
        <v>0.49070373884114998</v>
      </c>
      <c r="E10" s="17">
        <v>0.52943290226699202</v>
      </c>
      <c r="F10" s="17"/>
      <c r="G10" s="17">
        <v>0.502867253187533</v>
      </c>
      <c r="H10" s="17">
        <v>0.50985178028355704</v>
      </c>
      <c r="I10" s="17">
        <v>0.50506089488488703</v>
      </c>
      <c r="J10" s="17">
        <v>0.51280736048874498</v>
      </c>
      <c r="K10" s="17">
        <v>0.47508975033653</v>
      </c>
      <c r="L10" s="17">
        <v>0.54067619737864403</v>
      </c>
      <c r="M10" s="17"/>
      <c r="N10" s="17">
        <v>0.50962025296098901</v>
      </c>
      <c r="O10" s="17">
        <v>0.52534955175087705</v>
      </c>
      <c r="P10" s="17">
        <v>0.48529190911522302</v>
      </c>
      <c r="Q10" s="17">
        <v>0.51554153064545305</v>
      </c>
      <c r="R10" s="17"/>
      <c r="S10" s="17">
        <v>0.46737669986529601</v>
      </c>
      <c r="T10" s="17">
        <v>0.48239886861501802</v>
      </c>
      <c r="U10" s="17">
        <v>0.54427857545380498</v>
      </c>
      <c r="V10" s="17">
        <v>0.52038701850225699</v>
      </c>
      <c r="W10" s="17">
        <v>0.480932885072065</v>
      </c>
      <c r="X10" s="17">
        <v>0.50564673432767104</v>
      </c>
      <c r="Y10" s="17">
        <v>0.47757868369649897</v>
      </c>
      <c r="Z10" s="17">
        <v>0.452463015719896</v>
      </c>
      <c r="AA10" s="17">
        <v>0.55827189197605998</v>
      </c>
      <c r="AB10" s="17">
        <v>0.54292290816163502</v>
      </c>
      <c r="AC10" s="17">
        <v>0.54348234063400203</v>
      </c>
      <c r="AD10" s="17">
        <v>0.61830404641680603</v>
      </c>
      <c r="AE10" s="17"/>
      <c r="AF10" s="17">
        <v>0.542963144224761</v>
      </c>
      <c r="AG10" s="17">
        <v>0.473069484199232</v>
      </c>
      <c r="AH10" s="17">
        <v>0.52842797153717802</v>
      </c>
      <c r="AI10" s="17">
        <v>0.59574915013297802</v>
      </c>
      <c r="AJ10" s="17">
        <v>0.45224079719608701</v>
      </c>
      <c r="AK10" s="17"/>
      <c r="AL10" s="17">
        <v>0.50406416427790302</v>
      </c>
      <c r="AM10" s="17">
        <v>0.55445638471914405</v>
      </c>
      <c r="AN10" s="17">
        <v>0.50322588569566296</v>
      </c>
      <c r="AO10" s="17">
        <v>0.495120885894762</v>
      </c>
      <c r="AP10" s="17">
        <v>0.51052514424539897</v>
      </c>
      <c r="AQ10" s="17"/>
      <c r="AR10" s="17">
        <v>0.52984454844659501</v>
      </c>
      <c r="AS10" s="17"/>
      <c r="AT10" s="17">
        <v>0.52454491273216797</v>
      </c>
      <c r="AU10" s="17"/>
      <c r="AV10" s="17">
        <v>0.52368744851092097</v>
      </c>
      <c r="AW10" s="17"/>
      <c r="AX10" s="17">
        <v>0.51515187158742604</v>
      </c>
      <c r="AY10" s="17">
        <v>0.54687772833297499</v>
      </c>
      <c r="AZ10" s="17"/>
      <c r="BA10" s="17">
        <v>0.47134969476004002</v>
      </c>
      <c r="BB10" s="17">
        <v>0.56035281981949603</v>
      </c>
    </row>
    <row r="11" spans="2:54" ht="28.9">
      <c r="B11" s="18" t="s">
        <v>119</v>
      </c>
      <c r="C11" s="17">
        <v>0.21463570147192501</v>
      </c>
      <c r="D11" s="17">
        <v>0.242292634110016</v>
      </c>
      <c r="E11" s="17">
        <v>0.188178709862004</v>
      </c>
      <c r="F11" s="17"/>
      <c r="G11" s="17">
        <v>0.150960022717221</v>
      </c>
      <c r="H11" s="17">
        <v>0.140137497473689</v>
      </c>
      <c r="I11" s="17">
        <v>0.19494963076813801</v>
      </c>
      <c r="J11" s="17">
        <v>0.21949460802898399</v>
      </c>
      <c r="K11" s="17">
        <v>0.28058190661209298</v>
      </c>
      <c r="L11" s="17">
        <v>0.28462471401943801</v>
      </c>
      <c r="M11" s="17"/>
      <c r="N11" s="17">
        <v>0.2081287169993</v>
      </c>
      <c r="O11" s="17">
        <v>0.23261852634590299</v>
      </c>
      <c r="P11" s="17">
        <v>0.21487070639039199</v>
      </c>
      <c r="Q11" s="17">
        <v>0.20584043727328299</v>
      </c>
      <c r="R11" s="17"/>
      <c r="S11" s="17">
        <v>0.17549683963283999</v>
      </c>
      <c r="T11" s="17">
        <v>0.29438993979250999</v>
      </c>
      <c r="U11" s="17">
        <v>0.25230946248999098</v>
      </c>
      <c r="V11" s="17">
        <v>0.18930221262269101</v>
      </c>
      <c r="W11" s="17">
        <v>0.240215350845468</v>
      </c>
      <c r="X11" s="17">
        <v>0.23967901896774699</v>
      </c>
      <c r="Y11" s="17">
        <v>0.25326179862944198</v>
      </c>
      <c r="Z11" s="17">
        <v>0.18741086412577801</v>
      </c>
      <c r="AA11" s="17">
        <v>0.16623253887738301</v>
      </c>
      <c r="AB11" s="17">
        <v>0.18494666235536</v>
      </c>
      <c r="AC11" s="17">
        <v>0.18148833187848801</v>
      </c>
      <c r="AD11" s="17">
        <v>0.14672310346214401</v>
      </c>
      <c r="AE11" s="17"/>
      <c r="AF11" s="17">
        <v>0.15174008143304801</v>
      </c>
      <c r="AG11" s="17">
        <v>0.28722845526449697</v>
      </c>
      <c r="AH11" s="17">
        <v>0.25825171330916302</v>
      </c>
      <c r="AI11" s="17">
        <v>0.118902905442417</v>
      </c>
      <c r="AJ11" s="17">
        <v>0.30143318874340402</v>
      </c>
      <c r="AK11" s="17"/>
      <c r="AL11" s="17">
        <v>0.24196929893099201</v>
      </c>
      <c r="AM11" s="17">
        <v>0.189139457687962</v>
      </c>
      <c r="AN11" s="17">
        <v>0.21254138929609001</v>
      </c>
      <c r="AO11" s="17">
        <v>0.17692523653296299</v>
      </c>
      <c r="AP11" s="17">
        <v>0.12703726133027399</v>
      </c>
      <c r="AQ11" s="17"/>
      <c r="AR11" s="17">
        <v>0.16114928603645101</v>
      </c>
      <c r="AS11" s="17"/>
      <c r="AT11" s="17">
        <v>0.155642729815158</v>
      </c>
      <c r="AU11" s="17"/>
      <c r="AV11" s="17">
        <v>0.153916812953378</v>
      </c>
      <c r="AW11" s="17"/>
      <c r="AX11" s="17">
        <v>0.19089299214494601</v>
      </c>
      <c r="AY11" s="17">
        <v>0.16375214368905899</v>
      </c>
      <c r="AZ11" s="17"/>
      <c r="BA11" s="17">
        <v>0.26581581835788798</v>
      </c>
      <c r="BB11" s="17">
        <v>0.20284146725708599</v>
      </c>
    </row>
    <row r="12" spans="2:54" ht="28.9">
      <c r="B12" s="18" t="s">
        <v>120</v>
      </c>
      <c r="C12" s="17">
        <v>3.8913630699678702E-2</v>
      </c>
      <c r="D12" s="17">
        <v>4.5695109655134798E-2</v>
      </c>
      <c r="E12" s="17">
        <v>3.2481273207553202E-2</v>
      </c>
      <c r="F12" s="17"/>
      <c r="G12" s="17">
        <v>1.6447762831161401E-2</v>
      </c>
      <c r="H12" s="17">
        <v>1.8554966487690099E-2</v>
      </c>
      <c r="I12" s="17">
        <v>2.8511046379916399E-2</v>
      </c>
      <c r="J12" s="17">
        <v>4.5243382979998997E-2</v>
      </c>
      <c r="K12" s="17">
        <v>7.3089937117233494E-2</v>
      </c>
      <c r="L12" s="17">
        <v>5.0881416080726098E-2</v>
      </c>
      <c r="M12" s="17"/>
      <c r="N12" s="17">
        <v>3.6132748218081497E-2</v>
      </c>
      <c r="O12" s="17">
        <v>3.9342298541777197E-2</v>
      </c>
      <c r="P12" s="17">
        <v>4.7036874937121602E-2</v>
      </c>
      <c r="Q12" s="17">
        <v>3.2273043982073701E-2</v>
      </c>
      <c r="R12" s="17"/>
      <c r="S12" s="17">
        <v>3.0995197087470401E-2</v>
      </c>
      <c r="T12" s="17">
        <v>4.3181577230548399E-2</v>
      </c>
      <c r="U12" s="17">
        <v>4.53678854606629E-2</v>
      </c>
      <c r="V12" s="17">
        <v>3.8790480930261599E-2</v>
      </c>
      <c r="W12" s="17">
        <v>6.2556635846783004E-2</v>
      </c>
      <c r="X12" s="17">
        <v>4.6449958619022798E-2</v>
      </c>
      <c r="Y12" s="17">
        <v>2.6344169539925098E-2</v>
      </c>
      <c r="Z12" s="17">
        <v>2.7394796970074999E-2</v>
      </c>
      <c r="AA12" s="17">
        <v>2.3960200523161598E-2</v>
      </c>
      <c r="AB12" s="17">
        <v>4.6123319424262101E-2</v>
      </c>
      <c r="AC12" s="17">
        <v>5.7390890586033402E-2</v>
      </c>
      <c r="AD12" s="17">
        <v>1.4040605529598699E-2</v>
      </c>
      <c r="AE12" s="17"/>
      <c r="AF12" s="17">
        <v>1.6462277485647402E-2</v>
      </c>
      <c r="AG12" s="17">
        <v>7.0378518312882901E-2</v>
      </c>
      <c r="AH12" s="17">
        <v>2.9301575773314902E-2</v>
      </c>
      <c r="AI12" s="17">
        <v>2.6610544845558099E-2</v>
      </c>
      <c r="AJ12" s="17">
        <v>7.9995766614845407E-2</v>
      </c>
      <c r="AK12" s="17"/>
      <c r="AL12" s="17">
        <v>3.57420776463655E-2</v>
      </c>
      <c r="AM12" s="17">
        <v>4.2656102622975499E-2</v>
      </c>
      <c r="AN12" s="17">
        <v>4.2111948713881298E-2</v>
      </c>
      <c r="AO12" s="17">
        <v>1.5794709964299401E-2</v>
      </c>
      <c r="AP12" s="17">
        <v>3.16795491202123E-2</v>
      </c>
      <c r="AQ12" s="17"/>
      <c r="AR12" s="17">
        <v>1.8049391314628099E-2</v>
      </c>
      <c r="AS12" s="17"/>
      <c r="AT12" s="17">
        <v>1.5954035390742999E-2</v>
      </c>
      <c r="AU12" s="17"/>
      <c r="AV12" s="17">
        <v>1.1189267322959001E-2</v>
      </c>
      <c r="AW12" s="17"/>
      <c r="AX12" s="17">
        <v>2.2113212327826998E-2</v>
      </c>
      <c r="AY12" s="17">
        <v>1.6437161182694601E-2</v>
      </c>
      <c r="AZ12" s="17"/>
      <c r="BA12" s="17">
        <v>7.1355548855831605E-2</v>
      </c>
      <c r="BB12" s="17">
        <v>1.8249454693908401E-2</v>
      </c>
    </row>
    <row r="13" spans="2:54">
      <c r="B13" s="18" t="s">
        <v>115</v>
      </c>
      <c r="C13" s="19">
        <v>3.2069086071485502E-2</v>
      </c>
      <c r="D13" s="19">
        <v>2.0770766246297898E-2</v>
      </c>
      <c r="E13" s="19">
        <v>4.3256721899344E-2</v>
      </c>
      <c r="F13" s="19"/>
      <c r="G13" s="19">
        <v>3.2283371727869499E-2</v>
      </c>
      <c r="H13" s="19">
        <v>1.6467532396701599E-2</v>
      </c>
      <c r="I13" s="19">
        <v>4.3708333817735402E-2</v>
      </c>
      <c r="J13" s="19">
        <v>3.2456675216312798E-2</v>
      </c>
      <c r="K13" s="19">
        <v>3.92155451633006E-2</v>
      </c>
      <c r="L13" s="19">
        <v>3.0122672588254799E-2</v>
      </c>
      <c r="M13" s="19"/>
      <c r="N13" s="19">
        <v>2.2572551405493801E-2</v>
      </c>
      <c r="O13" s="19">
        <v>2.7423746701618901E-2</v>
      </c>
      <c r="P13" s="19">
        <v>3.7574218433236203E-2</v>
      </c>
      <c r="Q13" s="19">
        <v>4.32126459127046E-2</v>
      </c>
      <c r="R13" s="19"/>
      <c r="S13" s="19">
        <v>3.9457817832701803E-2</v>
      </c>
      <c r="T13" s="19">
        <v>4.5847113907660303E-2</v>
      </c>
      <c r="U13" s="19">
        <v>3.18636923352189E-2</v>
      </c>
      <c r="V13" s="19">
        <v>1.8927289968398601E-2</v>
      </c>
      <c r="W13" s="19">
        <v>2.8062334453638201E-2</v>
      </c>
      <c r="X13" s="19">
        <v>2.7307176204349699E-2</v>
      </c>
      <c r="Y13" s="19">
        <v>4.0814197200255302E-2</v>
      </c>
      <c r="Z13" s="19">
        <v>2.9186286775988401E-2</v>
      </c>
      <c r="AA13" s="19">
        <v>3.6682754656854798E-2</v>
      </c>
      <c r="AB13" s="19">
        <v>2.5969455622820398E-2</v>
      </c>
      <c r="AC13" s="19">
        <v>1.2392830737351399E-2</v>
      </c>
      <c r="AD13" s="19">
        <v>1.6110808627910801E-2</v>
      </c>
      <c r="AE13" s="19"/>
      <c r="AF13" s="19">
        <v>1.1487684642262999E-2</v>
      </c>
      <c r="AG13" s="19">
        <v>3.0752192295940398E-2</v>
      </c>
      <c r="AH13" s="19">
        <v>2.7886142659460499E-2</v>
      </c>
      <c r="AI13" s="19">
        <v>2.62752352747401E-2</v>
      </c>
      <c r="AJ13" s="19">
        <v>2.6282001728393699E-2</v>
      </c>
      <c r="AK13" s="19"/>
      <c r="AL13" s="19">
        <v>4.3812545596191001E-2</v>
      </c>
      <c r="AM13" s="19">
        <v>3.30143914364966E-2</v>
      </c>
      <c r="AN13" s="19">
        <v>2.0139828164853799E-2</v>
      </c>
      <c r="AO13" s="19">
        <v>1.46256758577112E-2</v>
      </c>
      <c r="AP13" s="19">
        <v>0</v>
      </c>
      <c r="AQ13" s="19"/>
      <c r="AR13" s="19">
        <v>1.31255677199944E-2</v>
      </c>
      <c r="AS13" s="19"/>
      <c r="AT13" s="19">
        <v>9.3331753636805691E-3</v>
      </c>
      <c r="AU13" s="19"/>
      <c r="AV13" s="19">
        <v>1.5873881636693E-2</v>
      </c>
      <c r="AW13" s="19"/>
      <c r="AX13" s="19">
        <v>2.5766906534691901E-2</v>
      </c>
      <c r="AY13" s="19">
        <v>1.06838989173691E-2</v>
      </c>
      <c r="AZ13" s="19"/>
      <c r="BA13" s="19">
        <v>2.96370255780634E-2</v>
      </c>
      <c r="BB13" s="19">
        <v>1.9351003320180301E-2</v>
      </c>
    </row>
    <row r="14" spans="2:54">
      <c r="B14" s="16"/>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B2:H18"/>
  <sheetViews>
    <sheetView showGridLines="0" workbookViewId="0">
      <pane xSplit="2" topLeftCell="C1" activePane="topRight" state="frozen"/>
      <selection pane="topRight"/>
    </sheetView>
  </sheetViews>
  <sheetFormatPr defaultColWidth="11.5703125" defaultRowHeight="14.45"/>
  <cols>
    <col min="2" max="2" width="25.7109375" customWidth="1"/>
    <col min="3" max="8" width="20.7109375" customWidth="1"/>
  </cols>
  <sheetData>
    <row r="2" spans="2:8" ht="40.15" customHeight="1">
      <c r="D2" s="36" t="s">
        <v>483</v>
      </c>
      <c r="E2" s="37"/>
      <c r="F2" s="37"/>
      <c r="G2" s="37"/>
      <c r="H2" s="37"/>
    </row>
    <row r="6" spans="2:8" ht="49.9" customHeight="1">
      <c r="B6" s="20" t="s">
        <v>43</v>
      </c>
      <c r="C6" s="20" t="s">
        <v>466</v>
      </c>
      <c r="D6" s="20" t="s">
        <v>467</v>
      </c>
      <c r="E6" s="20" t="s">
        <v>468</v>
      </c>
      <c r="F6" s="20" t="s">
        <v>469</v>
      </c>
      <c r="G6" s="20" t="s">
        <v>470</v>
      </c>
    </row>
    <row r="7" spans="2:8">
      <c r="B7" s="18" t="s">
        <v>216</v>
      </c>
      <c r="C7" s="17">
        <v>0.106753840679291</v>
      </c>
      <c r="D7" s="17">
        <v>0.35376647350432</v>
      </c>
      <c r="E7" s="17">
        <v>0.24955197402061</v>
      </c>
      <c r="F7" s="17">
        <v>0.245752261106542</v>
      </c>
      <c r="G7" s="17">
        <v>7.5657953592080607E-2</v>
      </c>
    </row>
    <row r="8" spans="2:8">
      <c r="B8" s="18" t="s">
        <v>217</v>
      </c>
      <c r="C8" s="17">
        <v>0.29884071548758701</v>
      </c>
      <c r="D8" s="17">
        <v>0.37269042610984299</v>
      </c>
      <c r="E8" s="17">
        <v>0.40509250092531002</v>
      </c>
      <c r="F8" s="17">
        <v>0.42319438830328698</v>
      </c>
      <c r="G8" s="17">
        <v>0.26244969182750999</v>
      </c>
    </row>
    <row r="9" spans="2:8">
      <c r="B9" s="18" t="s">
        <v>218</v>
      </c>
      <c r="C9" s="17">
        <v>0.26765424707691099</v>
      </c>
      <c r="D9" s="17">
        <v>0.16226800824549101</v>
      </c>
      <c r="E9" s="17">
        <v>0.18789352967081399</v>
      </c>
      <c r="F9" s="17">
        <v>0.193567758601596</v>
      </c>
      <c r="G9" s="17">
        <v>0.27447655159765499</v>
      </c>
    </row>
    <row r="10" spans="2:8">
      <c r="B10" s="18" t="s">
        <v>219</v>
      </c>
      <c r="C10" s="17">
        <v>0.21646532017921999</v>
      </c>
      <c r="D10" s="17">
        <v>7.5315899790460605E-2</v>
      </c>
      <c r="E10" s="17">
        <v>0.100711148248365</v>
      </c>
      <c r="F10" s="17">
        <v>8.2843396589738605E-2</v>
      </c>
      <c r="G10" s="17">
        <v>0.259228202924283</v>
      </c>
    </row>
    <row r="11" spans="2:8">
      <c r="B11" s="18" t="s">
        <v>220</v>
      </c>
      <c r="C11" s="17">
        <v>0.110285876576992</v>
      </c>
      <c r="D11" s="17">
        <v>3.5959192349885101E-2</v>
      </c>
      <c r="E11" s="17">
        <v>5.6750847134900202E-2</v>
      </c>
      <c r="F11" s="17">
        <v>5.4642195398836003E-2</v>
      </c>
      <c r="G11" s="17">
        <v>0.12818760005847199</v>
      </c>
    </row>
    <row r="12" spans="2:8">
      <c r="B12" s="16" t="s">
        <v>31</v>
      </c>
      <c r="C12" s="16"/>
      <c r="D12" s="16"/>
      <c r="E12" s="16"/>
      <c r="F12" s="16"/>
      <c r="G12" s="16"/>
    </row>
    <row r="13" spans="2:8">
      <c r="B13" t="s">
        <v>456</v>
      </c>
    </row>
    <row r="14" spans="2:8">
      <c r="B14" t="s">
        <v>457</v>
      </c>
    </row>
    <row r="18" spans="2:2">
      <c r="B18"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280</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1070</v>
      </c>
      <c r="D7" s="10">
        <v>504</v>
      </c>
      <c r="E7" s="10">
        <v>561</v>
      </c>
      <c r="F7" s="10"/>
      <c r="G7" s="10">
        <v>134</v>
      </c>
      <c r="H7" s="10">
        <v>190</v>
      </c>
      <c r="I7" s="10">
        <v>196</v>
      </c>
      <c r="J7" s="10">
        <v>155</v>
      </c>
      <c r="K7" s="10">
        <v>154</v>
      </c>
      <c r="L7" s="10">
        <v>240</v>
      </c>
      <c r="M7" s="10"/>
      <c r="N7" s="10">
        <v>298</v>
      </c>
      <c r="O7" s="10">
        <v>291</v>
      </c>
      <c r="P7" s="10">
        <v>195</v>
      </c>
      <c r="Q7" s="10">
        <v>277</v>
      </c>
      <c r="R7" s="10"/>
      <c r="S7" s="10">
        <v>145</v>
      </c>
      <c r="T7" s="10">
        <v>158</v>
      </c>
      <c r="U7" s="10">
        <v>104</v>
      </c>
      <c r="V7" s="10">
        <v>73</v>
      </c>
      <c r="W7" s="10">
        <v>75</v>
      </c>
      <c r="X7" s="10">
        <v>116</v>
      </c>
      <c r="Y7" s="10">
        <v>77</v>
      </c>
      <c r="Z7" s="10">
        <v>40</v>
      </c>
      <c r="AA7" s="10">
        <v>133</v>
      </c>
      <c r="AB7" s="10">
        <v>71</v>
      </c>
      <c r="AC7" s="10">
        <v>53</v>
      </c>
      <c r="AD7" s="10">
        <v>25</v>
      </c>
      <c r="AE7" s="10"/>
      <c r="AF7" s="10">
        <v>364</v>
      </c>
      <c r="AG7" s="10">
        <v>180</v>
      </c>
      <c r="AH7" s="10">
        <v>95</v>
      </c>
      <c r="AI7" s="10">
        <v>68</v>
      </c>
      <c r="AJ7" s="10">
        <v>172</v>
      </c>
      <c r="AK7" s="10"/>
      <c r="AL7" s="10">
        <v>258</v>
      </c>
      <c r="AM7" s="10">
        <v>223</v>
      </c>
      <c r="AN7" s="10">
        <v>285</v>
      </c>
      <c r="AO7" s="10">
        <v>122</v>
      </c>
      <c r="AP7" s="10">
        <v>25</v>
      </c>
      <c r="AQ7" s="10"/>
      <c r="AR7" s="10">
        <v>141</v>
      </c>
      <c r="AS7" s="10"/>
      <c r="AT7" s="10">
        <v>63</v>
      </c>
      <c r="AU7" s="10"/>
      <c r="AV7" s="10">
        <v>83</v>
      </c>
      <c r="AW7" s="10"/>
      <c r="AX7" s="10">
        <v>57</v>
      </c>
      <c r="AY7" s="10">
        <v>277</v>
      </c>
      <c r="AZ7" s="10"/>
      <c r="BA7" s="10">
        <v>348</v>
      </c>
      <c r="BB7" s="10">
        <v>460</v>
      </c>
    </row>
    <row r="8" spans="2:54" ht="30" customHeight="1">
      <c r="B8" s="11" t="s">
        <v>84</v>
      </c>
      <c r="C8" s="11">
        <v>1077</v>
      </c>
      <c r="D8" s="11">
        <v>514</v>
      </c>
      <c r="E8" s="11">
        <v>557</v>
      </c>
      <c r="F8" s="11"/>
      <c r="G8" s="11">
        <v>138</v>
      </c>
      <c r="H8" s="11">
        <v>185</v>
      </c>
      <c r="I8" s="11">
        <v>188</v>
      </c>
      <c r="J8" s="11">
        <v>203</v>
      </c>
      <c r="K8" s="11">
        <v>140</v>
      </c>
      <c r="L8" s="11">
        <v>222</v>
      </c>
      <c r="M8" s="11"/>
      <c r="N8" s="11">
        <v>276</v>
      </c>
      <c r="O8" s="11">
        <v>282</v>
      </c>
      <c r="P8" s="11">
        <v>226</v>
      </c>
      <c r="Q8" s="11">
        <v>283</v>
      </c>
      <c r="R8" s="11"/>
      <c r="S8" s="11">
        <v>145</v>
      </c>
      <c r="T8" s="11">
        <v>133</v>
      </c>
      <c r="U8" s="11">
        <v>88</v>
      </c>
      <c r="V8" s="11">
        <v>102</v>
      </c>
      <c r="W8" s="11">
        <v>80</v>
      </c>
      <c r="X8" s="11">
        <v>94</v>
      </c>
      <c r="Y8" s="11">
        <v>80</v>
      </c>
      <c r="Z8" s="11">
        <v>40</v>
      </c>
      <c r="AA8" s="11">
        <v>138</v>
      </c>
      <c r="AB8" s="11">
        <v>90</v>
      </c>
      <c r="AC8" s="11">
        <v>54</v>
      </c>
      <c r="AD8" s="11">
        <v>33</v>
      </c>
      <c r="AE8" s="11"/>
      <c r="AF8" s="11">
        <v>371</v>
      </c>
      <c r="AG8" s="11">
        <v>170</v>
      </c>
      <c r="AH8" s="11">
        <v>92</v>
      </c>
      <c r="AI8" s="11">
        <v>65</v>
      </c>
      <c r="AJ8" s="11">
        <v>181</v>
      </c>
      <c r="AK8" s="11"/>
      <c r="AL8" s="11">
        <v>269</v>
      </c>
      <c r="AM8" s="11">
        <v>226</v>
      </c>
      <c r="AN8" s="11">
        <v>282</v>
      </c>
      <c r="AO8" s="11">
        <v>116</v>
      </c>
      <c r="AP8" s="11">
        <v>21</v>
      </c>
      <c r="AQ8" s="11"/>
      <c r="AR8" s="11">
        <v>143</v>
      </c>
      <c r="AS8" s="11"/>
      <c r="AT8" s="11">
        <v>68</v>
      </c>
      <c r="AU8" s="11"/>
      <c r="AV8" s="11">
        <v>80</v>
      </c>
      <c r="AW8" s="11"/>
      <c r="AX8" s="11">
        <v>57</v>
      </c>
      <c r="AY8" s="11">
        <v>284</v>
      </c>
      <c r="AZ8" s="11"/>
      <c r="BA8" s="11">
        <v>350</v>
      </c>
      <c r="BB8" s="11">
        <v>460</v>
      </c>
    </row>
    <row r="9" spans="2:54">
      <c r="B9" s="18" t="s">
        <v>216</v>
      </c>
      <c r="C9" s="17">
        <v>0.106753840679291</v>
      </c>
      <c r="D9" s="17">
        <v>0.12634491290265401</v>
      </c>
      <c r="E9" s="17">
        <v>8.9601285706222097E-2</v>
      </c>
      <c r="F9" s="17"/>
      <c r="G9" s="17">
        <v>0.181842904029343</v>
      </c>
      <c r="H9" s="17">
        <v>0.137558509826613</v>
      </c>
      <c r="I9" s="17">
        <v>0.12541138789679501</v>
      </c>
      <c r="J9" s="17">
        <v>8.9295434345525296E-2</v>
      </c>
      <c r="K9" s="17">
        <v>7.8925625486366294E-2</v>
      </c>
      <c r="L9" s="17">
        <v>5.2499843250235198E-2</v>
      </c>
      <c r="M9" s="17"/>
      <c r="N9" s="17">
        <v>0.132006184876684</v>
      </c>
      <c r="O9" s="17">
        <v>0.102739099829828</v>
      </c>
      <c r="P9" s="17">
        <v>8.8690663349711804E-2</v>
      </c>
      <c r="Q9" s="17">
        <v>0.104195861947985</v>
      </c>
      <c r="R9" s="17"/>
      <c r="S9" s="17">
        <v>0.18469677640757701</v>
      </c>
      <c r="T9" s="17">
        <v>0.106913387133662</v>
      </c>
      <c r="U9" s="17">
        <v>7.9490302346645197E-2</v>
      </c>
      <c r="V9" s="17">
        <v>8.5647889369556807E-2</v>
      </c>
      <c r="W9" s="17">
        <v>4.4375155397178699E-2</v>
      </c>
      <c r="X9" s="17">
        <v>9.1103580195961195E-2</v>
      </c>
      <c r="Y9" s="17">
        <v>9.7246673526572694E-2</v>
      </c>
      <c r="Z9" s="17">
        <v>0.11550129249794799</v>
      </c>
      <c r="AA9" s="17">
        <v>0.11323066809023399</v>
      </c>
      <c r="AB9" s="17">
        <v>6.6749945923062895E-2</v>
      </c>
      <c r="AC9" s="17">
        <v>0.127423175733476</v>
      </c>
      <c r="AD9" s="17">
        <v>0.157305248071722</v>
      </c>
      <c r="AE9" s="17"/>
      <c r="AF9" s="17">
        <v>0.16930273475966401</v>
      </c>
      <c r="AG9" s="17">
        <v>9.2175123199926198E-2</v>
      </c>
      <c r="AH9" s="17">
        <v>4.2835289347374197E-2</v>
      </c>
      <c r="AI9" s="17">
        <v>8.5983332284734093E-2</v>
      </c>
      <c r="AJ9" s="17">
        <v>5.3399746320788997E-2</v>
      </c>
      <c r="AK9" s="17"/>
      <c r="AL9" s="17">
        <v>0.104545974385558</v>
      </c>
      <c r="AM9" s="17">
        <v>8.5612361096763498E-2</v>
      </c>
      <c r="AN9" s="17">
        <v>0.115060871884499</v>
      </c>
      <c r="AO9" s="17">
        <v>0.13605344707450601</v>
      </c>
      <c r="AP9" s="17">
        <v>0.42309286586614497</v>
      </c>
      <c r="AQ9" s="17"/>
      <c r="AR9" s="17">
        <v>0.117316331980582</v>
      </c>
      <c r="AS9" s="17"/>
      <c r="AT9" s="17">
        <v>9.3782898513731602E-2</v>
      </c>
      <c r="AU9" s="17"/>
      <c r="AV9" s="17">
        <v>0.15115376184200499</v>
      </c>
      <c r="AW9" s="17"/>
      <c r="AX9" s="17">
        <v>8.2132621899290104E-2</v>
      </c>
      <c r="AY9" s="17">
        <v>0.128884479822482</v>
      </c>
      <c r="AZ9" s="17"/>
      <c r="BA9" s="17">
        <v>8.4729422124766099E-2</v>
      </c>
      <c r="BB9" s="17">
        <v>0.10288758947884501</v>
      </c>
    </row>
    <row r="10" spans="2:54">
      <c r="B10" s="18" t="s">
        <v>217</v>
      </c>
      <c r="C10" s="17">
        <v>0.29884071548758701</v>
      </c>
      <c r="D10" s="17">
        <v>0.30167518838681601</v>
      </c>
      <c r="E10" s="17">
        <v>0.29328423163551698</v>
      </c>
      <c r="F10" s="17"/>
      <c r="G10" s="17">
        <v>0.36886700856799398</v>
      </c>
      <c r="H10" s="17">
        <v>0.33077835336210898</v>
      </c>
      <c r="I10" s="17">
        <v>0.32450200695696801</v>
      </c>
      <c r="J10" s="17">
        <v>0.314507203539447</v>
      </c>
      <c r="K10" s="17">
        <v>0.26940369565044597</v>
      </c>
      <c r="L10" s="17">
        <v>0.21225903687419001</v>
      </c>
      <c r="M10" s="17"/>
      <c r="N10" s="17">
        <v>0.334305350264539</v>
      </c>
      <c r="O10" s="17">
        <v>0.26160833417982299</v>
      </c>
      <c r="P10" s="17">
        <v>0.270957124258493</v>
      </c>
      <c r="Q10" s="17">
        <v>0.327481039352431</v>
      </c>
      <c r="R10" s="17"/>
      <c r="S10" s="17">
        <v>0.310429271273712</v>
      </c>
      <c r="T10" s="17">
        <v>0.24624085474585899</v>
      </c>
      <c r="U10" s="17">
        <v>0.27237097812942601</v>
      </c>
      <c r="V10" s="17">
        <v>0.25944223276554301</v>
      </c>
      <c r="W10" s="17">
        <v>0.35126039780657797</v>
      </c>
      <c r="X10" s="17">
        <v>0.30838702031937099</v>
      </c>
      <c r="Y10" s="17">
        <v>0.27732045802823302</v>
      </c>
      <c r="Z10" s="17">
        <v>0.27002993862032398</v>
      </c>
      <c r="AA10" s="17">
        <v>0.34002012499404</v>
      </c>
      <c r="AB10" s="17">
        <v>0.37663672308979601</v>
      </c>
      <c r="AC10" s="17">
        <v>0.30238001103121798</v>
      </c>
      <c r="AD10" s="17">
        <v>0.19709971208858801</v>
      </c>
      <c r="AE10" s="17"/>
      <c r="AF10" s="17">
        <v>0.404656154613103</v>
      </c>
      <c r="AG10" s="17">
        <v>0.18773537483459099</v>
      </c>
      <c r="AH10" s="17">
        <v>0.264416625001823</v>
      </c>
      <c r="AI10" s="17">
        <v>0.34055833025139198</v>
      </c>
      <c r="AJ10" s="17">
        <v>0.21473889593397899</v>
      </c>
      <c r="AK10" s="17"/>
      <c r="AL10" s="17">
        <v>0.25589738751623903</v>
      </c>
      <c r="AM10" s="17">
        <v>0.30221455818777898</v>
      </c>
      <c r="AN10" s="17">
        <v>0.34663624962005701</v>
      </c>
      <c r="AO10" s="17">
        <v>0.386929594567059</v>
      </c>
      <c r="AP10" s="17">
        <v>0.19652549656138399</v>
      </c>
      <c r="AQ10" s="17"/>
      <c r="AR10" s="17">
        <v>0.35258796667550002</v>
      </c>
      <c r="AS10" s="17"/>
      <c r="AT10" s="17">
        <v>0.35781577175032903</v>
      </c>
      <c r="AU10" s="17"/>
      <c r="AV10" s="17">
        <v>0.41347135796113399</v>
      </c>
      <c r="AW10" s="17"/>
      <c r="AX10" s="17">
        <v>0.327194496756336</v>
      </c>
      <c r="AY10" s="17">
        <v>0.39145440587303398</v>
      </c>
      <c r="AZ10" s="17"/>
      <c r="BA10" s="17">
        <v>0.22588231121208399</v>
      </c>
      <c r="BB10" s="17">
        <v>0.334335300642851</v>
      </c>
    </row>
    <row r="11" spans="2:54">
      <c r="B11" s="18" t="s">
        <v>218</v>
      </c>
      <c r="C11" s="17">
        <v>0.26765424707691099</v>
      </c>
      <c r="D11" s="17">
        <v>0.26374740283093301</v>
      </c>
      <c r="E11" s="17">
        <v>0.27210690127967702</v>
      </c>
      <c r="F11" s="17"/>
      <c r="G11" s="17">
        <v>0.25461932509380902</v>
      </c>
      <c r="H11" s="17">
        <v>0.23079527074476999</v>
      </c>
      <c r="I11" s="17">
        <v>0.220392067308778</v>
      </c>
      <c r="J11" s="17">
        <v>0.28697396172318501</v>
      </c>
      <c r="K11" s="17">
        <v>0.29140172406120701</v>
      </c>
      <c r="L11" s="17">
        <v>0.31473888372397002</v>
      </c>
      <c r="M11" s="17"/>
      <c r="N11" s="17">
        <v>0.25884851462184699</v>
      </c>
      <c r="O11" s="17">
        <v>0.29364047878962601</v>
      </c>
      <c r="P11" s="17">
        <v>0.25207749089297399</v>
      </c>
      <c r="Q11" s="17">
        <v>0.257766725199433</v>
      </c>
      <c r="R11" s="17"/>
      <c r="S11" s="17">
        <v>0.266500666905297</v>
      </c>
      <c r="T11" s="17">
        <v>0.21708393995959199</v>
      </c>
      <c r="U11" s="17">
        <v>0.29236101949451099</v>
      </c>
      <c r="V11" s="17">
        <v>0.28763496851132803</v>
      </c>
      <c r="W11" s="17">
        <v>0.28783550098306898</v>
      </c>
      <c r="X11" s="17">
        <v>0.28550271938893801</v>
      </c>
      <c r="Y11" s="17">
        <v>0.35658487311248599</v>
      </c>
      <c r="Z11" s="17">
        <v>0.213415898334986</v>
      </c>
      <c r="AA11" s="17">
        <v>0.24417278352558</v>
      </c>
      <c r="AB11" s="17">
        <v>0.21599484500504901</v>
      </c>
      <c r="AC11" s="17">
        <v>0.276757966116222</v>
      </c>
      <c r="AD11" s="17">
        <v>0.321419910301321</v>
      </c>
      <c r="AE11" s="17"/>
      <c r="AF11" s="17">
        <v>0.25742273478534999</v>
      </c>
      <c r="AG11" s="17">
        <v>0.25734181254496802</v>
      </c>
      <c r="AH11" s="17">
        <v>0.31073304062039497</v>
      </c>
      <c r="AI11" s="17">
        <v>0.30721313857067001</v>
      </c>
      <c r="AJ11" s="17">
        <v>0.24146953042479999</v>
      </c>
      <c r="AK11" s="17"/>
      <c r="AL11" s="17">
        <v>0.264875721963578</v>
      </c>
      <c r="AM11" s="17">
        <v>0.29517713942059998</v>
      </c>
      <c r="AN11" s="17">
        <v>0.27200484508210099</v>
      </c>
      <c r="AO11" s="17">
        <v>0.206341176551843</v>
      </c>
      <c r="AP11" s="17">
        <v>0.21027697865735001</v>
      </c>
      <c r="AQ11" s="17"/>
      <c r="AR11" s="17">
        <v>0.27450841988035601</v>
      </c>
      <c r="AS11" s="17"/>
      <c r="AT11" s="17">
        <v>0.18484980294528899</v>
      </c>
      <c r="AU11" s="17"/>
      <c r="AV11" s="17">
        <v>0.27445193469013002</v>
      </c>
      <c r="AW11" s="17"/>
      <c r="AX11" s="17">
        <v>0.27950631033513001</v>
      </c>
      <c r="AY11" s="17">
        <v>0.29101485904229302</v>
      </c>
      <c r="AZ11" s="17"/>
      <c r="BA11" s="17">
        <v>0.27184133286949702</v>
      </c>
      <c r="BB11" s="17">
        <v>0.26578779809380498</v>
      </c>
    </row>
    <row r="12" spans="2:54">
      <c r="B12" s="18" t="s">
        <v>219</v>
      </c>
      <c r="C12" s="17">
        <v>0.21646532017921999</v>
      </c>
      <c r="D12" s="17">
        <v>0.19245062829505</v>
      </c>
      <c r="E12" s="17">
        <v>0.23884003745923901</v>
      </c>
      <c r="F12" s="17"/>
      <c r="G12" s="17">
        <v>0.13629845362316401</v>
      </c>
      <c r="H12" s="17">
        <v>0.21741673062462699</v>
      </c>
      <c r="I12" s="17">
        <v>0.24636433649611</v>
      </c>
      <c r="J12" s="17">
        <v>0.21060909279518999</v>
      </c>
      <c r="K12" s="17">
        <v>0.19045171155350701</v>
      </c>
      <c r="L12" s="17">
        <v>0.26291548390521202</v>
      </c>
      <c r="M12" s="17"/>
      <c r="N12" s="17">
        <v>0.19249526524983701</v>
      </c>
      <c r="O12" s="17">
        <v>0.21134475122538701</v>
      </c>
      <c r="P12" s="17">
        <v>0.27183988210773502</v>
      </c>
      <c r="Q12" s="17">
        <v>0.20094962973283401</v>
      </c>
      <c r="R12" s="17"/>
      <c r="S12" s="17">
        <v>0.158724808790001</v>
      </c>
      <c r="T12" s="17">
        <v>0.26476172596241299</v>
      </c>
      <c r="U12" s="17">
        <v>0.27241502461024297</v>
      </c>
      <c r="V12" s="17">
        <v>0.28863239705979599</v>
      </c>
      <c r="W12" s="17">
        <v>0.24634714285839501</v>
      </c>
      <c r="X12" s="17">
        <v>0.23941899799361899</v>
      </c>
      <c r="Y12" s="17">
        <v>0.11538435600966</v>
      </c>
      <c r="Z12" s="17">
        <v>0.21172357482478299</v>
      </c>
      <c r="AA12" s="17">
        <v>0.21620228308624501</v>
      </c>
      <c r="AB12" s="17">
        <v>0.205945718155229</v>
      </c>
      <c r="AC12" s="17">
        <v>0.17413816555301001</v>
      </c>
      <c r="AD12" s="17">
        <v>0.1177610850561</v>
      </c>
      <c r="AE12" s="17"/>
      <c r="AF12" s="17">
        <v>0.117622363449305</v>
      </c>
      <c r="AG12" s="17">
        <v>0.28675247606814802</v>
      </c>
      <c r="AH12" s="17">
        <v>0.29553216969608898</v>
      </c>
      <c r="AI12" s="17">
        <v>0.25484159700645997</v>
      </c>
      <c r="AJ12" s="17">
        <v>0.30337776983398002</v>
      </c>
      <c r="AK12" s="17"/>
      <c r="AL12" s="17">
        <v>0.22511842159557999</v>
      </c>
      <c r="AM12" s="17">
        <v>0.23716797891321301</v>
      </c>
      <c r="AN12" s="17">
        <v>0.182503402523995</v>
      </c>
      <c r="AO12" s="17">
        <v>0.16993272924602101</v>
      </c>
      <c r="AP12" s="17">
        <v>0.102039728524961</v>
      </c>
      <c r="AQ12" s="17"/>
      <c r="AR12" s="17">
        <v>0.17478000250558101</v>
      </c>
      <c r="AS12" s="17"/>
      <c r="AT12" s="17">
        <v>0.21626696056011399</v>
      </c>
      <c r="AU12" s="17"/>
      <c r="AV12" s="17">
        <v>0.10576976741317801</v>
      </c>
      <c r="AW12" s="17"/>
      <c r="AX12" s="17">
        <v>0.25648397889664298</v>
      </c>
      <c r="AY12" s="17">
        <v>0.14149699979208899</v>
      </c>
      <c r="AZ12" s="17"/>
      <c r="BA12" s="17">
        <v>0.25911482638148903</v>
      </c>
      <c r="BB12" s="17">
        <v>0.19749455621678999</v>
      </c>
    </row>
    <row r="13" spans="2:54">
      <c r="B13" s="18" t="s">
        <v>220</v>
      </c>
      <c r="C13" s="19">
        <v>0.110285876576992</v>
      </c>
      <c r="D13" s="19">
        <v>0.115781867584547</v>
      </c>
      <c r="E13" s="19">
        <v>0.10616754391934501</v>
      </c>
      <c r="F13" s="19"/>
      <c r="G13" s="19">
        <v>5.8372308685690898E-2</v>
      </c>
      <c r="H13" s="19">
        <v>8.3451135441881194E-2</v>
      </c>
      <c r="I13" s="19">
        <v>8.3330201341348303E-2</v>
      </c>
      <c r="J13" s="19">
        <v>9.8614307596652601E-2</v>
      </c>
      <c r="K13" s="19">
        <v>0.169817243248474</v>
      </c>
      <c r="L13" s="19">
        <v>0.15758675224639301</v>
      </c>
      <c r="M13" s="19"/>
      <c r="N13" s="19">
        <v>8.2344684987093394E-2</v>
      </c>
      <c r="O13" s="19">
        <v>0.130667335975335</v>
      </c>
      <c r="P13" s="19">
        <v>0.11643483939108699</v>
      </c>
      <c r="Q13" s="19">
        <v>0.10960674376731699</v>
      </c>
      <c r="R13" s="19"/>
      <c r="S13" s="19">
        <v>7.9648476623413803E-2</v>
      </c>
      <c r="T13" s="19">
        <v>0.165000092198473</v>
      </c>
      <c r="U13" s="19">
        <v>8.3362675419175206E-2</v>
      </c>
      <c r="V13" s="19">
        <v>7.8642512293777E-2</v>
      </c>
      <c r="W13" s="19">
        <v>7.0181802954779507E-2</v>
      </c>
      <c r="X13" s="19">
        <v>7.5587682102110795E-2</v>
      </c>
      <c r="Y13" s="19">
        <v>0.15346363932304799</v>
      </c>
      <c r="Z13" s="19">
        <v>0.189329295721959</v>
      </c>
      <c r="AA13" s="19">
        <v>8.6374140303900504E-2</v>
      </c>
      <c r="AB13" s="19">
        <v>0.13467276782686399</v>
      </c>
      <c r="AC13" s="19">
        <v>0.119300681566073</v>
      </c>
      <c r="AD13" s="19">
        <v>0.20641404448226899</v>
      </c>
      <c r="AE13" s="19"/>
      <c r="AF13" s="19">
        <v>5.0996012392578498E-2</v>
      </c>
      <c r="AG13" s="19">
        <v>0.17599521335236701</v>
      </c>
      <c r="AH13" s="19">
        <v>8.6482875334318296E-2</v>
      </c>
      <c r="AI13" s="19">
        <v>1.1403601886743799E-2</v>
      </c>
      <c r="AJ13" s="19">
        <v>0.187014057486451</v>
      </c>
      <c r="AK13" s="19"/>
      <c r="AL13" s="19">
        <v>0.14956249453904499</v>
      </c>
      <c r="AM13" s="19">
        <v>7.9827962381644704E-2</v>
      </c>
      <c r="AN13" s="19">
        <v>8.3794630889348701E-2</v>
      </c>
      <c r="AO13" s="19">
        <v>0.10074305256057201</v>
      </c>
      <c r="AP13" s="19">
        <v>6.80649303901599E-2</v>
      </c>
      <c r="AQ13" s="19"/>
      <c r="AR13" s="19">
        <v>8.0807278957981399E-2</v>
      </c>
      <c r="AS13" s="19"/>
      <c r="AT13" s="19">
        <v>0.14728456623053701</v>
      </c>
      <c r="AU13" s="19"/>
      <c r="AV13" s="19">
        <v>5.5153178093553697E-2</v>
      </c>
      <c r="AW13" s="19"/>
      <c r="AX13" s="19">
        <v>5.4682592112601097E-2</v>
      </c>
      <c r="AY13" s="19">
        <v>4.7149255470102E-2</v>
      </c>
      <c r="AZ13" s="19"/>
      <c r="BA13" s="19">
        <v>0.15843210741216401</v>
      </c>
      <c r="BB13" s="19">
        <v>9.9494755567708801E-2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281</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1070</v>
      </c>
      <c r="D7" s="10">
        <v>504</v>
      </c>
      <c r="E7" s="10">
        <v>561</v>
      </c>
      <c r="F7" s="10"/>
      <c r="G7" s="10">
        <v>134</v>
      </c>
      <c r="H7" s="10">
        <v>190</v>
      </c>
      <c r="I7" s="10">
        <v>196</v>
      </c>
      <c r="J7" s="10">
        <v>155</v>
      </c>
      <c r="K7" s="10">
        <v>154</v>
      </c>
      <c r="L7" s="10">
        <v>240</v>
      </c>
      <c r="M7" s="10"/>
      <c r="N7" s="10">
        <v>298</v>
      </c>
      <c r="O7" s="10">
        <v>291</v>
      </c>
      <c r="P7" s="10">
        <v>195</v>
      </c>
      <c r="Q7" s="10">
        <v>277</v>
      </c>
      <c r="R7" s="10"/>
      <c r="S7" s="10">
        <v>145</v>
      </c>
      <c r="T7" s="10">
        <v>158</v>
      </c>
      <c r="U7" s="10">
        <v>104</v>
      </c>
      <c r="V7" s="10">
        <v>73</v>
      </c>
      <c r="W7" s="10">
        <v>75</v>
      </c>
      <c r="X7" s="10">
        <v>116</v>
      </c>
      <c r="Y7" s="10">
        <v>77</v>
      </c>
      <c r="Z7" s="10">
        <v>40</v>
      </c>
      <c r="AA7" s="10">
        <v>133</v>
      </c>
      <c r="AB7" s="10">
        <v>71</v>
      </c>
      <c r="AC7" s="10">
        <v>53</v>
      </c>
      <c r="AD7" s="10">
        <v>25</v>
      </c>
      <c r="AE7" s="10"/>
      <c r="AF7" s="10">
        <v>364</v>
      </c>
      <c r="AG7" s="10">
        <v>180</v>
      </c>
      <c r="AH7" s="10">
        <v>95</v>
      </c>
      <c r="AI7" s="10">
        <v>68</v>
      </c>
      <c r="AJ7" s="10">
        <v>172</v>
      </c>
      <c r="AK7" s="10"/>
      <c r="AL7" s="10">
        <v>258</v>
      </c>
      <c r="AM7" s="10">
        <v>223</v>
      </c>
      <c r="AN7" s="10">
        <v>285</v>
      </c>
      <c r="AO7" s="10">
        <v>122</v>
      </c>
      <c r="AP7" s="10">
        <v>25</v>
      </c>
      <c r="AQ7" s="10"/>
      <c r="AR7" s="10">
        <v>141</v>
      </c>
      <c r="AS7" s="10"/>
      <c r="AT7" s="10">
        <v>63</v>
      </c>
      <c r="AU7" s="10"/>
      <c r="AV7" s="10">
        <v>83</v>
      </c>
      <c r="AW7" s="10"/>
      <c r="AX7" s="10">
        <v>57</v>
      </c>
      <c r="AY7" s="10">
        <v>277</v>
      </c>
      <c r="AZ7" s="10"/>
      <c r="BA7" s="10">
        <v>348</v>
      </c>
      <c r="BB7" s="10">
        <v>460</v>
      </c>
    </row>
    <row r="8" spans="2:54" ht="30" customHeight="1">
      <c r="B8" s="11" t="s">
        <v>84</v>
      </c>
      <c r="C8" s="11">
        <v>1077</v>
      </c>
      <c r="D8" s="11">
        <v>514</v>
      </c>
      <c r="E8" s="11">
        <v>557</v>
      </c>
      <c r="F8" s="11"/>
      <c r="G8" s="11">
        <v>138</v>
      </c>
      <c r="H8" s="11">
        <v>185</v>
      </c>
      <c r="I8" s="11">
        <v>188</v>
      </c>
      <c r="J8" s="11">
        <v>203</v>
      </c>
      <c r="K8" s="11">
        <v>140</v>
      </c>
      <c r="L8" s="11">
        <v>222</v>
      </c>
      <c r="M8" s="11"/>
      <c r="N8" s="11">
        <v>276</v>
      </c>
      <c r="O8" s="11">
        <v>282</v>
      </c>
      <c r="P8" s="11">
        <v>226</v>
      </c>
      <c r="Q8" s="11">
        <v>283</v>
      </c>
      <c r="R8" s="11"/>
      <c r="S8" s="11">
        <v>145</v>
      </c>
      <c r="T8" s="11">
        <v>133</v>
      </c>
      <c r="U8" s="11">
        <v>88</v>
      </c>
      <c r="V8" s="11">
        <v>102</v>
      </c>
      <c r="W8" s="11">
        <v>80</v>
      </c>
      <c r="X8" s="11">
        <v>94</v>
      </c>
      <c r="Y8" s="11">
        <v>80</v>
      </c>
      <c r="Z8" s="11">
        <v>40</v>
      </c>
      <c r="AA8" s="11">
        <v>138</v>
      </c>
      <c r="AB8" s="11">
        <v>90</v>
      </c>
      <c r="AC8" s="11">
        <v>54</v>
      </c>
      <c r="AD8" s="11">
        <v>33</v>
      </c>
      <c r="AE8" s="11"/>
      <c r="AF8" s="11">
        <v>371</v>
      </c>
      <c r="AG8" s="11">
        <v>170</v>
      </c>
      <c r="AH8" s="11">
        <v>92</v>
      </c>
      <c r="AI8" s="11">
        <v>65</v>
      </c>
      <c r="AJ8" s="11">
        <v>181</v>
      </c>
      <c r="AK8" s="11"/>
      <c r="AL8" s="11">
        <v>269</v>
      </c>
      <c r="AM8" s="11">
        <v>226</v>
      </c>
      <c r="AN8" s="11">
        <v>282</v>
      </c>
      <c r="AO8" s="11">
        <v>116</v>
      </c>
      <c r="AP8" s="11">
        <v>21</v>
      </c>
      <c r="AQ8" s="11"/>
      <c r="AR8" s="11">
        <v>143</v>
      </c>
      <c r="AS8" s="11"/>
      <c r="AT8" s="11">
        <v>68</v>
      </c>
      <c r="AU8" s="11"/>
      <c r="AV8" s="11">
        <v>80</v>
      </c>
      <c r="AW8" s="11"/>
      <c r="AX8" s="11">
        <v>57</v>
      </c>
      <c r="AY8" s="11">
        <v>284</v>
      </c>
      <c r="AZ8" s="11"/>
      <c r="BA8" s="11">
        <v>350</v>
      </c>
      <c r="BB8" s="11">
        <v>460</v>
      </c>
    </row>
    <row r="9" spans="2:54">
      <c r="B9" s="18" t="s">
        <v>216</v>
      </c>
      <c r="C9" s="17">
        <v>0.35376647350432</v>
      </c>
      <c r="D9" s="17">
        <v>0.36221483161696999</v>
      </c>
      <c r="E9" s="17">
        <v>0.34548674921508998</v>
      </c>
      <c r="F9" s="17"/>
      <c r="G9" s="17">
        <v>0.34613501822908999</v>
      </c>
      <c r="H9" s="17">
        <v>0.34120214778776897</v>
      </c>
      <c r="I9" s="17">
        <v>0.33378231328432101</v>
      </c>
      <c r="J9" s="17">
        <v>0.318004158357306</v>
      </c>
      <c r="K9" s="17">
        <v>0.42601870865632602</v>
      </c>
      <c r="L9" s="17">
        <v>0.37066692368885701</v>
      </c>
      <c r="M9" s="17"/>
      <c r="N9" s="17">
        <v>0.392594766540454</v>
      </c>
      <c r="O9" s="17">
        <v>0.36649814744183701</v>
      </c>
      <c r="P9" s="17">
        <v>0.34222244424973403</v>
      </c>
      <c r="Q9" s="17">
        <v>0.31997229801673099</v>
      </c>
      <c r="R9" s="17"/>
      <c r="S9" s="17">
        <v>0.35024813888457701</v>
      </c>
      <c r="T9" s="17">
        <v>0.43408851865986797</v>
      </c>
      <c r="U9" s="17">
        <v>0.36250817515924599</v>
      </c>
      <c r="V9" s="17">
        <v>0.36853070889850598</v>
      </c>
      <c r="W9" s="17">
        <v>0.29320468309458803</v>
      </c>
      <c r="X9" s="17">
        <v>0.32924831996999698</v>
      </c>
      <c r="Y9" s="17">
        <v>0.30460859625012299</v>
      </c>
      <c r="Z9" s="17">
        <v>0.356389954245667</v>
      </c>
      <c r="AA9" s="17">
        <v>0.33342831956632102</v>
      </c>
      <c r="AB9" s="17">
        <v>0.316229686810993</v>
      </c>
      <c r="AC9" s="17">
        <v>0.39072140247187798</v>
      </c>
      <c r="AD9" s="17">
        <v>0.43551698824427698</v>
      </c>
      <c r="AE9" s="17"/>
      <c r="AF9" s="17">
        <v>0.434589438829309</v>
      </c>
      <c r="AG9" s="17">
        <v>0.33001029122515002</v>
      </c>
      <c r="AH9" s="17">
        <v>0.28663987692213899</v>
      </c>
      <c r="AI9" s="17">
        <v>0.54664246727945598</v>
      </c>
      <c r="AJ9" s="17">
        <v>0.21521194114227099</v>
      </c>
      <c r="AK9" s="17"/>
      <c r="AL9" s="17">
        <v>0.28825667522047499</v>
      </c>
      <c r="AM9" s="17">
        <v>0.33629946354789603</v>
      </c>
      <c r="AN9" s="17">
        <v>0.375385408297078</v>
      </c>
      <c r="AO9" s="17">
        <v>0.45116564335373299</v>
      </c>
      <c r="AP9" s="17">
        <v>0.53836330174043601</v>
      </c>
      <c r="AQ9" s="17"/>
      <c r="AR9" s="17">
        <v>0.35641294251722999</v>
      </c>
      <c r="AS9" s="17"/>
      <c r="AT9" s="17">
        <v>0.24457195170286</v>
      </c>
      <c r="AU9" s="17"/>
      <c r="AV9" s="17">
        <v>0.40787406501328299</v>
      </c>
      <c r="AW9" s="17"/>
      <c r="AX9" s="17">
        <v>0.40211313007051602</v>
      </c>
      <c r="AY9" s="17">
        <v>0.36861049590634398</v>
      </c>
      <c r="AZ9" s="17"/>
      <c r="BA9" s="17">
        <v>0.32044496057677102</v>
      </c>
      <c r="BB9" s="17">
        <v>0.39448036942333298</v>
      </c>
    </row>
    <row r="10" spans="2:54">
      <c r="B10" s="18" t="s">
        <v>217</v>
      </c>
      <c r="C10" s="17">
        <v>0.37269042610984299</v>
      </c>
      <c r="D10" s="17">
        <v>0.37196243820915997</v>
      </c>
      <c r="E10" s="17">
        <v>0.37294840384841399</v>
      </c>
      <c r="F10" s="17"/>
      <c r="G10" s="17">
        <v>0.39644748441466598</v>
      </c>
      <c r="H10" s="17">
        <v>0.38216789181093402</v>
      </c>
      <c r="I10" s="17">
        <v>0.355275069780495</v>
      </c>
      <c r="J10" s="17">
        <v>0.401442980703685</v>
      </c>
      <c r="K10" s="17">
        <v>0.31550237610943299</v>
      </c>
      <c r="L10" s="17">
        <v>0.37584121078240801</v>
      </c>
      <c r="M10" s="17"/>
      <c r="N10" s="17">
        <v>0.37947126186535202</v>
      </c>
      <c r="O10" s="17">
        <v>0.362861259359952</v>
      </c>
      <c r="P10" s="17">
        <v>0.39044122307707901</v>
      </c>
      <c r="Q10" s="17">
        <v>0.35305668819249603</v>
      </c>
      <c r="R10" s="17"/>
      <c r="S10" s="17">
        <v>0.36323254729124699</v>
      </c>
      <c r="T10" s="17">
        <v>0.294646568207594</v>
      </c>
      <c r="U10" s="17">
        <v>0.338607634146667</v>
      </c>
      <c r="V10" s="17">
        <v>0.41377026894431101</v>
      </c>
      <c r="W10" s="17">
        <v>0.37074342449016301</v>
      </c>
      <c r="X10" s="17">
        <v>0.36671965811227603</v>
      </c>
      <c r="Y10" s="17">
        <v>0.40600152285368901</v>
      </c>
      <c r="Z10" s="17">
        <v>0.34009769369797999</v>
      </c>
      <c r="AA10" s="17">
        <v>0.43536533782280601</v>
      </c>
      <c r="AB10" s="17">
        <v>0.37979733271032001</v>
      </c>
      <c r="AC10" s="17">
        <v>0.41391953044233598</v>
      </c>
      <c r="AD10" s="17">
        <v>0.32288936897845999</v>
      </c>
      <c r="AE10" s="17"/>
      <c r="AF10" s="17">
        <v>0.336849133114902</v>
      </c>
      <c r="AG10" s="17">
        <v>0.37575319886842501</v>
      </c>
      <c r="AH10" s="17">
        <v>0.46622503663886899</v>
      </c>
      <c r="AI10" s="17">
        <v>0.26975088389959601</v>
      </c>
      <c r="AJ10" s="17">
        <v>0.423982701442084</v>
      </c>
      <c r="AK10" s="17"/>
      <c r="AL10" s="17">
        <v>0.35819718909285098</v>
      </c>
      <c r="AM10" s="17">
        <v>0.43847559388532797</v>
      </c>
      <c r="AN10" s="17">
        <v>0.39121221325055899</v>
      </c>
      <c r="AO10" s="17">
        <v>0.31635315873817299</v>
      </c>
      <c r="AP10" s="17">
        <v>0.33873085758942001</v>
      </c>
      <c r="AQ10" s="17"/>
      <c r="AR10" s="17">
        <v>0.34255937380351498</v>
      </c>
      <c r="AS10" s="17"/>
      <c r="AT10" s="17">
        <v>0.41231277612180001</v>
      </c>
      <c r="AU10" s="17"/>
      <c r="AV10" s="17">
        <v>0.36306148659480902</v>
      </c>
      <c r="AW10" s="17"/>
      <c r="AX10" s="17">
        <v>0.362484932889792</v>
      </c>
      <c r="AY10" s="17">
        <v>0.34455203357226999</v>
      </c>
      <c r="AZ10" s="17"/>
      <c r="BA10" s="17">
        <v>0.394380052834094</v>
      </c>
      <c r="BB10" s="17">
        <v>0.36070235607520001</v>
      </c>
    </row>
    <row r="11" spans="2:54">
      <c r="B11" s="18" t="s">
        <v>218</v>
      </c>
      <c r="C11" s="17">
        <v>0.16226800824549101</v>
      </c>
      <c r="D11" s="17">
        <v>0.16184911029754201</v>
      </c>
      <c r="E11" s="17">
        <v>0.162592963919369</v>
      </c>
      <c r="F11" s="17"/>
      <c r="G11" s="17">
        <v>0.163010562060077</v>
      </c>
      <c r="H11" s="17">
        <v>0.13582214271527601</v>
      </c>
      <c r="I11" s="17">
        <v>0.23251578935043801</v>
      </c>
      <c r="J11" s="17">
        <v>0.16036133650269799</v>
      </c>
      <c r="K11" s="17">
        <v>0.136898110101558</v>
      </c>
      <c r="L11" s="17">
        <v>0.14275011659452</v>
      </c>
      <c r="M11" s="17"/>
      <c r="N11" s="17">
        <v>0.16077506767473701</v>
      </c>
      <c r="O11" s="17">
        <v>0.17491508813064199</v>
      </c>
      <c r="P11" s="17">
        <v>0.15286465952543499</v>
      </c>
      <c r="Q11" s="17">
        <v>0.15607685658089401</v>
      </c>
      <c r="R11" s="17"/>
      <c r="S11" s="17">
        <v>0.19305602849360901</v>
      </c>
      <c r="T11" s="17">
        <v>0.122231459165979</v>
      </c>
      <c r="U11" s="17">
        <v>0.19480333894985999</v>
      </c>
      <c r="V11" s="17">
        <v>0.136193868318256</v>
      </c>
      <c r="W11" s="17">
        <v>0.22191168689310001</v>
      </c>
      <c r="X11" s="17">
        <v>0.230803760153028</v>
      </c>
      <c r="Y11" s="17">
        <v>0.1506579782602</v>
      </c>
      <c r="Z11" s="17">
        <v>5.34077656260089E-2</v>
      </c>
      <c r="AA11" s="17">
        <v>0.11328734234139699</v>
      </c>
      <c r="AB11" s="17">
        <v>0.19763174346625401</v>
      </c>
      <c r="AC11" s="17">
        <v>0.138011776880405</v>
      </c>
      <c r="AD11" s="17">
        <v>0.15296250533494099</v>
      </c>
      <c r="AE11" s="17"/>
      <c r="AF11" s="17">
        <v>0.15200380494121099</v>
      </c>
      <c r="AG11" s="17">
        <v>0.17006023008628701</v>
      </c>
      <c r="AH11" s="17">
        <v>0.209486396970155</v>
      </c>
      <c r="AI11" s="17">
        <v>9.7357899907973E-2</v>
      </c>
      <c r="AJ11" s="17">
        <v>0.137792931354386</v>
      </c>
      <c r="AK11" s="17"/>
      <c r="AL11" s="17">
        <v>0.20337583562172501</v>
      </c>
      <c r="AM11" s="17">
        <v>0.14815485664238501</v>
      </c>
      <c r="AN11" s="17">
        <v>0.15231555083321899</v>
      </c>
      <c r="AO11" s="17">
        <v>0.13206872434401501</v>
      </c>
      <c r="AP11" s="17">
        <v>4.2705955650493101E-2</v>
      </c>
      <c r="AQ11" s="17"/>
      <c r="AR11" s="17">
        <v>0.17170084997728999</v>
      </c>
      <c r="AS11" s="17"/>
      <c r="AT11" s="17">
        <v>0.12822181554391099</v>
      </c>
      <c r="AU11" s="17"/>
      <c r="AV11" s="17">
        <v>0.151525064234976</v>
      </c>
      <c r="AW11" s="17"/>
      <c r="AX11" s="17">
        <v>0.14661551573179199</v>
      </c>
      <c r="AY11" s="17">
        <v>0.177656567301998</v>
      </c>
      <c r="AZ11" s="17"/>
      <c r="BA11" s="17">
        <v>0.14920713835642399</v>
      </c>
      <c r="BB11" s="17">
        <v>0.152808581677294</v>
      </c>
    </row>
    <row r="12" spans="2:54">
      <c r="B12" s="18" t="s">
        <v>219</v>
      </c>
      <c r="C12" s="17">
        <v>7.5315899790460605E-2</v>
      </c>
      <c r="D12" s="17">
        <v>6.6691528671968106E-2</v>
      </c>
      <c r="E12" s="17">
        <v>8.3922718848258804E-2</v>
      </c>
      <c r="F12" s="17"/>
      <c r="G12" s="17">
        <v>7.0064525164017594E-2</v>
      </c>
      <c r="H12" s="17">
        <v>0.106778844063165</v>
      </c>
      <c r="I12" s="17">
        <v>6.1870156988757301E-2</v>
      </c>
      <c r="J12" s="17">
        <v>8.0500857346152796E-2</v>
      </c>
      <c r="K12" s="17">
        <v>7.5981829525433503E-2</v>
      </c>
      <c r="L12" s="17">
        <v>5.8892364009010503E-2</v>
      </c>
      <c r="M12" s="17"/>
      <c r="N12" s="17">
        <v>3.1352285409227701E-2</v>
      </c>
      <c r="O12" s="17">
        <v>6.1854481336735503E-2</v>
      </c>
      <c r="P12" s="17">
        <v>8.4622966189421306E-2</v>
      </c>
      <c r="Q12" s="17">
        <v>0.12661866462788501</v>
      </c>
      <c r="R12" s="17"/>
      <c r="S12" s="17">
        <v>6.0120731454913701E-2</v>
      </c>
      <c r="T12" s="17">
        <v>9.7668929189334605E-2</v>
      </c>
      <c r="U12" s="17">
        <v>0.104080851744227</v>
      </c>
      <c r="V12" s="17">
        <v>8.1505153838926994E-2</v>
      </c>
      <c r="W12" s="17">
        <v>8.5600029346855705E-2</v>
      </c>
      <c r="X12" s="17">
        <v>4.9389927765965E-2</v>
      </c>
      <c r="Y12" s="17">
        <v>5.7566069537624699E-2</v>
      </c>
      <c r="Z12" s="17">
        <v>0.15079999676355799</v>
      </c>
      <c r="AA12" s="17">
        <v>8.3955567558766903E-2</v>
      </c>
      <c r="AB12" s="17">
        <v>5.3022666087827297E-2</v>
      </c>
      <c r="AC12" s="17">
        <v>3.68787491438472E-2</v>
      </c>
      <c r="AD12" s="17">
        <v>4.4315568721161297E-2</v>
      </c>
      <c r="AE12" s="17"/>
      <c r="AF12" s="17">
        <v>5.8542301547687602E-2</v>
      </c>
      <c r="AG12" s="17">
        <v>9.7415854110863606E-2</v>
      </c>
      <c r="AH12" s="17">
        <v>3.0410220163285099E-2</v>
      </c>
      <c r="AI12" s="17">
        <v>6.9331713188769198E-2</v>
      </c>
      <c r="AJ12" s="17">
        <v>0.13637906302640601</v>
      </c>
      <c r="AK12" s="17"/>
      <c r="AL12" s="17">
        <v>8.9831426848222304E-2</v>
      </c>
      <c r="AM12" s="17">
        <v>5.5689264617579497E-2</v>
      </c>
      <c r="AN12" s="17">
        <v>5.3338632351858602E-2</v>
      </c>
      <c r="AO12" s="17">
        <v>5.7785207728680801E-2</v>
      </c>
      <c r="AP12" s="17">
        <v>2.8360723805849399E-2</v>
      </c>
      <c r="AQ12" s="17"/>
      <c r="AR12" s="17">
        <v>7.1038898626674105E-2</v>
      </c>
      <c r="AS12" s="17"/>
      <c r="AT12" s="17">
        <v>9.1942111816196104E-2</v>
      </c>
      <c r="AU12" s="17"/>
      <c r="AV12" s="17">
        <v>3.8895615439954602E-2</v>
      </c>
      <c r="AW12" s="17"/>
      <c r="AX12" s="17">
        <v>4.8938840498180702E-2</v>
      </c>
      <c r="AY12" s="17">
        <v>8.7747743495757105E-2</v>
      </c>
      <c r="AZ12" s="17"/>
      <c r="BA12" s="17">
        <v>8.9346411485252006E-2</v>
      </c>
      <c r="BB12" s="17">
        <v>5.7481196272222299E-2</v>
      </c>
    </row>
    <row r="13" spans="2:54">
      <c r="B13" s="18" t="s">
        <v>220</v>
      </c>
      <c r="C13" s="19">
        <v>3.5959192349885101E-2</v>
      </c>
      <c r="D13" s="19">
        <v>3.7282091204360199E-2</v>
      </c>
      <c r="E13" s="19">
        <v>3.5049164168868198E-2</v>
      </c>
      <c r="F13" s="19"/>
      <c r="G13" s="19">
        <v>2.43424101321492E-2</v>
      </c>
      <c r="H13" s="19">
        <v>3.4028973622856999E-2</v>
      </c>
      <c r="I13" s="19">
        <v>1.6556670595988299E-2</v>
      </c>
      <c r="J13" s="19">
        <v>3.9690667090157998E-2</v>
      </c>
      <c r="K13" s="19">
        <v>4.5598975607249403E-2</v>
      </c>
      <c r="L13" s="19">
        <v>5.1849384925203801E-2</v>
      </c>
      <c r="M13" s="19"/>
      <c r="N13" s="19">
        <v>3.5806618510229801E-2</v>
      </c>
      <c r="O13" s="19">
        <v>3.38710237308339E-2</v>
      </c>
      <c r="P13" s="19">
        <v>2.9848706958330699E-2</v>
      </c>
      <c r="Q13" s="19">
        <v>4.4275492581993897E-2</v>
      </c>
      <c r="R13" s="19"/>
      <c r="S13" s="19">
        <v>3.33425538756532E-2</v>
      </c>
      <c r="T13" s="19">
        <v>5.1364524777224502E-2</v>
      </c>
      <c r="U13" s="19">
        <v>0</v>
      </c>
      <c r="V13" s="19">
        <v>0</v>
      </c>
      <c r="W13" s="19">
        <v>2.8540176175293201E-2</v>
      </c>
      <c r="X13" s="19">
        <v>2.38383339987344E-2</v>
      </c>
      <c r="Y13" s="19">
        <v>8.1165833098363394E-2</v>
      </c>
      <c r="Z13" s="19">
        <v>9.9304589666786194E-2</v>
      </c>
      <c r="AA13" s="19">
        <v>3.3963432710709403E-2</v>
      </c>
      <c r="AB13" s="19">
        <v>5.3318570924606602E-2</v>
      </c>
      <c r="AC13" s="19">
        <v>2.0468541061534399E-2</v>
      </c>
      <c r="AD13" s="19">
        <v>4.4315568721161297E-2</v>
      </c>
      <c r="AE13" s="19"/>
      <c r="AF13" s="19">
        <v>1.8015321566890601E-2</v>
      </c>
      <c r="AG13" s="19">
        <v>2.6760425709274699E-2</v>
      </c>
      <c r="AH13" s="19">
        <v>7.2384693055509604E-3</v>
      </c>
      <c r="AI13" s="19">
        <v>1.6917035724205502E-2</v>
      </c>
      <c r="AJ13" s="19">
        <v>8.6633363034853306E-2</v>
      </c>
      <c r="AK13" s="19"/>
      <c r="AL13" s="19">
        <v>6.0338873216727297E-2</v>
      </c>
      <c r="AM13" s="19">
        <v>2.1380821306810599E-2</v>
      </c>
      <c r="AN13" s="19">
        <v>2.77481952672851E-2</v>
      </c>
      <c r="AO13" s="19">
        <v>4.2627265835397499E-2</v>
      </c>
      <c r="AP13" s="19">
        <v>5.1839161213801298E-2</v>
      </c>
      <c r="AQ13" s="19"/>
      <c r="AR13" s="19">
        <v>5.8287935075291397E-2</v>
      </c>
      <c r="AS13" s="19"/>
      <c r="AT13" s="19">
        <v>0.122951344815233</v>
      </c>
      <c r="AU13" s="19"/>
      <c r="AV13" s="19">
        <v>3.8643768716977299E-2</v>
      </c>
      <c r="AW13" s="19"/>
      <c r="AX13" s="19">
        <v>3.98475808097195E-2</v>
      </c>
      <c r="AY13" s="19">
        <v>2.1433159723630898E-2</v>
      </c>
      <c r="AZ13" s="19"/>
      <c r="BA13" s="19">
        <v>4.6621436747459298E-2</v>
      </c>
      <c r="BB13" s="19">
        <v>3.4527496551950802E-2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282</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1070</v>
      </c>
      <c r="D7" s="10">
        <v>504</v>
      </c>
      <c r="E7" s="10">
        <v>561</v>
      </c>
      <c r="F7" s="10"/>
      <c r="G7" s="10">
        <v>134</v>
      </c>
      <c r="H7" s="10">
        <v>190</v>
      </c>
      <c r="I7" s="10">
        <v>196</v>
      </c>
      <c r="J7" s="10">
        <v>155</v>
      </c>
      <c r="K7" s="10">
        <v>154</v>
      </c>
      <c r="L7" s="10">
        <v>240</v>
      </c>
      <c r="M7" s="10"/>
      <c r="N7" s="10">
        <v>298</v>
      </c>
      <c r="O7" s="10">
        <v>291</v>
      </c>
      <c r="P7" s="10">
        <v>195</v>
      </c>
      <c r="Q7" s="10">
        <v>277</v>
      </c>
      <c r="R7" s="10"/>
      <c r="S7" s="10">
        <v>145</v>
      </c>
      <c r="T7" s="10">
        <v>158</v>
      </c>
      <c r="U7" s="10">
        <v>104</v>
      </c>
      <c r="V7" s="10">
        <v>73</v>
      </c>
      <c r="W7" s="10">
        <v>75</v>
      </c>
      <c r="X7" s="10">
        <v>116</v>
      </c>
      <c r="Y7" s="10">
        <v>77</v>
      </c>
      <c r="Z7" s="10">
        <v>40</v>
      </c>
      <c r="AA7" s="10">
        <v>133</v>
      </c>
      <c r="AB7" s="10">
        <v>71</v>
      </c>
      <c r="AC7" s="10">
        <v>53</v>
      </c>
      <c r="AD7" s="10">
        <v>25</v>
      </c>
      <c r="AE7" s="10"/>
      <c r="AF7" s="10">
        <v>364</v>
      </c>
      <c r="AG7" s="10">
        <v>180</v>
      </c>
      <c r="AH7" s="10">
        <v>95</v>
      </c>
      <c r="AI7" s="10">
        <v>68</v>
      </c>
      <c r="AJ7" s="10">
        <v>172</v>
      </c>
      <c r="AK7" s="10"/>
      <c r="AL7" s="10">
        <v>258</v>
      </c>
      <c r="AM7" s="10">
        <v>223</v>
      </c>
      <c r="AN7" s="10">
        <v>285</v>
      </c>
      <c r="AO7" s="10">
        <v>122</v>
      </c>
      <c r="AP7" s="10">
        <v>25</v>
      </c>
      <c r="AQ7" s="10"/>
      <c r="AR7" s="10">
        <v>141</v>
      </c>
      <c r="AS7" s="10"/>
      <c r="AT7" s="10">
        <v>63</v>
      </c>
      <c r="AU7" s="10"/>
      <c r="AV7" s="10">
        <v>83</v>
      </c>
      <c r="AW7" s="10"/>
      <c r="AX7" s="10">
        <v>57</v>
      </c>
      <c r="AY7" s="10">
        <v>277</v>
      </c>
      <c r="AZ7" s="10"/>
      <c r="BA7" s="10">
        <v>348</v>
      </c>
      <c r="BB7" s="10">
        <v>460</v>
      </c>
    </row>
    <row r="8" spans="2:54" ht="30" customHeight="1">
      <c r="B8" s="11" t="s">
        <v>84</v>
      </c>
      <c r="C8" s="11">
        <v>1077</v>
      </c>
      <c r="D8" s="11">
        <v>514</v>
      </c>
      <c r="E8" s="11">
        <v>557</v>
      </c>
      <c r="F8" s="11"/>
      <c r="G8" s="11">
        <v>138</v>
      </c>
      <c r="H8" s="11">
        <v>185</v>
      </c>
      <c r="I8" s="11">
        <v>188</v>
      </c>
      <c r="J8" s="11">
        <v>203</v>
      </c>
      <c r="K8" s="11">
        <v>140</v>
      </c>
      <c r="L8" s="11">
        <v>222</v>
      </c>
      <c r="M8" s="11"/>
      <c r="N8" s="11">
        <v>276</v>
      </c>
      <c r="O8" s="11">
        <v>282</v>
      </c>
      <c r="P8" s="11">
        <v>226</v>
      </c>
      <c r="Q8" s="11">
        <v>283</v>
      </c>
      <c r="R8" s="11"/>
      <c r="S8" s="11">
        <v>145</v>
      </c>
      <c r="T8" s="11">
        <v>133</v>
      </c>
      <c r="U8" s="11">
        <v>88</v>
      </c>
      <c r="V8" s="11">
        <v>102</v>
      </c>
      <c r="W8" s="11">
        <v>80</v>
      </c>
      <c r="X8" s="11">
        <v>94</v>
      </c>
      <c r="Y8" s="11">
        <v>80</v>
      </c>
      <c r="Z8" s="11">
        <v>40</v>
      </c>
      <c r="AA8" s="11">
        <v>138</v>
      </c>
      <c r="AB8" s="11">
        <v>90</v>
      </c>
      <c r="AC8" s="11">
        <v>54</v>
      </c>
      <c r="AD8" s="11">
        <v>33</v>
      </c>
      <c r="AE8" s="11"/>
      <c r="AF8" s="11">
        <v>371</v>
      </c>
      <c r="AG8" s="11">
        <v>170</v>
      </c>
      <c r="AH8" s="11">
        <v>92</v>
      </c>
      <c r="AI8" s="11">
        <v>65</v>
      </c>
      <c r="AJ8" s="11">
        <v>181</v>
      </c>
      <c r="AK8" s="11"/>
      <c r="AL8" s="11">
        <v>269</v>
      </c>
      <c r="AM8" s="11">
        <v>226</v>
      </c>
      <c r="AN8" s="11">
        <v>282</v>
      </c>
      <c r="AO8" s="11">
        <v>116</v>
      </c>
      <c r="AP8" s="11">
        <v>21</v>
      </c>
      <c r="AQ8" s="11"/>
      <c r="AR8" s="11">
        <v>143</v>
      </c>
      <c r="AS8" s="11"/>
      <c r="AT8" s="11">
        <v>68</v>
      </c>
      <c r="AU8" s="11"/>
      <c r="AV8" s="11">
        <v>80</v>
      </c>
      <c r="AW8" s="11"/>
      <c r="AX8" s="11">
        <v>57</v>
      </c>
      <c r="AY8" s="11">
        <v>284</v>
      </c>
      <c r="AZ8" s="11"/>
      <c r="BA8" s="11">
        <v>350</v>
      </c>
      <c r="BB8" s="11">
        <v>460</v>
      </c>
    </row>
    <row r="9" spans="2:54">
      <c r="B9" s="18" t="s">
        <v>216</v>
      </c>
      <c r="C9" s="17">
        <v>0.24955197402061</v>
      </c>
      <c r="D9" s="17">
        <v>0.28860818271601701</v>
      </c>
      <c r="E9" s="17">
        <v>0.212134598035469</v>
      </c>
      <c r="F9" s="17"/>
      <c r="G9" s="17">
        <v>0.30205242869008497</v>
      </c>
      <c r="H9" s="17">
        <v>0.25661100857483998</v>
      </c>
      <c r="I9" s="17">
        <v>0.242360397613059</v>
      </c>
      <c r="J9" s="17">
        <v>0.22990333754293599</v>
      </c>
      <c r="K9" s="17">
        <v>0.26223701753652401</v>
      </c>
      <c r="L9" s="17">
        <v>0.22798423584599301</v>
      </c>
      <c r="M9" s="17"/>
      <c r="N9" s="17">
        <v>0.28810648557138901</v>
      </c>
      <c r="O9" s="17">
        <v>0.27473563435388199</v>
      </c>
      <c r="P9" s="17">
        <v>0.20879699118533601</v>
      </c>
      <c r="Q9" s="17">
        <v>0.22792522572716301</v>
      </c>
      <c r="R9" s="17"/>
      <c r="S9" s="17">
        <v>0.278409179884619</v>
      </c>
      <c r="T9" s="17">
        <v>0.244217481597273</v>
      </c>
      <c r="U9" s="17">
        <v>0.24530214297606001</v>
      </c>
      <c r="V9" s="17">
        <v>0.26228159316461003</v>
      </c>
      <c r="W9" s="17">
        <v>0.197107003166647</v>
      </c>
      <c r="X9" s="17">
        <v>0.26656356183236601</v>
      </c>
      <c r="Y9" s="17">
        <v>0.187083069662249</v>
      </c>
      <c r="Z9" s="17">
        <v>0.23920461346125499</v>
      </c>
      <c r="AA9" s="17">
        <v>0.25962433724943701</v>
      </c>
      <c r="AB9" s="17">
        <v>0.236844098738932</v>
      </c>
      <c r="AC9" s="17">
        <v>0.32399608743915198</v>
      </c>
      <c r="AD9" s="17">
        <v>0.22996617446402401</v>
      </c>
      <c r="AE9" s="17"/>
      <c r="AF9" s="17">
        <v>0.36432976875198397</v>
      </c>
      <c r="AG9" s="17">
        <v>0.21645025140514301</v>
      </c>
      <c r="AH9" s="17">
        <v>0.15815629948141399</v>
      </c>
      <c r="AI9" s="17">
        <v>0.31890078584142501</v>
      </c>
      <c r="AJ9" s="17">
        <v>0.14345441472725901</v>
      </c>
      <c r="AK9" s="17"/>
      <c r="AL9" s="17">
        <v>0.191073257662108</v>
      </c>
      <c r="AM9" s="17">
        <v>0.21381410330070999</v>
      </c>
      <c r="AN9" s="17">
        <v>0.29158042459644801</v>
      </c>
      <c r="AO9" s="17">
        <v>0.35097914184326501</v>
      </c>
      <c r="AP9" s="17">
        <v>0.49561555044974598</v>
      </c>
      <c r="AQ9" s="17"/>
      <c r="AR9" s="17">
        <v>0.347622785067151</v>
      </c>
      <c r="AS9" s="17"/>
      <c r="AT9" s="17">
        <v>0.29433562408755398</v>
      </c>
      <c r="AU9" s="17"/>
      <c r="AV9" s="17">
        <v>0.40990379418752798</v>
      </c>
      <c r="AW9" s="17"/>
      <c r="AX9" s="17">
        <v>0.30440084477815099</v>
      </c>
      <c r="AY9" s="17">
        <v>0.31459536802719201</v>
      </c>
      <c r="AZ9" s="17"/>
      <c r="BA9" s="17">
        <v>0.20530552573775601</v>
      </c>
      <c r="BB9" s="17">
        <v>0.27444353132983601</v>
      </c>
    </row>
    <row r="10" spans="2:54">
      <c r="B10" s="18" t="s">
        <v>217</v>
      </c>
      <c r="C10" s="17">
        <v>0.40509250092531002</v>
      </c>
      <c r="D10" s="17">
        <v>0.40230600145063899</v>
      </c>
      <c r="E10" s="17">
        <v>0.41116047647007897</v>
      </c>
      <c r="F10" s="17"/>
      <c r="G10" s="17">
        <v>0.41969628184969199</v>
      </c>
      <c r="H10" s="17">
        <v>0.424883871084964</v>
      </c>
      <c r="I10" s="17">
        <v>0.38576703207723401</v>
      </c>
      <c r="J10" s="17">
        <v>0.38761175607304899</v>
      </c>
      <c r="K10" s="17">
        <v>0.38827157042428101</v>
      </c>
      <c r="L10" s="17">
        <v>0.42400584559889798</v>
      </c>
      <c r="M10" s="17"/>
      <c r="N10" s="17">
        <v>0.42468090985442303</v>
      </c>
      <c r="O10" s="17">
        <v>0.366047324419567</v>
      </c>
      <c r="P10" s="17">
        <v>0.440067018923187</v>
      </c>
      <c r="Q10" s="17">
        <v>0.393904460924143</v>
      </c>
      <c r="R10" s="17"/>
      <c r="S10" s="17">
        <v>0.411177619360936</v>
      </c>
      <c r="T10" s="17">
        <v>0.375690121458997</v>
      </c>
      <c r="U10" s="17">
        <v>0.37345629757807802</v>
      </c>
      <c r="V10" s="17">
        <v>0.45153678351902199</v>
      </c>
      <c r="W10" s="17">
        <v>0.421488172692013</v>
      </c>
      <c r="X10" s="17">
        <v>0.34522058879329798</v>
      </c>
      <c r="Y10" s="17">
        <v>0.39151416103212899</v>
      </c>
      <c r="Z10" s="17">
        <v>0.429687326723595</v>
      </c>
      <c r="AA10" s="17">
        <v>0.46094733596979198</v>
      </c>
      <c r="AB10" s="17">
        <v>0.426925358020248</v>
      </c>
      <c r="AC10" s="17">
        <v>0.37885441944520798</v>
      </c>
      <c r="AD10" s="17">
        <v>0.32187542784624701</v>
      </c>
      <c r="AE10" s="17"/>
      <c r="AF10" s="17">
        <v>0.37224439829235501</v>
      </c>
      <c r="AG10" s="17">
        <v>0.368021278766899</v>
      </c>
      <c r="AH10" s="17">
        <v>0.49679503484452697</v>
      </c>
      <c r="AI10" s="17">
        <v>0.435198976895873</v>
      </c>
      <c r="AJ10" s="17">
        <v>0.41103389622938002</v>
      </c>
      <c r="AK10" s="17"/>
      <c r="AL10" s="17">
        <v>0.37634832821328401</v>
      </c>
      <c r="AM10" s="17">
        <v>0.45358887113694402</v>
      </c>
      <c r="AN10" s="17">
        <v>0.42413792136341499</v>
      </c>
      <c r="AO10" s="17">
        <v>0.36936818774150598</v>
      </c>
      <c r="AP10" s="17">
        <v>0.31480365313228997</v>
      </c>
      <c r="AQ10" s="17"/>
      <c r="AR10" s="17">
        <v>0.33652467585435197</v>
      </c>
      <c r="AS10" s="17"/>
      <c r="AT10" s="17">
        <v>0.33442411130560801</v>
      </c>
      <c r="AU10" s="17"/>
      <c r="AV10" s="17">
        <v>0.34511340119607697</v>
      </c>
      <c r="AW10" s="17"/>
      <c r="AX10" s="17">
        <v>0.46058775415990999</v>
      </c>
      <c r="AY10" s="17">
        <v>0.38762985060315802</v>
      </c>
      <c r="AZ10" s="17"/>
      <c r="BA10" s="17">
        <v>0.41708788538490599</v>
      </c>
      <c r="BB10" s="17">
        <v>0.40631834905094999</v>
      </c>
    </row>
    <row r="11" spans="2:54">
      <c r="B11" s="18" t="s">
        <v>218</v>
      </c>
      <c r="C11" s="17">
        <v>0.18789352967081399</v>
      </c>
      <c r="D11" s="17">
        <v>0.166834670717283</v>
      </c>
      <c r="E11" s="17">
        <v>0.20549977729445301</v>
      </c>
      <c r="F11" s="17"/>
      <c r="G11" s="17">
        <v>0.14879751469819899</v>
      </c>
      <c r="H11" s="17">
        <v>0.18901843211234401</v>
      </c>
      <c r="I11" s="17">
        <v>0.22496047081572501</v>
      </c>
      <c r="J11" s="17">
        <v>0.19035906762951099</v>
      </c>
      <c r="K11" s="17">
        <v>0.16622591330668901</v>
      </c>
      <c r="L11" s="17">
        <v>0.18833928729489699</v>
      </c>
      <c r="M11" s="17"/>
      <c r="N11" s="17">
        <v>0.18291834313896399</v>
      </c>
      <c r="O11" s="17">
        <v>0.217418212019621</v>
      </c>
      <c r="P11" s="17">
        <v>0.15923860993087999</v>
      </c>
      <c r="Q11" s="17">
        <v>0.18192955268914199</v>
      </c>
      <c r="R11" s="17"/>
      <c r="S11" s="17">
        <v>0.18177807805256799</v>
      </c>
      <c r="T11" s="17">
        <v>0.19907126564026401</v>
      </c>
      <c r="U11" s="17">
        <v>0.25302971263031399</v>
      </c>
      <c r="V11" s="17">
        <v>0.12432017658854499</v>
      </c>
      <c r="W11" s="17">
        <v>0.18969099030983999</v>
      </c>
      <c r="X11" s="17">
        <v>0.26309091937423201</v>
      </c>
      <c r="Y11" s="17">
        <v>0.20958280577528601</v>
      </c>
      <c r="Z11" s="17">
        <v>0.14970866819262599</v>
      </c>
      <c r="AA11" s="17">
        <v>0.127348727050873</v>
      </c>
      <c r="AB11" s="17">
        <v>0.2236112319429</v>
      </c>
      <c r="AC11" s="17">
        <v>0.10708387507169401</v>
      </c>
      <c r="AD11" s="17">
        <v>0.256437469058173</v>
      </c>
      <c r="AE11" s="17"/>
      <c r="AF11" s="17">
        <v>0.16496871929142201</v>
      </c>
      <c r="AG11" s="17">
        <v>0.19115686692199699</v>
      </c>
      <c r="AH11" s="17">
        <v>0.240409284142938</v>
      </c>
      <c r="AI11" s="17">
        <v>0.203049655490144</v>
      </c>
      <c r="AJ11" s="17">
        <v>0.168563936522341</v>
      </c>
      <c r="AK11" s="17"/>
      <c r="AL11" s="17">
        <v>0.195504956184018</v>
      </c>
      <c r="AM11" s="17">
        <v>0.20133252101737401</v>
      </c>
      <c r="AN11" s="17">
        <v>0.18347826866088801</v>
      </c>
      <c r="AO11" s="17">
        <v>0.16103932463495901</v>
      </c>
      <c r="AP11" s="17">
        <v>0.12151586602780499</v>
      </c>
      <c r="AQ11" s="17"/>
      <c r="AR11" s="17">
        <v>0.12577652135273501</v>
      </c>
      <c r="AS11" s="17"/>
      <c r="AT11" s="17">
        <v>8.7358151187584804E-2</v>
      </c>
      <c r="AU11" s="17"/>
      <c r="AV11" s="17">
        <v>0.130363809364099</v>
      </c>
      <c r="AW11" s="17"/>
      <c r="AX11" s="17">
        <v>7.8678103208084604E-2</v>
      </c>
      <c r="AY11" s="17">
        <v>0.17020444848768901</v>
      </c>
      <c r="AZ11" s="17"/>
      <c r="BA11" s="17">
        <v>0.17676345621432199</v>
      </c>
      <c r="BB11" s="17">
        <v>0.20274408436421301</v>
      </c>
    </row>
    <row r="12" spans="2:54">
      <c r="B12" s="18" t="s">
        <v>219</v>
      </c>
      <c r="C12" s="17">
        <v>0.100711148248365</v>
      </c>
      <c r="D12" s="17">
        <v>7.5100400422521293E-2</v>
      </c>
      <c r="E12" s="17">
        <v>0.123559017951657</v>
      </c>
      <c r="F12" s="17"/>
      <c r="G12" s="17">
        <v>8.9453487272890195E-2</v>
      </c>
      <c r="H12" s="17">
        <v>0.108811370345337</v>
      </c>
      <c r="I12" s="17">
        <v>0.122568580993341</v>
      </c>
      <c r="J12" s="17">
        <v>0.11484170511337199</v>
      </c>
      <c r="K12" s="17">
        <v>0.103075348787059</v>
      </c>
      <c r="L12" s="17">
        <v>6.8440264273552098E-2</v>
      </c>
      <c r="M12" s="17"/>
      <c r="N12" s="17">
        <v>6.3330330772585305E-2</v>
      </c>
      <c r="O12" s="17">
        <v>8.6745790123914104E-2</v>
      </c>
      <c r="P12" s="17">
        <v>0.13167602846519999</v>
      </c>
      <c r="Q12" s="17">
        <v>0.129702365452048</v>
      </c>
      <c r="R12" s="17"/>
      <c r="S12" s="17">
        <v>9.5180293821610598E-2</v>
      </c>
      <c r="T12" s="17">
        <v>7.6612425763227396E-2</v>
      </c>
      <c r="U12" s="17">
        <v>9.5462428250523396E-2</v>
      </c>
      <c r="V12" s="17">
        <v>0.122079929923537</v>
      </c>
      <c r="W12" s="17">
        <v>0.14677380988949301</v>
      </c>
      <c r="X12" s="17">
        <v>9.35664595074127E-2</v>
      </c>
      <c r="Y12" s="17">
        <v>0.134080220173383</v>
      </c>
      <c r="Z12" s="17">
        <v>5.6617700898905297E-2</v>
      </c>
      <c r="AA12" s="17">
        <v>0.101051452106882</v>
      </c>
      <c r="AB12" s="17">
        <v>5.93007403733136E-2</v>
      </c>
      <c r="AC12" s="17">
        <v>0.13081944123744699</v>
      </c>
      <c r="AD12" s="17">
        <v>0.11274412419123001</v>
      </c>
      <c r="AE12" s="17"/>
      <c r="AF12" s="17">
        <v>7.3647187263227706E-2</v>
      </c>
      <c r="AG12" s="17">
        <v>0.13767729981532201</v>
      </c>
      <c r="AH12" s="17">
        <v>7.7603427861817495E-2</v>
      </c>
      <c r="AI12" s="17">
        <v>4.2850581772557197E-2</v>
      </c>
      <c r="AJ12" s="17">
        <v>0.163252352804405</v>
      </c>
      <c r="AK12" s="17"/>
      <c r="AL12" s="17">
        <v>0.136207171391941</v>
      </c>
      <c r="AM12" s="17">
        <v>8.9775795769430095E-2</v>
      </c>
      <c r="AN12" s="17">
        <v>7.7201411891136204E-2</v>
      </c>
      <c r="AO12" s="17">
        <v>7.7851366333555397E-2</v>
      </c>
      <c r="AP12" s="17">
        <v>2.8360723805849399E-2</v>
      </c>
      <c r="AQ12" s="17"/>
      <c r="AR12" s="17">
        <v>0.14245051987471599</v>
      </c>
      <c r="AS12" s="17"/>
      <c r="AT12" s="17">
        <v>0.195963434090899</v>
      </c>
      <c r="AU12" s="17"/>
      <c r="AV12" s="17">
        <v>7.5975226535318297E-2</v>
      </c>
      <c r="AW12" s="17"/>
      <c r="AX12" s="17">
        <v>0.105612245789118</v>
      </c>
      <c r="AY12" s="17">
        <v>9.5818958975395899E-2</v>
      </c>
      <c r="AZ12" s="17"/>
      <c r="BA12" s="17">
        <v>0.11062583325629501</v>
      </c>
      <c r="BB12" s="17">
        <v>7.8826707481113895E-2</v>
      </c>
    </row>
    <row r="13" spans="2:54">
      <c r="B13" s="18" t="s">
        <v>220</v>
      </c>
      <c r="C13" s="19">
        <v>5.6750847134900202E-2</v>
      </c>
      <c r="D13" s="19">
        <v>6.7150744693539599E-2</v>
      </c>
      <c r="E13" s="19">
        <v>4.7646130248342397E-2</v>
      </c>
      <c r="F13" s="19"/>
      <c r="G13" s="19">
        <v>4.0000287489133597E-2</v>
      </c>
      <c r="H13" s="19">
        <v>2.06753178825149E-2</v>
      </c>
      <c r="I13" s="19">
        <v>2.4343518500641401E-2</v>
      </c>
      <c r="J13" s="19">
        <v>7.7284133641132E-2</v>
      </c>
      <c r="K13" s="19">
        <v>8.0190149945446904E-2</v>
      </c>
      <c r="L13" s="19">
        <v>9.1230366986659497E-2</v>
      </c>
      <c r="M13" s="19"/>
      <c r="N13" s="19">
        <v>4.0963930662638898E-2</v>
      </c>
      <c r="O13" s="19">
        <v>5.5053039083015398E-2</v>
      </c>
      <c r="P13" s="19">
        <v>6.0221351495396903E-2</v>
      </c>
      <c r="Q13" s="19">
        <v>6.65383952075045E-2</v>
      </c>
      <c r="R13" s="19"/>
      <c r="S13" s="19">
        <v>3.3454828880266803E-2</v>
      </c>
      <c r="T13" s="19">
        <v>0.104408705540239</v>
      </c>
      <c r="U13" s="19">
        <v>3.2749418565024398E-2</v>
      </c>
      <c r="V13" s="19">
        <v>3.9781516804285703E-2</v>
      </c>
      <c r="W13" s="19">
        <v>4.4940023942007197E-2</v>
      </c>
      <c r="X13" s="19">
        <v>3.1558470492691303E-2</v>
      </c>
      <c r="Y13" s="19">
        <v>7.7739743356953606E-2</v>
      </c>
      <c r="Z13" s="19">
        <v>0.124781690723618</v>
      </c>
      <c r="AA13" s="19">
        <v>5.1028147623015198E-2</v>
      </c>
      <c r="AB13" s="19">
        <v>5.3318570924606602E-2</v>
      </c>
      <c r="AC13" s="19">
        <v>5.9246176806499601E-2</v>
      </c>
      <c r="AD13" s="19">
        <v>7.8976804440326703E-2</v>
      </c>
      <c r="AE13" s="19"/>
      <c r="AF13" s="19">
        <v>2.4809926401010901E-2</v>
      </c>
      <c r="AG13" s="19">
        <v>8.6694303090639802E-2</v>
      </c>
      <c r="AH13" s="19">
        <v>2.7035953669303701E-2</v>
      </c>
      <c r="AI13" s="19">
        <v>0</v>
      </c>
      <c r="AJ13" s="19">
        <v>0.11369539971661501</v>
      </c>
      <c r="AK13" s="19"/>
      <c r="AL13" s="19">
        <v>0.100866286548648</v>
      </c>
      <c r="AM13" s="19">
        <v>4.1488708775541797E-2</v>
      </c>
      <c r="AN13" s="19">
        <v>2.3601973488113E-2</v>
      </c>
      <c r="AO13" s="19">
        <v>4.0761979446714697E-2</v>
      </c>
      <c r="AP13" s="19">
        <v>3.9704206584310502E-2</v>
      </c>
      <c r="AQ13" s="19"/>
      <c r="AR13" s="19">
        <v>4.7625497851046403E-2</v>
      </c>
      <c r="AS13" s="19"/>
      <c r="AT13" s="19">
        <v>8.7918679328354496E-2</v>
      </c>
      <c r="AU13" s="19"/>
      <c r="AV13" s="19">
        <v>3.8643768716977299E-2</v>
      </c>
      <c r="AW13" s="19"/>
      <c r="AX13" s="19">
        <v>5.0721052064736399E-2</v>
      </c>
      <c r="AY13" s="19">
        <v>3.1751373906564899E-2</v>
      </c>
      <c r="AZ13" s="19"/>
      <c r="BA13" s="19">
        <v>9.0217299406720894E-2</v>
      </c>
      <c r="BB13" s="19">
        <v>3.7667327773887101E-2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283</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1070</v>
      </c>
      <c r="D7" s="10">
        <v>504</v>
      </c>
      <c r="E7" s="10">
        <v>561</v>
      </c>
      <c r="F7" s="10"/>
      <c r="G7" s="10">
        <v>134</v>
      </c>
      <c r="H7" s="10">
        <v>190</v>
      </c>
      <c r="I7" s="10">
        <v>196</v>
      </c>
      <c r="J7" s="10">
        <v>155</v>
      </c>
      <c r="K7" s="10">
        <v>154</v>
      </c>
      <c r="L7" s="10">
        <v>240</v>
      </c>
      <c r="M7" s="10"/>
      <c r="N7" s="10">
        <v>298</v>
      </c>
      <c r="O7" s="10">
        <v>291</v>
      </c>
      <c r="P7" s="10">
        <v>195</v>
      </c>
      <c r="Q7" s="10">
        <v>277</v>
      </c>
      <c r="R7" s="10"/>
      <c r="S7" s="10">
        <v>145</v>
      </c>
      <c r="T7" s="10">
        <v>158</v>
      </c>
      <c r="U7" s="10">
        <v>104</v>
      </c>
      <c r="V7" s="10">
        <v>73</v>
      </c>
      <c r="W7" s="10">
        <v>75</v>
      </c>
      <c r="X7" s="10">
        <v>116</v>
      </c>
      <c r="Y7" s="10">
        <v>77</v>
      </c>
      <c r="Z7" s="10">
        <v>40</v>
      </c>
      <c r="AA7" s="10">
        <v>133</v>
      </c>
      <c r="AB7" s="10">
        <v>71</v>
      </c>
      <c r="AC7" s="10">
        <v>53</v>
      </c>
      <c r="AD7" s="10">
        <v>25</v>
      </c>
      <c r="AE7" s="10"/>
      <c r="AF7" s="10">
        <v>364</v>
      </c>
      <c r="AG7" s="10">
        <v>180</v>
      </c>
      <c r="AH7" s="10">
        <v>95</v>
      </c>
      <c r="AI7" s="10">
        <v>68</v>
      </c>
      <c r="AJ7" s="10">
        <v>172</v>
      </c>
      <c r="AK7" s="10"/>
      <c r="AL7" s="10">
        <v>258</v>
      </c>
      <c r="AM7" s="10">
        <v>223</v>
      </c>
      <c r="AN7" s="10">
        <v>285</v>
      </c>
      <c r="AO7" s="10">
        <v>122</v>
      </c>
      <c r="AP7" s="10">
        <v>25</v>
      </c>
      <c r="AQ7" s="10"/>
      <c r="AR7" s="10">
        <v>141</v>
      </c>
      <c r="AS7" s="10"/>
      <c r="AT7" s="10">
        <v>63</v>
      </c>
      <c r="AU7" s="10"/>
      <c r="AV7" s="10">
        <v>83</v>
      </c>
      <c r="AW7" s="10"/>
      <c r="AX7" s="10">
        <v>57</v>
      </c>
      <c r="AY7" s="10">
        <v>277</v>
      </c>
      <c r="AZ7" s="10"/>
      <c r="BA7" s="10">
        <v>348</v>
      </c>
      <c r="BB7" s="10">
        <v>460</v>
      </c>
    </row>
    <row r="8" spans="2:54" ht="30" customHeight="1">
      <c r="B8" s="11" t="s">
        <v>84</v>
      </c>
      <c r="C8" s="11">
        <v>1077</v>
      </c>
      <c r="D8" s="11">
        <v>514</v>
      </c>
      <c r="E8" s="11">
        <v>557</v>
      </c>
      <c r="F8" s="11"/>
      <c r="G8" s="11">
        <v>138</v>
      </c>
      <c r="H8" s="11">
        <v>185</v>
      </c>
      <c r="I8" s="11">
        <v>188</v>
      </c>
      <c r="J8" s="11">
        <v>203</v>
      </c>
      <c r="K8" s="11">
        <v>140</v>
      </c>
      <c r="L8" s="11">
        <v>222</v>
      </c>
      <c r="M8" s="11"/>
      <c r="N8" s="11">
        <v>276</v>
      </c>
      <c r="O8" s="11">
        <v>282</v>
      </c>
      <c r="P8" s="11">
        <v>226</v>
      </c>
      <c r="Q8" s="11">
        <v>283</v>
      </c>
      <c r="R8" s="11"/>
      <c r="S8" s="11">
        <v>145</v>
      </c>
      <c r="T8" s="11">
        <v>133</v>
      </c>
      <c r="U8" s="11">
        <v>88</v>
      </c>
      <c r="V8" s="11">
        <v>102</v>
      </c>
      <c r="W8" s="11">
        <v>80</v>
      </c>
      <c r="X8" s="11">
        <v>94</v>
      </c>
      <c r="Y8" s="11">
        <v>80</v>
      </c>
      <c r="Z8" s="11">
        <v>40</v>
      </c>
      <c r="AA8" s="11">
        <v>138</v>
      </c>
      <c r="AB8" s="11">
        <v>90</v>
      </c>
      <c r="AC8" s="11">
        <v>54</v>
      </c>
      <c r="AD8" s="11">
        <v>33</v>
      </c>
      <c r="AE8" s="11"/>
      <c r="AF8" s="11">
        <v>371</v>
      </c>
      <c r="AG8" s="11">
        <v>170</v>
      </c>
      <c r="AH8" s="11">
        <v>92</v>
      </c>
      <c r="AI8" s="11">
        <v>65</v>
      </c>
      <c r="AJ8" s="11">
        <v>181</v>
      </c>
      <c r="AK8" s="11"/>
      <c r="AL8" s="11">
        <v>269</v>
      </c>
      <c r="AM8" s="11">
        <v>226</v>
      </c>
      <c r="AN8" s="11">
        <v>282</v>
      </c>
      <c r="AO8" s="11">
        <v>116</v>
      </c>
      <c r="AP8" s="11">
        <v>21</v>
      </c>
      <c r="AQ8" s="11"/>
      <c r="AR8" s="11">
        <v>143</v>
      </c>
      <c r="AS8" s="11"/>
      <c r="AT8" s="11">
        <v>68</v>
      </c>
      <c r="AU8" s="11"/>
      <c r="AV8" s="11">
        <v>80</v>
      </c>
      <c r="AW8" s="11"/>
      <c r="AX8" s="11">
        <v>57</v>
      </c>
      <c r="AY8" s="11">
        <v>284</v>
      </c>
      <c r="AZ8" s="11"/>
      <c r="BA8" s="11">
        <v>350</v>
      </c>
      <c r="BB8" s="11">
        <v>460</v>
      </c>
    </row>
    <row r="9" spans="2:54">
      <c r="B9" s="18" t="s">
        <v>216</v>
      </c>
      <c r="C9" s="17">
        <v>0.245752261106542</v>
      </c>
      <c r="D9" s="17">
        <v>0.26538083216474601</v>
      </c>
      <c r="E9" s="17">
        <v>0.22787599570582201</v>
      </c>
      <c r="F9" s="17"/>
      <c r="G9" s="17">
        <v>0.28930883863190099</v>
      </c>
      <c r="H9" s="17">
        <v>0.21922383917041199</v>
      </c>
      <c r="I9" s="17">
        <v>0.25995522046394198</v>
      </c>
      <c r="J9" s="17">
        <v>0.220797695797077</v>
      </c>
      <c r="K9" s="17">
        <v>0.26411553175700098</v>
      </c>
      <c r="L9" s="17">
        <v>0.240875739504505</v>
      </c>
      <c r="M9" s="17"/>
      <c r="N9" s="17">
        <v>0.30231113069647803</v>
      </c>
      <c r="O9" s="17">
        <v>0.25887443892016898</v>
      </c>
      <c r="P9" s="17">
        <v>0.18394685995502799</v>
      </c>
      <c r="Q9" s="17">
        <v>0.23268027857253301</v>
      </c>
      <c r="R9" s="17"/>
      <c r="S9" s="17">
        <v>0.27898478773465801</v>
      </c>
      <c r="T9" s="17">
        <v>0.24498167349455599</v>
      </c>
      <c r="U9" s="17">
        <v>0.21474469588770101</v>
      </c>
      <c r="V9" s="17">
        <v>0.27498113161454502</v>
      </c>
      <c r="W9" s="17">
        <v>0.2158519035425</v>
      </c>
      <c r="X9" s="17">
        <v>0.273308427280893</v>
      </c>
      <c r="Y9" s="17">
        <v>0.25152952636606002</v>
      </c>
      <c r="Z9" s="17">
        <v>0.23470477624936301</v>
      </c>
      <c r="AA9" s="17">
        <v>0.227618856477253</v>
      </c>
      <c r="AB9" s="17">
        <v>0.23249450347150299</v>
      </c>
      <c r="AC9" s="17">
        <v>0.221611931199616</v>
      </c>
      <c r="AD9" s="17">
        <v>0.24038621235499999</v>
      </c>
      <c r="AE9" s="17"/>
      <c r="AF9" s="17">
        <v>0.354336536538022</v>
      </c>
      <c r="AG9" s="17">
        <v>0.23684249827779399</v>
      </c>
      <c r="AH9" s="17">
        <v>0.13623982884254601</v>
      </c>
      <c r="AI9" s="17">
        <v>0.348831850580962</v>
      </c>
      <c r="AJ9" s="17">
        <v>0.10443674081089301</v>
      </c>
      <c r="AK9" s="17"/>
      <c r="AL9" s="17">
        <v>0.19085372126146399</v>
      </c>
      <c r="AM9" s="17">
        <v>0.21715996750303401</v>
      </c>
      <c r="AN9" s="17">
        <v>0.26263726283198702</v>
      </c>
      <c r="AO9" s="17">
        <v>0.35272177955324702</v>
      </c>
      <c r="AP9" s="17">
        <v>0.380613351976962</v>
      </c>
      <c r="AQ9" s="17"/>
      <c r="AR9" s="17">
        <v>0.35109745896696198</v>
      </c>
      <c r="AS9" s="17"/>
      <c r="AT9" s="17">
        <v>0.28098943970399698</v>
      </c>
      <c r="AU9" s="17"/>
      <c r="AV9" s="17">
        <v>0.43304006776817999</v>
      </c>
      <c r="AW9" s="17"/>
      <c r="AX9" s="17">
        <v>0.34254682950284798</v>
      </c>
      <c r="AY9" s="17">
        <v>0.31555357374667298</v>
      </c>
      <c r="AZ9" s="17"/>
      <c r="BA9" s="17">
        <v>0.174846237603585</v>
      </c>
      <c r="BB9" s="17">
        <v>0.29139465144024201</v>
      </c>
    </row>
    <row r="10" spans="2:54">
      <c r="B10" s="18" t="s">
        <v>217</v>
      </c>
      <c r="C10" s="17">
        <v>0.42319438830328698</v>
      </c>
      <c r="D10" s="17">
        <v>0.398807481530986</v>
      </c>
      <c r="E10" s="17">
        <v>0.44769605873401502</v>
      </c>
      <c r="F10" s="17"/>
      <c r="G10" s="17">
        <v>0.43825976730430999</v>
      </c>
      <c r="H10" s="17">
        <v>0.40574058400771701</v>
      </c>
      <c r="I10" s="17">
        <v>0.42759783508409799</v>
      </c>
      <c r="J10" s="17">
        <v>0.49932998376168702</v>
      </c>
      <c r="K10" s="17">
        <v>0.36585329854932502</v>
      </c>
      <c r="L10" s="17">
        <v>0.39258936921861598</v>
      </c>
      <c r="M10" s="17"/>
      <c r="N10" s="17">
        <v>0.42200335138775702</v>
      </c>
      <c r="O10" s="17">
        <v>0.38826725883298302</v>
      </c>
      <c r="P10" s="17">
        <v>0.46639256579666799</v>
      </c>
      <c r="Q10" s="17">
        <v>0.42218352730251302</v>
      </c>
      <c r="R10" s="17"/>
      <c r="S10" s="17">
        <v>0.35868316064153299</v>
      </c>
      <c r="T10" s="17">
        <v>0.345135253938883</v>
      </c>
      <c r="U10" s="17">
        <v>0.38806902578823699</v>
      </c>
      <c r="V10" s="17">
        <v>0.46057977816198598</v>
      </c>
      <c r="W10" s="17">
        <v>0.47532503176701801</v>
      </c>
      <c r="X10" s="17">
        <v>0.371513480424493</v>
      </c>
      <c r="Y10" s="17">
        <v>0.40331728533727101</v>
      </c>
      <c r="Z10" s="17">
        <v>0.389751020971283</v>
      </c>
      <c r="AA10" s="17">
        <v>0.518141676189385</v>
      </c>
      <c r="AB10" s="17">
        <v>0.48617425043075302</v>
      </c>
      <c r="AC10" s="17">
        <v>0.47677813333924801</v>
      </c>
      <c r="AD10" s="17">
        <v>0.45036998975442799</v>
      </c>
      <c r="AE10" s="17"/>
      <c r="AF10" s="17">
        <v>0.40030726178960202</v>
      </c>
      <c r="AG10" s="17">
        <v>0.36757390068375301</v>
      </c>
      <c r="AH10" s="17">
        <v>0.46309617827522198</v>
      </c>
      <c r="AI10" s="17">
        <v>0.47844952335521002</v>
      </c>
      <c r="AJ10" s="17">
        <v>0.49309743525233402</v>
      </c>
      <c r="AK10" s="17"/>
      <c r="AL10" s="17">
        <v>0.421348854948143</v>
      </c>
      <c r="AM10" s="17">
        <v>0.47943529818911002</v>
      </c>
      <c r="AN10" s="17">
        <v>0.44008278350062202</v>
      </c>
      <c r="AO10" s="17">
        <v>0.37764590536680798</v>
      </c>
      <c r="AP10" s="17">
        <v>0.40318047415040698</v>
      </c>
      <c r="AQ10" s="17"/>
      <c r="AR10" s="17">
        <v>0.34278309467337598</v>
      </c>
      <c r="AS10" s="17"/>
      <c r="AT10" s="17">
        <v>0.37584627218131</v>
      </c>
      <c r="AU10" s="17"/>
      <c r="AV10" s="17">
        <v>0.33036981398172299</v>
      </c>
      <c r="AW10" s="17"/>
      <c r="AX10" s="17">
        <v>0.467057626853562</v>
      </c>
      <c r="AY10" s="17">
        <v>0.395018055295078</v>
      </c>
      <c r="AZ10" s="17"/>
      <c r="BA10" s="17">
        <v>0.43667010594178501</v>
      </c>
      <c r="BB10" s="17">
        <v>0.43079503579954698</v>
      </c>
    </row>
    <row r="11" spans="2:54">
      <c r="B11" s="18" t="s">
        <v>218</v>
      </c>
      <c r="C11" s="17">
        <v>0.193567758601596</v>
      </c>
      <c r="D11" s="17">
        <v>0.18488775928586401</v>
      </c>
      <c r="E11" s="17">
        <v>0.19980260134151101</v>
      </c>
      <c r="F11" s="17"/>
      <c r="G11" s="17">
        <v>0.15178464410730999</v>
      </c>
      <c r="H11" s="17">
        <v>0.19731915943230499</v>
      </c>
      <c r="I11" s="17">
        <v>0.19676781210129901</v>
      </c>
      <c r="J11" s="17">
        <v>0.15122452679453599</v>
      </c>
      <c r="K11" s="17">
        <v>0.23303570318151701</v>
      </c>
      <c r="L11" s="17">
        <v>0.22466857463390799</v>
      </c>
      <c r="M11" s="17"/>
      <c r="N11" s="17">
        <v>0.17691176796080099</v>
      </c>
      <c r="O11" s="17">
        <v>0.215849303086912</v>
      </c>
      <c r="P11" s="17">
        <v>0.19856453368242699</v>
      </c>
      <c r="Q11" s="17">
        <v>0.18212213605632499</v>
      </c>
      <c r="R11" s="17"/>
      <c r="S11" s="17">
        <v>0.23293370022924301</v>
      </c>
      <c r="T11" s="17">
        <v>0.22718449945466401</v>
      </c>
      <c r="U11" s="17">
        <v>0.255075875678558</v>
      </c>
      <c r="V11" s="17">
        <v>0.15060491687040201</v>
      </c>
      <c r="W11" s="17">
        <v>0.121071209851459</v>
      </c>
      <c r="X11" s="17">
        <v>0.24749743725050399</v>
      </c>
      <c r="Y11" s="17">
        <v>0.178931795422826</v>
      </c>
      <c r="Z11" s="17">
        <v>0.16697735207789299</v>
      </c>
      <c r="AA11" s="17">
        <v>0.15847358803980699</v>
      </c>
      <c r="AB11" s="17">
        <v>0.130008604050875</v>
      </c>
      <c r="AC11" s="17">
        <v>0.20759112554067199</v>
      </c>
      <c r="AD11" s="17">
        <v>0.24081524242050401</v>
      </c>
      <c r="AE11" s="17"/>
      <c r="AF11" s="17">
        <v>0.15481722703912101</v>
      </c>
      <c r="AG11" s="17">
        <v>0.203794977114517</v>
      </c>
      <c r="AH11" s="17">
        <v>0.27048376245282801</v>
      </c>
      <c r="AI11" s="17">
        <v>0.118752029203073</v>
      </c>
      <c r="AJ11" s="17">
        <v>0.18489721105475301</v>
      </c>
      <c r="AK11" s="17"/>
      <c r="AL11" s="17">
        <v>0.221070257424544</v>
      </c>
      <c r="AM11" s="17">
        <v>0.17964721587586299</v>
      </c>
      <c r="AN11" s="17">
        <v>0.17749576084384699</v>
      </c>
      <c r="AO11" s="17">
        <v>0.16383986332409001</v>
      </c>
      <c r="AP11" s="17">
        <v>0.14591295453002201</v>
      </c>
      <c r="AQ11" s="17"/>
      <c r="AR11" s="17">
        <v>0.13960627955031499</v>
      </c>
      <c r="AS11" s="17"/>
      <c r="AT11" s="17">
        <v>0.11717435579535</v>
      </c>
      <c r="AU11" s="17"/>
      <c r="AV11" s="17">
        <v>0.11397721183446601</v>
      </c>
      <c r="AW11" s="17"/>
      <c r="AX11" s="17">
        <v>0.110741070013763</v>
      </c>
      <c r="AY11" s="17">
        <v>0.17942704052945199</v>
      </c>
      <c r="AZ11" s="17"/>
      <c r="BA11" s="17">
        <v>0.23421254947318501</v>
      </c>
      <c r="BB11" s="17">
        <v>0.153381823381987</v>
      </c>
    </row>
    <row r="12" spans="2:54">
      <c r="B12" s="18" t="s">
        <v>219</v>
      </c>
      <c r="C12" s="17">
        <v>8.2843396589738605E-2</v>
      </c>
      <c r="D12" s="17">
        <v>8.1803888322072596E-2</v>
      </c>
      <c r="E12" s="17">
        <v>8.2868269290451796E-2</v>
      </c>
      <c r="F12" s="17"/>
      <c r="G12" s="17">
        <v>8.4574356968338205E-2</v>
      </c>
      <c r="H12" s="17">
        <v>0.128109396737422</v>
      </c>
      <c r="I12" s="17">
        <v>7.9913633623027502E-2</v>
      </c>
      <c r="J12" s="17">
        <v>7.2811294723807804E-2</v>
      </c>
      <c r="K12" s="17">
        <v>6.02274460906779E-2</v>
      </c>
      <c r="L12" s="17">
        <v>7.0341858500180598E-2</v>
      </c>
      <c r="M12" s="17"/>
      <c r="N12" s="17">
        <v>5.6095695267295999E-2</v>
      </c>
      <c r="O12" s="17">
        <v>6.9375349716571E-2</v>
      </c>
      <c r="P12" s="17">
        <v>0.10797723702661199</v>
      </c>
      <c r="Q12" s="17">
        <v>9.8619624316615598E-2</v>
      </c>
      <c r="R12" s="17"/>
      <c r="S12" s="17">
        <v>8.0632107427073593E-2</v>
      </c>
      <c r="T12" s="17">
        <v>9.3188515292135607E-2</v>
      </c>
      <c r="U12" s="17">
        <v>0.117091972871425</v>
      </c>
      <c r="V12" s="17">
        <v>8.6768010188358793E-2</v>
      </c>
      <c r="W12" s="17">
        <v>0.12813651759497899</v>
      </c>
      <c r="X12" s="17">
        <v>6.5070449166871797E-2</v>
      </c>
      <c r="Y12" s="17">
        <v>5.0501989679861602E-2</v>
      </c>
      <c r="Z12" s="17">
        <v>8.2093717912874897E-2</v>
      </c>
      <c r="AA12" s="17">
        <v>5.9828709914601201E-2</v>
      </c>
      <c r="AB12" s="17">
        <v>9.9501100800819503E-2</v>
      </c>
      <c r="AC12" s="17">
        <v>7.4842542054605499E-2</v>
      </c>
      <c r="AD12" s="17">
        <v>3.3318888597179602E-2</v>
      </c>
      <c r="AE12" s="17"/>
      <c r="AF12" s="17">
        <v>6.1639255397918202E-2</v>
      </c>
      <c r="AG12" s="17">
        <v>8.7065613633000596E-2</v>
      </c>
      <c r="AH12" s="17">
        <v>9.8113889856180095E-2</v>
      </c>
      <c r="AI12" s="17">
        <v>2.7001596367666799E-2</v>
      </c>
      <c r="AJ12" s="17">
        <v>0.132238263834346</v>
      </c>
      <c r="AK12" s="17"/>
      <c r="AL12" s="17">
        <v>8.3739326907532302E-2</v>
      </c>
      <c r="AM12" s="17">
        <v>7.9613768711148697E-2</v>
      </c>
      <c r="AN12" s="17">
        <v>8.1366226214645898E-2</v>
      </c>
      <c r="AO12" s="17">
        <v>6.6097076235184501E-2</v>
      </c>
      <c r="AP12" s="17">
        <v>0</v>
      </c>
      <c r="AQ12" s="17"/>
      <c r="AR12" s="17">
        <v>0.111849510588988</v>
      </c>
      <c r="AS12" s="17"/>
      <c r="AT12" s="17">
        <v>0.13484414869834199</v>
      </c>
      <c r="AU12" s="17"/>
      <c r="AV12" s="17">
        <v>8.8091727110886198E-2</v>
      </c>
      <c r="AW12" s="17"/>
      <c r="AX12" s="17">
        <v>6.7930394665821806E-2</v>
      </c>
      <c r="AY12" s="17">
        <v>7.8040302762776695E-2</v>
      </c>
      <c r="AZ12" s="17"/>
      <c r="BA12" s="17">
        <v>8.6784228270717703E-2</v>
      </c>
      <c r="BB12" s="17">
        <v>7.3034580528335197E-2</v>
      </c>
    </row>
    <row r="13" spans="2:54">
      <c r="B13" s="18" t="s">
        <v>220</v>
      </c>
      <c r="C13" s="19">
        <v>5.4642195398836003E-2</v>
      </c>
      <c r="D13" s="19">
        <v>6.9120038696331099E-2</v>
      </c>
      <c r="E13" s="19">
        <v>4.1757074928199897E-2</v>
      </c>
      <c r="F13" s="19"/>
      <c r="G13" s="19">
        <v>3.6072392988140099E-2</v>
      </c>
      <c r="H13" s="19">
        <v>4.9607020652144403E-2</v>
      </c>
      <c r="I13" s="19">
        <v>3.5765498727634001E-2</v>
      </c>
      <c r="J13" s="19">
        <v>5.5836498922892698E-2</v>
      </c>
      <c r="K13" s="19">
        <v>7.6768020421478497E-2</v>
      </c>
      <c r="L13" s="19">
        <v>7.1524458142789599E-2</v>
      </c>
      <c r="M13" s="19"/>
      <c r="N13" s="19">
        <v>4.2678054687667402E-2</v>
      </c>
      <c r="O13" s="19">
        <v>6.7633649443364599E-2</v>
      </c>
      <c r="P13" s="19">
        <v>4.31188035392654E-2</v>
      </c>
      <c r="Q13" s="19">
        <v>6.4394433752013397E-2</v>
      </c>
      <c r="R13" s="19"/>
      <c r="S13" s="19">
        <v>4.8766243967492899E-2</v>
      </c>
      <c r="T13" s="19">
        <v>8.9510057819761499E-2</v>
      </c>
      <c r="U13" s="19">
        <v>2.501842977408E-2</v>
      </c>
      <c r="V13" s="19">
        <v>2.70661631647077E-2</v>
      </c>
      <c r="W13" s="19">
        <v>5.9615337244043699E-2</v>
      </c>
      <c r="X13" s="19">
        <v>4.2610205877236997E-2</v>
      </c>
      <c r="Y13" s="19">
        <v>0.115719403193981</v>
      </c>
      <c r="Z13" s="19">
        <v>0.12647313278858599</v>
      </c>
      <c r="AA13" s="19">
        <v>3.5937169378953498E-2</v>
      </c>
      <c r="AB13" s="19">
        <v>5.1821541246049499E-2</v>
      </c>
      <c r="AC13" s="19">
        <v>1.9176267865858201E-2</v>
      </c>
      <c r="AD13" s="19">
        <v>3.5109666872889397E-2</v>
      </c>
      <c r="AE13" s="19"/>
      <c r="AF13" s="19">
        <v>2.88997192353375E-2</v>
      </c>
      <c r="AG13" s="19">
        <v>0.104723010290936</v>
      </c>
      <c r="AH13" s="19">
        <v>3.2066340573224099E-2</v>
      </c>
      <c r="AI13" s="19">
        <v>2.69650004930879E-2</v>
      </c>
      <c r="AJ13" s="19">
        <v>8.53303490476746E-2</v>
      </c>
      <c r="AK13" s="19"/>
      <c r="AL13" s="19">
        <v>8.2987839458316698E-2</v>
      </c>
      <c r="AM13" s="19">
        <v>4.4143749720844297E-2</v>
      </c>
      <c r="AN13" s="19">
        <v>3.8417966608898201E-2</v>
      </c>
      <c r="AO13" s="19">
        <v>3.9695375520670997E-2</v>
      </c>
      <c r="AP13" s="19">
        <v>7.0293219342608904E-2</v>
      </c>
      <c r="AQ13" s="19"/>
      <c r="AR13" s="19">
        <v>5.4663656220359597E-2</v>
      </c>
      <c r="AS13" s="19"/>
      <c r="AT13" s="19">
        <v>9.11457836210018E-2</v>
      </c>
      <c r="AU13" s="19"/>
      <c r="AV13" s="19">
        <v>3.4521179304744097E-2</v>
      </c>
      <c r="AW13" s="19"/>
      <c r="AX13" s="19">
        <v>1.1724078964004901E-2</v>
      </c>
      <c r="AY13" s="19">
        <v>3.19610276660207E-2</v>
      </c>
      <c r="AZ13" s="19"/>
      <c r="BA13" s="19">
        <v>6.7486878710728102E-2</v>
      </c>
      <c r="BB13" s="19">
        <v>5.1393908849889799E-2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284</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1070</v>
      </c>
      <c r="D7" s="10">
        <v>504</v>
      </c>
      <c r="E7" s="10">
        <v>561</v>
      </c>
      <c r="F7" s="10"/>
      <c r="G7" s="10">
        <v>134</v>
      </c>
      <c r="H7" s="10">
        <v>190</v>
      </c>
      <c r="I7" s="10">
        <v>196</v>
      </c>
      <c r="J7" s="10">
        <v>155</v>
      </c>
      <c r="K7" s="10">
        <v>154</v>
      </c>
      <c r="L7" s="10">
        <v>240</v>
      </c>
      <c r="M7" s="10"/>
      <c r="N7" s="10">
        <v>298</v>
      </c>
      <c r="O7" s="10">
        <v>291</v>
      </c>
      <c r="P7" s="10">
        <v>195</v>
      </c>
      <c r="Q7" s="10">
        <v>277</v>
      </c>
      <c r="R7" s="10"/>
      <c r="S7" s="10">
        <v>145</v>
      </c>
      <c r="T7" s="10">
        <v>158</v>
      </c>
      <c r="U7" s="10">
        <v>104</v>
      </c>
      <c r="V7" s="10">
        <v>73</v>
      </c>
      <c r="W7" s="10">
        <v>75</v>
      </c>
      <c r="X7" s="10">
        <v>116</v>
      </c>
      <c r="Y7" s="10">
        <v>77</v>
      </c>
      <c r="Z7" s="10">
        <v>40</v>
      </c>
      <c r="AA7" s="10">
        <v>133</v>
      </c>
      <c r="AB7" s="10">
        <v>71</v>
      </c>
      <c r="AC7" s="10">
        <v>53</v>
      </c>
      <c r="AD7" s="10">
        <v>25</v>
      </c>
      <c r="AE7" s="10"/>
      <c r="AF7" s="10">
        <v>364</v>
      </c>
      <c r="AG7" s="10">
        <v>180</v>
      </c>
      <c r="AH7" s="10">
        <v>95</v>
      </c>
      <c r="AI7" s="10">
        <v>68</v>
      </c>
      <c r="AJ7" s="10">
        <v>172</v>
      </c>
      <c r="AK7" s="10"/>
      <c r="AL7" s="10">
        <v>258</v>
      </c>
      <c r="AM7" s="10">
        <v>223</v>
      </c>
      <c r="AN7" s="10">
        <v>285</v>
      </c>
      <c r="AO7" s="10">
        <v>122</v>
      </c>
      <c r="AP7" s="10">
        <v>25</v>
      </c>
      <c r="AQ7" s="10"/>
      <c r="AR7" s="10">
        <v>141</v>
      </c>
      <c r="AS7" s="10"/>
      <c r="AT7" s="10">
        <v>63</v>
      </c>
      <c r="AU7" s="10"/>
      <c r="AV7" s="10">
        <v>83</v>
      </c>
      <c r="AW7" s="10"/>
      <c r="AX7" s="10">
        <v>57</v>
      </c>
      <c r="AY7" s="10">
        <v>277</v>
      </c>
      <c r="AZ7" s="10"/>
      <c r="BA7" s="10">
        <v>348</v>
      </c>
      <c r="BB7" s="10">
        <v>460</v>
      </c>
    </row>
    <row r="8" spans="2:54" ht="30" customHeight="1">
      <c r="B8" s="11" t="s">
        <v>84</v>
      </c>
      <c r="C8" s="11">
        <v>1077</v>
      </c>
      <c r="D8" s="11">
        <v>514</v>
      </c>
      <c r="E8" s="11">
        <v>557</v>
      </c>
      <c r="F8" s="11"/>
      <c r="G8" s="11">
        <v>138</v>
      </c>
      <c r="H8" s="11">
        <v>185</v>
      </c>
      <c r="I8" s="11">
        <v>188</v>
      </c>
      <c r="J8" s="11">
        <v>203</v>
      </c>
      <c r="K8" s="11">
        <v>140</v>
      </c>
      <c r="L8" s="11">
        <v>222</v>
      </c>
      <c r="M8" s="11"/>
      <c r="N8" s="11">
        <v>276</v>
      </c>
      <c r="O8" s="11">
        <v>282</v>
      </c>
      <c r="P8" s="11">
        <v>226</v>
      </c>
      <c r="Q8" s="11">
        <v>283</v>
      </c>
      <c r="R8" s="11"/>
      <c r="S8" s="11">
        <v>145</v>
      </c>
      <c r="T8" s="11">
        <v>133</v>
      </c>
      <c r="U8" s="11">
        <v>88</v>
      </c>
      <c r="V8" s="11">
        <v>102</v>
      </c>
      <c r="W8" s="11">
        <v>80</v>
      </c>
      <c r="X8" s="11">
        <v>94</v>
      </c>
      <c r="Y8" s="11">
        <v>80</v>
      </c>
      <c r="Z8" s="11">
        <v>40</v>
      </c>
      <c r="AA8" s="11">
        <v>138</v>
      </c>
      <c r="AB8" s="11">
        <v>90</v>
      </c>
      <c r="AC8" s="11">
        <v>54</v>
      </c>
      <c r="AD8" s="11">
        <v>33</v>
      </c>
      <c r="AE8" s="11"/>
      <c r="AF8" s="11">
        <v>371</v>
      </c>
      <c r="AG8" s="11">
        <v>170</v>
      </c>
      <c r="AH8" s="11">
        <v>92</v>
      </c>
      <c r="AI8" s="11">
        <v>65</v>
      </c>
      <c r="AJ8" s="11">
        <v>181</v>
      </c>
      <c r="AK8" s="11"/>
      <c r="AL8" s="11">
        <v>269</v>
      </c>
      <c r="AM8" s="11">
        <v>226</v>
      </c>
      <c r="AN8" s="11">
        <v>282</v>
      </c>
      <c r="AO8" s="11">
        <v>116</v>
      </c>
      <c r="AP8" s="11">
        <v>21</v>
      </c>
      <c r="AQ8" s="11"/>
      <c r="AR8" s="11">
        <v>143</v>
      </c>
      <c r="AS8" s="11"/>
      <c r="AT8" s="11">
        <v>68</v>
      </c>
      <c r="AU8" s="11"/>
      <c r="AV8" s="11">
        <v>80</v>
      </c>
      <c r="AW8" s="11"/>
      <c r="AX8" s="11">
        <v>57</v>
      </c>
      <c r="AY8" s="11">
        <v>284</v>
      </c>
      <c r="AZ8" s="11"/>
      <c r="BA8" s="11">
        <v>350</v>
      </c>
      <c r="BB8" s="11">
        <v>460</v>
      </c>
    </row>
    <row r="9" spans="2:54">
      <c r="B9" s="18" t="s">
        <v>216</v>
      </c>
      <c r="C9" s="17">
        <v>7.5657953592080607E-2</v>
      </c>
      <c r="D9" s="17">
        <v>9.2833457206461106E-2</v>
      </c>
      <c r="E9" s="17">
        <v>6.04654792039978E-2</v>
      </c>
      <c r="F9" s="17"/>
      <c r="G9" s="17">
        <v>0.123890648814808</v>
      </c>
      <c r="H9" s="17">
        <v>8.5843120643472104E-2</v>
      </c>
      <c r="I9" s="17">
        <v>0.123433363050293</v>
      </c>
      <c r="J9" s="17">
        <v>7.1991580737133506E-2</v>
      </c>
      <c r="K9" s="17">
        <v>3.9823243207904799E-2</v>
      </c>
      <c r="L9" s="17">
        <v>2.29645729164604E-2</v>
      </c>
      <c r="M9" s="17"/>
      <c r="N9" s="17">
        <v>8.9209346649453403E-2</v>
      </c>
      <c r="O9" s="17">
        <v>5.2089949964500698E-2</v>
      </c>
      <c r="P9" s="17">
        <v>9.29845816798235E-2</v>
      </c>
      <c r="Q9" s="17">
        <v>7.4672268118943397E-2</v>
      </c>
      <c r="R9" s="17"/>
      <c r="S9" s="17">
        <v>0.13173076552517601</v>
      </c>
      <c r="T9" s="17">
        <v>7.1805679139432699E-2</v>
      </c>
      <c r="U9" s="17">
        <v>4.0288065782646598E-2</v>
      </c>
      <c r="V9" s="17">
        <v>8.5155736553146094E-2</v>
      </c>
      <c r="W9" s="17">
        <v>2.4932907952010499E-2</v>
      </c>
      <c r="X9" s="17">
        <v>7.5408818000174294E-2</v>
      </c>
      <c r="Y9" s="17">
        <v>6.3389470120853095E-2</v>
      </c>
      <c r="Z9" s="17">
        <v>9.3072346002451303E-2</v>
      </c>
      <c r="AA9" s="17">
        <v>7.4250129688664304E-2</v>
      </c>
      <c r="AB9" s="17">
        <v>8.4207182816825904E-2</v>
      </c>
      <c r="AC9" s="17">
        <v>4.1871169673402299E-2</v>
      </c>
      <c r="AD9" s="17">
        <v>8.0309657897022796E-2</v>
      </c>
      <c r="AE9" s="17"/>
      <c r="AF9" s="17">
        <v>0.12722673446385199</v>
      </c>
      <c r="AG9" s="17">
        <v>5.9512896150136697E-2</v>
      </c>
      <c r="AH9" s="17">
        <v>6.5150804143397001E-3</v>
      </c>
      <c r="AI9" s="17">
        <v>4.3721602189077398E-2</v>
      </c>
      <c r="AJ9" s="17">
        <v>4.1365177034932601E-2</v>
      </c>
      <c r="AK9" s="17"/>
      <c r="AL9" s="17">
        <v>7.6997247866828905E-2</v>
      </c>
      <c r="AM9" s="17">
        <v>5.8843196063919398E-2</v>
      </c>
      <c r="AN9" s="17">
        <v>7.5372283687303407E-2</v>
      </c>
      <c r="AO9" s="17">
        <v>0.103814026218233</v>
      </c>
      <c r="AP9" s="17">
        <v>0.35002316293012098</v>
      </c>
      <c r="AQ9" s="17"/>
      <c r="AR9" s="17">
        <v>9.8388008695535406E-2</v>
      </c>
      <c r="AS9" s="17"/>
      <c r="AT9" s="17">
        <v>0.112379120016333</v>
      </c>
      <c r="AU9" s="17"/>
      <c r="AV9" s="17">
        <v>9.7258490509648798E-2</v>
      </c>
      <c r="AW9" s="17"/>
      <c r="AX9" s="17">
        <v>7.2258306834818903E-2</v>
      </c>
      <c r="AY9" s="17">
        <v>9.7501140191888699E-2</v>
      </c>
      <c r="AZ9" s="17"/>
      <c r="BA9" s="17">
        <v>5.8693719530840703E-2</v>
      </c>
      <c r="BB9" s="17">
        <v>8.5052929177560604E-2</v>
      </c>
    </row>
    <row r="10" spans="2:54">
      <c r="B10" s="18" t="s">
        <v>217</v>
      </c>
      <c r="C10" s="17">
        <v>0.26244969182750999</v>
      </c>
      <c r="D10" s="17">
        <v>0.288597350799357</v>
      </c>
      <c r="E10" s="17">
        <v>0.23696121969715001</v>
      </c>
      <c r="F10" s="17"/>
      <c r="G10" s="17">
        <v>0.39102429780497799</v>
      </c>
      <c r="H10" s="17">
        <v>0.34185181199689002</v>
      </c>
      <c r="I10" s="17">
        <v>0.298334203158092</v>
      </c>
      <c r="J10" s="17">
        <v>0.23231744302082499</v>
      </c>
      <c r="K10" s="17">
        <v>0.19149046338579101</v>
      </c>
      <c r="L10" s="17">
        <v>0.15925695018081801</v>
      </c>
      <c r="M10" s="17"/>
      <c r="N10" s="17">
        <v>0.288550272202936</v>
      </c>
      <c r="O10" s="17">
        <v>0.25354259523420403</v>
      </c>
      <c r="P10" s="17">
        <v>0.249426754646765</v>
      </c>
      <c r="Q10" s="17">
        <v>0.25554943992022</v>
      </c>
      <c r="R10" s="17"/>
      <c r="S10" s="17">
        <v>0.33068382271580599</v>
      </c>
      <c r="T10" s="17">
        <v>0.20049009735817799</v>
      </c>
      <c r="U10" s="17">
        <v>0.171733306255026</v>
      </c>
      <c r="V10" s="17">
        <v>0.26744238282101801</v>
      </c>
      <c r="W10" s="17">
        <v>0.217988962651949</v>
      </c>
      <c r="X10" s="17">
        <v>0.213006551923733</v>
      </c>
      <c r="Y10" s="17">
        <v>0.249706677858128</v>
      </c>
      <c r="Z10" s="17">
        <v>0.17047761645551501</v>
      </c>
      <c r="AA10" s="17">
        <v>0.35031626345661898</v>
      </c>
      <c r="AB10" s="17">
        <v>0.30370651274855598</v>
      </c>
      <c r="AC10" s="17">
        <v>0.31625025923535299</v>
      </c>
      <c r="AD10" s="17">
        <v>0.26138194287160499</v>
      </c>
      <c r="AE10" s="17"/>
      <c r="AF10" s="17">
        <v>0.42524201411276102</v>
      </c>
      <c r="AG10" s="17">
        <v>0.16403875017670799</v>
      </c>
      <c r="AH10" s="17">
        <v>0.19137911389249901</v>
      </c>
      <c r="AI10" s="17">
        <v>0.247894952207695</v>
      </c>
      <c r="AJ10" s="17">
        <v>0.12465836086910199</v>
      </c>
      <c r="AK10" s="17"/>
      <c r="AL10" s="17">
        <v>0.19074393407749901</v>
      </c>
      <c r="AM10" s="17">
        <v>0.20673430021998099</v>
      </c>
      <c r="AN10" s="17">
        <v>0.35861622096064</v>
      </c>
      <c r="AO10" s="17">
        <v>0.34226192295381103</v>
      </c>
      <c r="AP10" s="17">
        <v>0.22459363121619999</v>
      </c>
      <c r="AQ10" s="17"/>
      <c r="AR10" s="17">
        <v>0.38610246733970899</v>
      </c>
      <c r="AS10" s="17"/>
      <c r="AT10" s="17">
        <v>0.36926124466158999</v>
      </c>
      <c r="AU10" s="17"/>
      <c r="AV10" s="17">
        <v>0.49122603164456902</v>
      </c>
      <c r="AW10" s="17"/>
      <c r="AX10" s="17">
        <v>0.40617346014611799</v>
      </c>
      <c r="AY10" s="17">
        <v>0.398966067854781</v>
      </c>
      <c r="AZ10" s="17"/>
      <c r="BA10" s="17">
        <v>0.18236933669333999</v>
      </c>
      <c r="BB10" s="17">
        <v>0.28445136294672702</v>
      </c>
    </row>
    <row r="11" spans="2:54">
      <c r="B11" s="18" t="s">
        <v>218</v>
      </c>
      <c r="C11" s="17">
        <v>0.27447655159765499</v>
      </c>
      <c r="D11" s="17">
        <v>0.23746824734444799</v>
      </c>
      <c r="E11" s="17">
        <v>0.30763747893170401</v>
      </c>
      <c r="F11" s="17"/>
      <c r="G11" s="17">
        <v>0.210462627897301</v>
      </c>
      <c r="H11" s="17">
        <v>0.22333348750332299</v>
      </c>
      <c r="I11" s="17">
        <v>0.25287017731127898</v>
      </c>
      <c r="J11" s="17">
        <v>0.34458214439340001</v>
      </c>
      <c r="K11" s="17">
        <v>0.30898238595431798</v>
      </c>
      <c r="L11" s="17">
        <v>0.29022484774632801</v>
      </c>
      <c r="M11" s="17"/>
      <c r="N11" s="17">
        <v>0.28300306751889998</v>
      </c>
      <c r="O11" s="17">
        <v>0.29377230975988999</v>
      </c>
      <c r="P11" s="17">
        <v>0.20930813357404501</v>
      </c>
      <c r="Q11" s="17">
        <v>0.29753796794614201</v>
      </c>
      <c r="R11" s="17"/>
      <c r="S11" s="17">
        <v>0.28446495265629901</v>
      </c>
      <c r="T11" s="17">
        <v>0.22599287877072199</v>
      </c>
      <c r="U11" s="17">
        <v>0.369234772859038</v>
      </c>
      <c r="V11" s="17">
        <v>0.20933759153015499</v>
      </c>
      <c r="W11" s="17">
        <v>0.33273803890245601</v>
      </c>
      <c r="X11" s="17">
        <v>0.343353276113808</v>
      </c>
      <c r="Y11" s="17">
        <v>0.33491547198574401</v>
      </c>
      <c r="Z11" s="17">
        <v>0.16598469432952401</v>
      </c>
      <c r="AA11" s="17">
        <v>0.20235864714680599</v>
      </c>
      <c r="AB11" s="17">
        <v>0.27775237548124798</v>
      </c>
      <c r="AC11" s="17">
        <v>0.244056984256009</v>
      </c>
      <c r="AD11" s="17">
        <v>0.36469276310619902</v>
      </c>
      <c r="AE11" s="17"/>
      <c r="AF11" s="17">
        <v>0.27135465407075299</v>
      </c>
      <c r="AG11" s="17">
        <v>0.26481572243115198</v>
      </c>
      <c r="AH11" s="17">
        <v>0.32976472652876199</v>
      </c>
      <c r="AI11" s="17">
        <v>0.33978837134346801</v>
      </c>
      <c r="AJ11" s="17">
        <v>0.21019510995295501</v>
      </c>
      <c r="AK11" s="17"/>
      <c r="AL11" s="17">
        <v>0.27538170611130902</v>
      </c>
      <c r="AM11" s="17">
        <v>0.35020933764631001</v>
      </c>
      <c r="AN11" s="17">
        <v>0.24300005034719599</v>
      </c>
      <c r="AO11" s="17">
        <v>0.26451997034195701</v>
      </c>
      <c r="AP11" s="17">
        <v>0.20623183403711701</v>
      </c>
      <c r="AQ11" s="17"/>
      <c r="AR11" s="17">
        <v>0.21932318460447001</v>
      </c>
      <c r="AS11" s="17"/>
      <c r="AT11" s="17">
        <v>0.121004340345734</v>
      </c>
      <c r="AU11" s="17"/>
      <c r="AV11" s="17">
        <v>0.23235606850349499</v>
      </c>
      <c r="AW11" s="17"/>
      <c r="AX11" s="17">
        <v>0.17383097527418401</v>
      </c>
      <c r="AY11" s="17">
        <v>0.31675903344968498</v>
      </c>
      <c r="AZ11" s="17"/>
      <c r="BA11" s="17">
        <v>0.22993038676933999</v>
      </c>
      <c r="BB11" s="17">
        <v>0.31241132170217401</v>
      </c>
    </row>
    <row r="12" spans="2:54">
      <c r="B12" s="18" t="s">
        <v>219</v>
      </c>
      <c r="C12" s="17">
        <v>0.259228202924283</v>
      </c>
      <c r="D12" s="17">
        <v>0.259250985516018</v>
      </c>
      <c r="E12" s="17">
        <v>0.26144514308274502</v>
      </c>
      <c r="F12" s="17"/>
      <c r="G12" s="17">
        <v>0.21676785387557099</v>
      </c>
      <c r="H12" s="17">
        <v>0.27253808993509998</v>
      </c>
      <c r="I12" s="17">
        <v>0.225912737065987</v>
      </c>
      <c r="J12" s="17">
        <v>0.23393074958717999</v>
      </c>
      <c r="K12" s="17">
        <v>0.25045649948637</v>
      </c>
      <c r="L12" s="17">
        <v>0.33246222660072799</v>
      </c>
      <c r="M12" s="17"/>
      <c r="N12" s="17">
        <v>0.226260436953685</v>
      </c>
      <c r="O12" s="17">
        <v>0.26492486139805599</v>
      </c>
      <c r="P12" s="17">
        <v>0.28624846639732698</v>
      </c>
      <c r="Q12" s="17">
        <v>0.259341102599285</v>
      </c>
      <c r="R12" s="17"/>
      <c r="S12" s="17">
        <v>0.15806431269266499</v>
      </c>
      <c r="T12" s="17">
        <v>0.26213096718985301</v>
      </c>
      <c r="U12" s="17">
        <v>0.31904430649894</v>
      </c>
      <c r="V12" s="17">
        <v>0.37802790049475499</v>
      </c>
      <c r="W12" s="17">
        <v>0.277698875994696</v>
      </c>
      <c r="X12" s="17">
        <v>0.270431893751434</v>
      </c>
      <c r="Y12" s="17">
        <v>0.22346625675630299</v>
      </c>
      <c r="Z12" s="17">
        <v>0.29817391434408302</v>
      </c>
      <c r="AA12" s="17">
        <v>0.27826011395737299</v>
      </c>
      <c r="AB12" s="17">
        <v>0.17218958381831301</v>
      </c>
      <c r="AC12" s="17">
        <v>0.29850748773764302</v>
      </c>
      <c r="AD12" s="17">
        <v>0.21986423597381299</v>
      </c>
      <c r="AE12" s="17"/>
      <c r="AF12" s="17">
        <v>0.147389032500892</v>
      </c>
      <c r="AG12" s="17">
        <v>0.264042557772661</v>
      </c>
      <c r="AH12" s="17">
        <v>0.416725168317989</v>
      </c>
      <c r="AI12" s="17">
        <v>0.26376544507847799</v>
      </c>
      <c r="AJ12" s="17">
        <v>0.394932632189477</v>
      </c>
      <c r="AK12" s="17"/>
      <c r="AL12" s="17">
        <v>0.28908065184033999</v>
      </c>
      <c r="AM12" s="17">
        <v>0.244753112706421</v>
      </c>
      <c r="AN12" s="17">
        <v>0.246913103923284</v>
      </c>
      <c r="AO12" s="17">
        <v>0.16899032450217999</v>
      </c>
      <c r="AP12" s="17">
        <v>0.17721887627980301</v>
      </c>
      <c r="AQ12" s="17"/>
      <c r="AR12" s="17">
        <v>0.23333086021883501</v>
      </c>
      <c r="AS12" s="17"/>
      <c r="AT12" s="17">
        <v>0.32161976281460303</v>
      </c>
      <c r="AU12" s="17"/>
      <c r="AV12" s="17">
        <v>0.13222566590471899</v>
      </c>
      <c r="AW12" s="17"/>
      <c r="AX12" s="17">
        <v>0.2964573634189</v>
      </c>
      <c r="AY12" s="17">
        <v>0.15589376612153</v>
      </c>
      <c r="AZ12" s="17"/>
      <c r="BA12" s="17">
        <v>0.31516637959183103</v>
      </c>
      <c r="BB12" s="17">
        <v>0.22253038128958899</v>
      </c>
    </row>
    <row r="13" spans="2:54">
      <c r="B13" s="18" t="s">
        <v>220</v>
      </c>
      <c r="C13" s="19">
        <v>0.12818760005847199</v>
      </c>
      <c r="D13" s="19">
        <v>0.121849959133716</v>
      </c>
      <c r="E13" s="19">
        <v>0.13349067908440301</v>
      </c>
      <c r="F13" s="19"/>
      <c r="G13" s="19">
        <v>5.7854571607341997E-2</v>
      </c>
      <c r="H13" s="19">
        <v>7.6433489921215306E-2</v>
      </c>
      <c r="I13" s="19">
        <v>9.9449519414349097E-2</v>
      </c>
      <c r="J13" s="19">
        <v>0.11717808226146199</v>
      </c>
      <c r="K13" s="19">
        <v>0.209247407965616</v>
      </c>
      <c r="L13" s="19">
        <v>0.19509140255566601</v>
      </c>
      <c r="M13" s="19"/>
      <c r="N13" s="19">
        <v>0.112976876675026</v>
      </c>
      <c r="O13" s="19">
        <v>0.13567028364334899</v>
      </c>
      <c r="P13" s="19">
        <v>0.16203206370204001</v>
      </c>
      <c r="Q13" s="19">
        <v>0.11289922141541001</v>
      </c>
      <c r="R13" s="19"/>
      <c r="S13" s="19">
        <v>9.5056146410054998E-2</v>
      </c>
      <c r="T13" s="19">
        <v>0.23958037754181399</v>
      </c>
      <c r="U13" s="19">
        <v>9.9699548604349403E-2</v>
      </c>
      <c r="V13" s="19">
        <v>6.0036388600926097E-2</v>
      </c>
      <c r="W13" s="19">
        <v>0.14664121449888801</v>
      </c>
      <c r="X13" s="19">
        <v>9.7799460210850203E-2</v>
      </c>
      <c r="Y13" s="19">
        <v>0.128522123278972</v>
      </c>
      <c r="Z13" s="19">
        <v>0.272291428868426</v>
      </c>
      <c r="AA13" s="19">
        <v>9.4814845750537002E-2</v>
      </c>
      <c r="AB13" s="19">
        <v>0.16214434513505699</v>
      </c>
      <c r="AC13" s="19">
        <v>9.9314099097593797E-2</v>
      </c>
      <c r="AD13" s="19">
        <v>7.3751400151360197E-2</v>
      </c>
      <c r="AE13" s="19"/>
      <c r="AF13" s="19">
        <v>2.87875648517418E-2</v>
      </c>
      <c r="AG13" s="19">
        <v>0.247590073469342</v>
      </c>
      <c r="AH13" s="19">
        <v>5.5615910846410703E-2</v>
      </c>
      <c r="AI13" s="19">
        <v>0.104829629181282</v>
      </c>
      <c r="AJ13" s="19">
        <v>0.22884871995353301</v>
      </c>
      <c r="AK13" s="19"/>
      <c r="AL13" s="19">
        <v>0.16779646010402299</v>
      </c>
      <c r="AM13" s="19">
        <v>0.139460053363369</v>
      </c>
      <c r="AN13" s="19">
        <v>7.6098341081576301E-2</v>
      </c>
      <c r="AO13" s="19">
        <v>0.120413755983819</v>
      </c>
      <c r="AP13" s="19">
        <v>4.1932495536759498E-2</v>
      </c>
      <c r="AQ13" s="19"/>
      <c r="AR13" s="19">
        <v>6.2855479141449497E-2</v>
      </c>
      <c r="AS13" s="19"/>
      <c r="AT13" s="19">
        <v>7.5735532161739005E-2</v>
      </c>
      <c r="AU13" s="19"/>
      <c r="AV13" s="19">
        <v>4.69337434375681E-2</v>
      </c>
      <c r="AW13" s="19"/>
      <c r="AX13" s="19">
        <v>5.1279894325979701E-2</v>
      </c>
      <c r="AY13" s="19">
        <v>3.0879992382115001E-2</v>
      </c>
      <c r="AZ13" s="19"/>
      <c r="BA13" s="19">
        <v>0.21384017741465</v>
      </c>
      <c r="BB13" s="19">
        <v>9.5554004883948801E-2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B2:H18"/>
  <sheetViews>
    <sheetView showGridLines="0" workbookViewId="0">
      <pane xSplit="2" topLeftCell="C1" activePane="topRight" state="frozen"/>
      <selection pane="topRight"/>
    </sheetView>
  </sheetViews>
  <sheetFormatPr defaultColWidth="11.5703125" defaultRowHeight="14.45"/>
  <cols>
    <col min="2" max="2" width="25.7109375" customWidth="1"/>
    <col min="3" max="8" width="20.7109375" customWidth="1"/>
  </cols>
  <sheetData>
    <row r="2" spans="2:8" ht="40.15" customHeight="1">
      <c r="D2" s="36" t="s">
        <v>484</v>
      </c>
      <c r="E2" s="37"/>
      <c r="F2" s="37"/>
      <c r="G2" s="37"/>
      <c r="H2" s="37"/>
    </row>
    <row r="6" spans="2:8" ht="49.9" customHeight="1">
      <c r="B6" s="20" t="s">
        <v>43</v>
      </c>
      <c r="C6" s="20" t="s">
        <v>466</v>
      </c>
      <c r="D6" s="20" t="s">
        <v>467</v>
      </c>
      <c r="E6" s="20" t="s">
        <v>468</v>
      </c>
      <c r="F6" s="20" t="s">
        <v>469</v>
      </c>
      <c r="G6" s="20" t="s">
        <v>470</v>
      </c>
    </row>
    <row r="7" spans="2:8">
      <c r="B7" s="18" t="s">
        <v>216</v>
      </c>
      <c r="C7" s="17">
        <v>0.121265965052194</v>
      </c>
      <c r="D7" s="17">
        <v>0.29499255844261602</v>
      </c>
      <c r="E7" s="17">
        <v>0.22908316533996501</v>
      </c>
      <c r="F7" s="17">
        <v>0.23001572510444099</v>
      </c>
      <c r="G7" s="17">
        <v>8.0931238435398997E-2</v>
      </c>
    </row>
    <row r="8" spans="2:8">
      <c r="B8" s="18" t="s">
        <v>217</v>
      </c>
      <c r="C8" s="17">
        <v>0.31423480340224902</v>
      </c>
      <c r="D8" s="17">
        <v>0.37163725928596197</v>
      </c>
      <c r="E8" s="17">
        <v>0.40727751422030201</v>
      </c>
      <c r="F8" s="17">
        <v>0.37147888633257597</v>
      </c>
      <c r="G8" s="17">
        <v>0.26943246784842001</v>
      </c>
    </row>
    <row r="9" spans="2:8">
      <c r="B9" s="18" t="s">
        <v>218</v>
      </c>
      <c r="C9" s="17">
        <v>0.26015564595602703</v>
      </c>
      <c r="D9" s="17">
        <v>0.168908468037194</v>
      </c>
      <c r="E9" s="17">
        <v>0.19910770861935301</v>
      </c>
      <c r="F9" s="17">
        <v>0.22809131859548301</v>
      </c>
      <c r="G9" s="17">
        <v>0.29315601802678398</v>
      </c>
    </row>
    <row r="10" spans="2:8">
      <c r="B10" s="18" t="s">
        <v>219</v>
      </c>
      <c r="C10" s="17">
        <v>0.21432763524118101</v>
      </c>
      <c r="D10" s="17">
        <v>0.109951134665647</v>
      </c>
      <c r="E10" s="17">
        <v>0.11485006198537601</v>
      </c>
      <c r="F10" s="17">
        <v>0.122644690386756</v>
      </c>
      <c r="G10" s="17">
        <v>0.242590794485367</v>
      </c>
    </row>
    <row r="11" spans="2:8">
      <c r="B11" s="18" t="s">
        <v>220</v>
      </c>
      <c r="C11" s="17">
        <v>9.0015950348348098E-2</v>
      </c>
      <c r="D11" s="17">
        <v>5.4510579568580998E-2</v>
      </c>
      <c r="E11" s="17">
        <v>4.9681549835004203E-2</v>
      </c>
      <c r="F11" s="17">
        <v>4.7769379580743197E-2</v>
      </c>
      <c r="G11" s="17">
        <v>0.11388948120403</v>
      </c>
    </row>
    <row r="12" spans="2:8">
      <c r="B12" s="16" t="s">
        <v>31</v>
      </c>
      <c r="C12" s="16"/>
      <c r="D12" s="16"/>
      <c r="E12" s="16"/>
      <c r="F12" s="16"/>
      <c r="G12" s="16"/>
    </row>
    <row r="13" spans="2:8">
      <c r="B13" t="s">
        <v>456</v>
      </c>
    </row>
    <row r="14" spans="2:8">
      <c r="B14" t="s">
        <v>457</v>
      </c>
    </row>
    <row r="18" spans="2:2">
      <c r="B18"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285</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1093</v>
      </c>
      <c r="D7" s="10">
        <v>520</v>
      </c>
      <c r="E7" s="10">
        <v>571</v>
      </c>
      <c r="F7" s="10"/>
      <c r="G7" s="10">
        <v>157</v>
      </c>
      <c r="H7" s="10">
        <v>185</v>
      </c>
      <c r="I7" s="10">
        <v>189</v>
      </c>
      <c r="J7" s="10">
        <v>127</v>
      </c>
      <c r="K7" s="10">
        <v>181</v>
      </c>
      <c r="L7" s="10">
        <v>254</v>
      </c>
      <c r="M7" s="10"/>
      <c r="N7" s="10">
        <v>336</v>
      </c>
      <c r="O7" s="10">
        <v>271</v>
      </c>
      <c r="P7" s="10">
        <v>214</v>
      </c>
      <c r="Q7" s="10">
        <v>265</v>
      </c>
      <c r="R7" s="10"/>
      <c r="S7" s="10">
        <v>150</v>
      </c>
      <c r="T7" s="10">
        <v>183</v>
      </c>
      <c r="U7" s="10">
        <v>103</v>
      </c>
      <c r="V7" s="10">
        <v>68</v>
      </c>
      <c r="W7" s="10">
        <v>73</v>
      </c>
      <c r="X7" s="10">
        <v>120</v>
      </c>
      <c r="Y7" s="10">
        <v>88</v>
      </c>
      <c r="Z7" s="10">
        <v>41</v>
      </c>
      <c r="AA7" s="10">
        <v>110</v>
      </c>
      <c r="AB7" s="10">
        <v>82</v>
      </c>
      <c r="AC7" s="10">
        <v>55</v>
      </c>
      <c r="AD7" s="10">
        <v>20</v>
      </c>
      <c r="AE7" s="10"/>
      <c r="AF7" s="10">
        <v>374</v>
      </c>
      <c r="AG7" s="10">
        <v>179</v>
      </c>
      <c r="AH7" s="10">
        <v>103</v>
      </c>
      <c r="AI7" s="10">
        <v>62</v>
      </c>
      <c r="AJ7" s="10">
        <v>167</v>
      </c>
      <c r="AK7" s="10"/>
      <c r="AL7" s="10">
        <v>262</v>
      </c>
      <c r="AM7" s="10">
        <v>259</v>
      </c>
      <c r="AN7" s="10">
        <v>254</v>
      </c>
      <c r="AO7" s="10">
        <v>132</v>
      </c>
      <c r="AP7" s="10">
        <v>25</v>
      </c>
      <c r="AQ7" s="10"/>
      <c r="AR7" s="10">
        <v>153</v>
      </c>
      <c r="AS7" s="10"/>
      <c r="AT7" s="10">
        <v>61</v>
      </c>
      <c r="AU7" s="10"/>
      <c r="AV7" s="10">
        <v>96</v>
      </c>
      <c r="AW7" s="10"/>
      <c r="AX7" s="10">
        <v>51</v>
      </c>
      <c r="AY7" s="10">
        <v>267</v>
      </c>
      <c r="AZ7" s="10"/>
      <c r="BA7" s="10">
        <v>380</v>
      </c>
      <c r="BB7" s="10">
        <v>430</v>
      </c>
    </row>
    <row r="8" spans="2:54" ht="30" customHeight="1">
      <c r="B8" s="11" t="s">
        <v>84</v>
      </c>
      <c r="C8" s="11">
        <v>1087</v>
      </c>
      <c r="D8" s="11">
        <v>523</v>
      </c>
      <c r="E8" s="11">
        <v>562</v>
      </c>
      <c r="F8" s="11"/>
      <c r="G8" s="11">
        <v>159</v>
      </c>
      <c r="H8" s="11">
        <v>180</v>
      </c>
      <c r="I8" s="11">
        <v>187</v>
      </c>
      <c r="J8" s="11">
        <v>162</v>
      </c>
      <c r="K8" s="11">
        <v>162</v>
      </c>
      <c r="L8" s="11">
        <v>237</v>
      </c>
      <c r="M8" s="11"/>
      <c r="N8" s="11">
        <v>302</v>
      </c>
      <c r="O8" s="11">
        <v>266</v>
      </c>
      <c r="P8" s="11">
        <v>252</v>
      </c>
      <c r="Q8" s="11">
        <v>260</v>
      </c>
      <c r="R8" s="11"/>
      <c r="S8" s="11">
        <v>147</v>
      </c>
      <c r="T8" s="11">
        <v>154</v>
      </c>
      <c r="U8" s="11">
        <v>85</v>
      </c>
      <c r="V8" s="11">
        <v>91</v>
      </c>
      <c r="W8" s="11">
        <v>77</v>
      </c>
      <c r="X8" s="11">
        <v>100</v>
      </c>
      <c r="Y8" s="11">
        <v>91</v>
      </c>
      <c r="Z8" s="11">
        <v>40</v>
      </c>
      <c r="AA8" s="11">
        <v>110</v>
      </c>
      <c r="AB8" s="11">
        <v>106</v>
      </c>
      <c r="AC8" s="11">
        <v>59</v>
      </c>
      <c r="AD8" s="11">
        <v>27</v>
      </c>
      <c r="AE8" s="11"/>
      <c r="AF8" s="11">
        <v>373</v>
      </c>
      <c r="AG8" s="11">
        <v>170</v>
      </c>
      <c r="AH8" s="11">
        <v>102</v>
      </c>
      <c r="AI8" s="11">
        <v>66</v>
      </c>
      <c r="AJ8" s="11">
        <v>163</v>
      </c>
      <c r="AK8" s="11"/>
      <c r="AL8" s="11">
        <v>263</v>
      </c>
      <c r="AM8" s="11">
        <v>274</v>
      </c>
      <c r="AN8" s="11">
        <v>245</v>
      </c>
      <c r="AO8" s="11">
        <v>123</v>
      </c>
      <c r="AP8" s="11">
        <v>21</v>
      </c>
      <c r="AQ8" s="11"/>
      <c r="AR8" s="11">
        <v>150</v>
      </c>
      <c r="AS8" s="11"/>
      <c r="AT8" s="11">
        <v>60</v>
      </c>
      <c r="AU8" s="11"/>
      <c r="AV8" s="11">
        <v>94</v>
      </c>
      <c r="AW8" s="11"/>
      <c r="AX8" s="11">
        <v>50</v>
      </c>
      <c r="AY8" s="11">
        <v>268</v>
      </c>
      <c r="AZ8" s="11"/>
      <c r="BA8" s="11">
        <v>369</v>
      </c>
      <c r="BB8" s="11">
        <v>432</v>
      </c>
    </row>
    <row r="9" spans="2:54">
      <c r="B9" s="18" t="s">
        <v>216</v>
      </c>
      <c r="C9" s="17">
        <v>0.121265965052194</v>
      </c>
      <c r="D9" s="17">
        <v>0.146212493843838</v>
      </c>
      <c r="E9" s="17">
        <v>9.8518563953090194E-2</v>
      </c>
      <c r="F9" s="17"/>
      <c r="G9" s="17">
        <v>0.12452140335357099</v>
      </c>
      <c r="H9" s="17">
        <v>0.202342684429791</v>
      </c>
      <c r="I9" s="17">
        <v>0.10745049321681099</v>
      </c>
      <c r="J9" s="17">
        <v>0.14436490132247801</v>
      </c>
      <c r="K9" s="17">
        <v>0.105434301418852</v>
      </c>
      <c r="L9" s="17">
        <v>6.3509917816876302E-2</v>
      </c>
      <c r="M9" s="17"/>
      <c r="N9" s="17">
        <v>0.17276498582098501</v>
      </c>
      <c r="O9" s="17">
        <v>0.103353377064847</v>
      </c>
      <c r="P9" s="17">
        <v>0.11519061859519</v>
      </c>
      <c r="Q9" s="17">
        <v>8.6031968879402801E-2</v>
      </c>
      <c r="R9" s="17"/>
      <c r="S9" s="17">
        <v>0.21915478751165199</v>
      </c>
      <c r="T9" s="17">
        <v>0.10943210683226801</v>
      </c>
      <c r="U9" s="17">
        <v>5.1996427195749199E-2</v>
      </c>
      <c r="V9" s="17">
        <v>0.122733470965551</v>
      </c>
      <c r="W9" s="17">
        <v>8.8540479057320501E-2</v>
      </c>
      <c r="X9" s="17">
        <v>7.2352732890512805E-2</v>
      </c>
      <c r="Y9" s="17">
        <v>7.7428899779653407E-2</v>
      </c>
      <c r="Z9" s="17">
        <v>0.21385243672416099</v>
      </c>
      <c r="AA9" s="17">
        <v>0.15610088209526299</v>
      </c>
      <c r="AB9" s="17">
        <v>0.11888088215742</v>
      </c>
      <c r="AC9" s="17">
        <v>0.103881852787632</v>
      </c>
      <c r="AD9" s="17">
        <v>5.5061330187958703E-2</v>
      </c>
      <c r="AE9" s="17"/>
      <c r="AF9" s="17">
        <v>0.17965547058678499</v>
      </c>
      <c r="AG9" s="17">
        <v>0.112070937448809</v>
      </c>
      <c r="AH9" s="17">
        <v>5.7302328278691098E-2</v>
      </c>
      <c r="AI9" s="17">
        <v>0.12113032155428601</v>
      </c>
      <c r="AJ9" s="17">
        <v>7.1263951076692297E-2</v>
      </c>
      <c r="AK9" s="17"/>
      <c r="AL9" s="17">
        <v>6.6625735890656707E-2</v>
      </c>
      <c r="AM9" s="17">
        <v>9.5090839130386795E-2</v>
      </c>
      <c r="AN9" s="17">
        <v>0.16452875035518599</v>
      </c>
      <c r="AO9" s="17">
        <v>0.20151107779175501</v>
      </c>
      <c r="AP9" s="17">
        <v>0.29192662305204797</v>
      </c>
      <c r="AQ9" s="17"/>
      <c r="AR9" s="17">
        <v>0.215094741061163</v>
      </c>
      <c r="AS9" s="17"/>
      <c r="AT9" s="17">
        <v>0.25278140438525898</v>
      </c>
      <c r="AU9" s="17"/>
      <c r="AV9" s="17">
        <v>0.24241295414832201</v>
      </c>
      <c r="AW9" s="17"/>
      <c r="AX9" s="17">
        <v>0.18233434788745401</v>
      </c>
      <c r="AY9" s="17">
        <v>0.19483980824003999</v>
      </c>
      <c r="AZ9" s="17"/>
      <c r="BA9" s="17">
        <v>0.113814234992588</v>
      </c>
      <c r="BB9" s="17">
        <v>0.144295504546638</v>
      </c>
    </row>
    <row r="10" spans="2:54">
      <c r="B10" s="18" t="s">
        <v>217</v>
      </c>
      <c r="C10" s="17">
        <v>0.31423480340224902</v>
      </c>
      <c r="D10" s="17">
        <v>0.31738336569158898</v>
      </c>
      <c r="E10" s="17">
        <v>0.31245196578295398</v>
      </c>
      <c r="F10" s="17"/>
      <c r="G10" s="17">
        <v>0.34237331253605702</v>
      </c>
      <c r="H10" s="17">
        <v>0.36377374865495798</v>
      </c>
      <c r="I10" s="17">
        <v>0.40171268459651199</v>
      </c>
      <c r="J10" s="17">
        <v>0.31088393806222298</v>
      </c>
      <c r="K10" s="17">
        <v>0.28264382478371203</v>
      </c>
      <c r="L10" s="17">
        <v>0.21270743481645801</v>
      </c>
      <c r="M10" s="17"/>
      <c r="N10" s="17">
        <v>0.33918977477562101</v>
      </c>
      <c r="O10" s="17">
        <v>0.27289650337395399</v>
      </c>
      <c r="P10" s="17">
        <v>0.32733500573178198</v>
      </c>
      <c r="Q10" s="17">
        <v>0.31876803797185499</v>
      </c>
      <c r="R10" s="17"/>
      <c r="S10" s="17">
        <v>0.35717828240385902</v>
      </c>
      <c r="T10" s="17">
        <v>0.21808666872456101</v>
      </c>
      <c r="U10" s="17">
        <v>0.32988173455095099</v>
      </c>
      <c r="V10" s="17">
        <v>0.33041396800712802</v>
      </c>
      <c r="W10" s="17">
        <v>0.25015136120081899</v>
      </c>
      <c r="X10" s="17">
        <v>0.315257816330199</v>
      </c>
      <c r="Y10" s="17">
        <v>0.35435548556014201</v>
      </c>
      <c r="Z10" s="17">
        <v>0.314133885847033</v>
      </c>
      <c r="AA10" s="17">
        <v>0.32553973425018601</v>
      </c>
      <c r="AB10" s="17">
        <v>0.30060337864965397</v>
      </c>
      <c r="AC10" s="17">
        <v>0.385000145772456</v>
      </c>
      <c r="AD10" s="17">
        <v>0.41814921538439098</v>
      </c>
      <c r="AE10" s="17"/>
      <c r="AF10" s="17">
        <v>0.41534007383216298</v>
      </c>
      <c r="AG10" s="17">
        <v>0.243185934170393</v>
      </c>
      <c r="AH10" s="17">
        <v>0.34876887503066201</v>
      </c>
      <c r="AI10" s="17">
        <v>0.26349770498504199</v>
      </c>
      <c r="AJ10" s="17">
        <v>0.22491450969017601</v>
      </c>
      <c r="AK10" s="17"/>
      <c r="AL10" s="17">
        <v>0.25956115488751402</v>
      </c>
      <c r="AM10" s="17">
        <v>0.32178631777576699</v>
      </c>
      <c r="AN10" s="17">
        <v>0.33333884178713802</v>
      </c>
      <c r="AO10" s="17">
        <v>0.45536779283050799</v>
      </c>
      <c r="AP10" s="17">
        <v>0.28110295788419998</v>
      </c>
      <c r="AQ10" s="17"/>
      <c r="AR10" s="17">
        <v>0.40815021464997397</v>
      </c>
      <c r="AS10" s="17"/>
      <c r="AT10" s="17">
        <v>0.468909237540937</v>
      </c>
      <c r="AU10" s="17"/>
      <c r="AV10" s="17">
        <v>0.37502906193161101</v>
      </c>
      <c r="AW10" s="17"/>
      <c r="AX10" s="17">
        <v>0.310616680686433</v>
      </c>
      <c r="AY10" s="17">
        <v>0.42435711170571999</v>
      </c>
      <c r="AZ10" s="17"/>
      <c r="BA10" s="17">
        <v>0.25817526691639098</v>
      </c>
      <c r="BB10" s="17">
        <v>0.33873069992384902</v>
      </c>
    </row>
    <row r="11" spans="2:54">
      <c r="B11" s="18" t="s">
        <v>218</v>
      </c>
      <c r="C11" s="17">
        <v>0.26015564595602703</v>
      </c>
      <c r="D11" s="17">
        <v>0.23643121220716001</v>
      </c>
      <c r="E11" s="17">
        <v>0.28147956936288399</v>
      </c>
      <c r="F11" s="17"/>
      <c r="G11" s="17">
        <v>0.20723813200024499</v>
      </c>
      <c r="H11" s="17">
        <v>0.182070463026338</v>
      </c>
      <c r="I11" s="17">
        <v>0.244884802690784</v>
      </c>
      <c r="J11" s="17">
        <v>0.29939882484458102</v>
      </c>
      <c r="K11" s="17">
        <v>0.276481788032999</v>
      </c>
      <c r="L11" s="17">
        <v>0.32904570362531099</v>
      </c>
      <c r="M11" s="17"/>
      <c r="N11" s="17">
        <v>0.25432145408218298</v>
      </c>
      <c r="O11" s="17">
        <v>0.25071897741806898</v>
      </c>
      <c r="P11" s="17">
        <v>0.229562790562027</v>
      </c>
      <c r="Q11" s="17">
        <v>0.29946628928698299</v>
      </c>
      <c r="R11" s="17"/>
      <c r="S11" s="17">
        <v>0.21386093622157701</v>
      </c>
      <c r="T11" s="17">
        <v>0.35396581669217703</v>
      </c>
      <c r="U11" s="17">
        <v>0.24109194948558199</v>
      </c>
      <c r="V11" s="17">
        <v>0.247732662058125</v>
      </c>
      <c r="W11" s="17">
        <v>0.33653313271385399</v>
      </c>
      <c r="X11" s="17">
        <v>0.245836203795955</v>
      </c>
      <c r="Y11" s="17">
        <v>0.31260065106111601</v>
      </c>
      <c r="Z11" s="17">
        <v>0.260567312811121</v>
      </c>
      <c r="AA11" s="17">
        <v>0.247731658952003</v>
      </c>
      <c r="AB11" s="17">
        <v>0.19579577619948599</v>
      </c>
      <c r="AC11" s="17">
        <v>0.21171305455647901</v>
      </c>
      <c r="AD11" s="17">
        <v>0.149462432348414</v>
      </c>
      <c r="AE11" s="17"/>
      <c r="AF11" s="17">
        <v>0.24502307224185901</v>
      </c>
      <c r="AG11" s="17">
        <v>0.264862343770424</v>
      </c>
      <c r="AH11" s="17">
        <v>0.27952163596805901</v>
      </c>
      <c r="AI11" s="17">
        <v>0.22044301540913699</v>
      </c>
      <c r="AJ11" s="17">
        <v>0.197062487919482</v>
      </c>
      <c r="AK11" s="17"/>
      <c r="AL11" s="17">
        <v>0.31233388569759402</v>
      </c>
      <c r="AM11" s="17">
        <v>0.25990437441944603</v>
      </c>
      <c r="AN11" s="17">
        <v>0.23334851427228101</v>
      </c>
      <c r="AO11" s="17">
        <v>0.13632398311475299</v>
      </c>
      <c r="AP11" s="17">
        <v>0.26578487088413399</v>
      </c>
      <c r="AQ11" s="17"/>
      <c r="AR11" s="17">
        <v>0.183725141416307</v>
      </c>
      <c r="AS11" s="17"/>
      <c r="AT11" s="17">
        <v>0.133638551149108</v>
      </c>
      <c r="AU11" s="17"/>
      <c r="AV11" s="17">
        <v>0.21514572921335101</v>
      </c>
      <c r="AW11" s="17"/>
      <c r="AX11" s="17">
        <v>0.21429765504458601</v>
      </c>
      <c r="AY11" s="17">
        <v>0.25732996958246601</v>
      </c>
      <c r="AZ11" s="17"/>
      <c r="BA11" s="17">
        <v>0.26836424851670598</v>
      </c>
      <c r="BB11" s="17">
        <v>0.25662844123636602</v>
      </c>
    </row>
    <row r="12" spans="2:54">
      <c r="B12" s="18" t="s">
        <v>219</v>
      </c>
      <c r="C12" s="17">
        <v>0.21432763524118101</v>
      </c>
      <c r="D12" s="17">
        <v>0.20532746393412701</v>
      </c>
      <c r="E12" s="17">
        <v>0.221509598863219</v>
      </c>
      <c r="F12" s="17"/>
      <c r="G12" s="17">
        <v>0.25343359345312</v>
      </c>
      <c r="H12" s="17">
        <v>0.203588532299881</v>
      </c>
      <c r="I12" s="17">
        <v>0.19215829386592201</v>
      </c>
      <c r="J12" s="17">
        <v>0.16992079387160999</v>
      </c>
      <c r="K12" s="17">
        <v>0.21280437173458999</v>
      </c>
      <c r="L12" s="17">
        <v>0.244991708651837</v>
      </c>
      <c r="M12" s="17"/>
      <c r="N12" s="17">
        <v>0.17611106249997099</v>
      </c>
      <c r="O12" s="17">
        <v>0.23990037110422199</v>
      </c>
      <c r="P12" s="17">
        <v>0.24863063048925299</v>
      </c>
      <c r="Q12" s="17">
        <v>0.19941135315671599</v>
      </c>
      <c r="R12" s="17"/>
      <c r="S12" s="17">
        <v>0.16510449246127601</v>
      </c>
      <c r="T12" s="17">
        <v>0.217513192826504</v>
      </c>
      <c r="U12" s="17">
        <v>0.173409527851729</v>
      </c>
      <c r="V12" s="17">
        <v>0.23070529001262599</v>
      </c>
      <c r="W12" s="17">
        <v>0.26012463123482199</v>
      </c>
      <c r="X12" s="17">
        <v>0.25886686198700598</v>
      </c>
      <c r="Y12" s="17">
        <v>0.17768506515462301</v>
      </c>
      <c r="Z12" s="17">
        <v>6.8060327599229503E-2</v>
      </c>
      <c r="AA12" s="17">
        <v>0.21303154405604099</v>
      </c>
      <c r="AB12" s="17">
        <v>0.30166037849732202</v>
      </c>
      <c r="AC12" s="17">
        <v>0.20523770447075301</v>
      </c>
      <c r="AD12" s="17">
        <v>0.269155892992688</v>
      </c>
      <c r="AE12" s="17"/>
      <c r="AF12" s="17">
        <v>0.12280341521469</v>
      </c>
      <c r="AG12" s="17">
        <v>0.26848109512992302</v>
      </c>
      <c r="AH12" s="17">
        <v>0.24694105710866801</v>
      </c>
      <c r="AI12" s="17">
        <v>0.27780199143138601</v>
      </c>
      <c r="AJ12" s="17">
        <v>0.286120084120706</v>
      </c>
      <c r="AK12" s="17"/>
      <c r="AL12" s="17">
        <v>0.233441748797167</v>
      </c>
      <c r="AM12" s="17">
        <v>0.247407751719709</v>
      </c>
      <c r="AN12" s="17">
        <v>0.18280802385219699</v>
      </c>
      <c r="AO12" s="17">
        <v>0.15479777020597499</v>
      </c>
      <c r="AP12" s="17">
        <v>7.7526630653648204E-2</v>
      </c>
      <c r="AQ12" s="17"/>
      <c r="AR12" s="17">
        <v>0.15710280495336401</v>
      </c>
      <c r="AS12" s="17"/>
      <c r="AT12" s="17">
        <v>9.7074623918244202E-2</v>
      </c>
      <c r="AU12" s="17"/>
      <c r="AV12" s="17">
        <v>0.140651293310534</v>
      </c>
      <c r="AW12" s="17"/>
      <c r="AX12" s="17">
        <v>0.245658410765802</v>
      </c>
      <c r="AY12" s="17">
        <v>9.7091554276542105E-2</v>
      </c>
      <c r="AZ12" s="17"/>
      <c r="BA12" s="17">
        <v>0.20552649354285199</v>
      </c>
      <c r="BB12" s="17">
        <v>0.21494807405348501</v>
      </c>
    </row>
    <row r="13" spans="2:54">
      <c r="B13" s="18" t="s">
        <v>220</v>
      </c>
      <c r="C13" s="19">
        <v>9.0015950348348098E-2</v>
      </c>
      <c r="D13" s="19">
        <v>9.4645464323285897E-2</v>
      </c>
      <c r="E13" s="19">
        <v>8.6040302037853095E-2</v>
      </c>
      <c r="F13" s="19"/>
      <c r="G13" s="19">
        <v>7.2433558657008207E-2</v>
      </c>
      <c r="H13" s="19">
        <v>4.8224571589031498E-2</v>
      </c>
      <c r="I13" s="19">
        <v>5.3793725629970597E-2</v>
      </c>
      <c r="J13" s="19">
        <v>7.5431541899108001E-2</v>
      </c>
      <c r="K13" s="19">
        <v>0.12263571402984701</v>
      </c>
      <c r="L13" s="19">
        <v>0.14974523508951801</v>
      </c>
      <c r="M13" s="19"/>
      <c r="N13" s="19">
        <v>5.7612722821239401E-2</v>
      </c>
      <c r="O13" s="19">
        <v>0.133130771038908</v>
      </c>
      <c r="P13" s="19">
        <v>7.9280954621747293E-2</v>
      </c>
      <c r="Q13" s="19">
        <v>9.6322350705042803E-2</v>
      </c>
      <c r="R13" s="19"/>
      <c r="S13" s="19">
        <v>4.4701501401635202E-2</v>
      </c>
      <c r="T13" s="19">
        <v>0.10100221492448901</v>
      </c>
      <c r="U13" s="19">
        <v>0.20362036091598901</v>
      </c>
      <c r="V13" s="19">
        <v>6.8414608956570006E-2</v>
      </c>
      <c r="W13" s="19">
        <v>6.4650395793185003E-2</v>
      </c>
      <c r="X13" s="19">
        <v>0.107686384996327</v>
      </c>
      <c r="Y13" s="19">
        <v>7.7929898444465504E-2</v>
      </c>
      <c r="Z13" s="19">
        <v>0.14338603701845501</v>
      </c>
      <c r="AA13" s="19">
        <v>5.7596180646505998E-2</v>
      </c>
      <c r="AB13" s="19">
        <v>8.3059584496117903E-2</v>
      </c>
      <c r="AC13" s="19">
        <v>9.4167242412680402E-2</v>
      </c>
      <c r="AD13" s="19">
        <v>0.108171129086548</v>
      </c>
      <c r="AE13" s="19"/>
      <c r="AF13" s="19">
        <v>3.7177968124502997E-2</v>
      </c>
      <c r="AG13" s="19">
        <v>0.11139968948045099</v>
      </c>
      <c r="AH13" s="19">
        <v>6.7466103613919207E-2</v>
      </c>
      <c r="AI13" s="19">
        <v>0.117126966620148</v>
      </c>
      <c r="AJ13" s="19">
        <v>0.22063896719294401</v>
      </c>
      <c r="AK13" s="19"/>
      <c r="AL13" s="19">
        <v>0.128037474727068</v>
      </c>
      <c r="AM13" s="19">
        <v>7.5810716954691104E-2</v>
      </c>
      <c r="AN13" s="19">
        <v>8.5975869733197693E-2</v>
      </c>
      <c r="AO13" s="19">
        <v>5.1999376057008703E-2</v>
      </c>
      <c r="AP13" s="19">
        <v>8.3658917525970003E-2</v>
      </c>
      <c r="AQ13" s="19"/>
      <c r="AR13" s="19">
        <v>3.5927097919190999E-2</v>
      </c>
      <c r="AS13" s="19"/>
      <c r="AT13" s="19">
        <v>4.7596183006451798E-2</v>
      </c>
      <c r="AU13" s="19"/>
      <c r="AV13" s="19">
        <v>2.67609613961831E-2</v>
      </c>
      <c r="AW13" s="19"/>
      <c r="AX13" s="19">
        <v>4.7092905615724601E-2</v>
      </c>
      <c r="AY13" s="19">
        <v>2.6381556195231502E-2</v>
      </c>
      <c r="AZ13" s="19"/>
      <c r="BA13" s="19">
        <v>0.154119756031463</v>
      </c>
      <c r="BB13" s="19">
        <v>4.5397280239661199E-2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286</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1093</v>
      </c>
      <c r="D7" s="10">
        <v>520</v>
      </c>
      <c r="E7" s="10">
        <v>571</v>
      </c>
      <c r="F7" s="10"/>
      <c r="G7" s="10">
        <v>157</v>
      </c>
      <c r="H7" s="10">
        <v>185</v>
      </c>
      <c r="I7" s="10">
        <v>189</v>
      </c>
      <c r="J7" s="10">
        <v>127</v>
      </c>
      <c r="K7" s="10">
        <v>181</v>
      </c>
      <c r="L7" s="10">
        <v>254</v>
      </c>
      <c r="M7" s="10"/>
      <c r="N7" s="10">
        <v>336</v>
      </c>
      <c r="O7" s="10">
        <v>271</v>
      </c>
      <c r="P7" s="10">
        <v>214</v>
      </c>
      <c r="Q7" s="10">
        <v>265</v>
      </c>
      <c r="R7" s="10"/>
      <c r="S7" s="10">
        <v>150</v>
      </c>
      <c r="T7" s="10">
        <v>183</v>
      </c>
      <c r="U7" s="10">
        <v>103</v>
      </c>
      <c r="V7" s="10">
        <v>68</v>
      </c>
      <c r="W7" s="10">
        <v>73</v>
      </c>
      <c r="X7" s="10">
        <v>120</v>
      </c>
      <c r="Y7" s="10">
        <v>88</v>
      </c>
      <c r="Z7" s="10">
        <v>41</v>
      </c>
      <c r="AA7" s="10">
        <v>110</v>
      </c>
      <c r="AB7" s="10">
        <v>82</v>
      </c>
      <c r="AC7" s="10">
        <v>55</v>
      </c>
      <c r="AD7" s="10">
        <v>20</v>
      </c>
      <c r="AE7" s="10"/>
      <c r="AF7" s="10">
        <v>374</v>
      </c>
      <c r="AG7" s="10">
        <v>179</v>
      </c>
      <c r="AH7" s="10">
        <v>103</v>
      </c>
      <c r="AI7" s="10">
        <v>62</v>
      </c>
      <c r="AJ7" s="10">
        <v>167</v>
      </c>
      <c r="AK7" s="10"/>
      <c r="AL7" s="10">
        <v>262</v>
      </c>
      <c r="AM7" s="10">
        <v>259</v>
      </c>
      <c r="AN7" s="10">
        <v>254</v>
      </c>
      <c r="AO7" s="10">
        <v>132</v>
      </c>
      <c r="AP7" s="10">
        <v>25</v>
      </c>
      <c r="AQ7" s="10"/>
      <c r="AR7" s="10">
        <v>153</v>
      </c>
      <c r="AS7" s="10"/>
      <c r="AT7" s="10">
        <v>61</v>
      </c>
      <c r="AU7" s="10"/>
      <c r="AV7" s="10">
        <v>96</v>
      </c>
      <c r="AW7" s="10"/>
      <c r="AX7" s="10">
        <v>51</v>
      </c>
      <c r="AY7" s="10">
        <v>267</v>
      </c>
      <c r="AZ7" s="10"/>
      <c r="BA7" s="10">
        <v>380</v>
      </c>
      <c r="BB7" s="10">
        <v>430</v>
      </c>
    </row>
    <row r="8" spans="2:54" ht="30" customHeight="1">
      <c r="B8" s="11" t="s">
        <v>84</v>
      </c>
      <c r="C8" s="11">
        <v>1087</v>
      </c>
      <c r="D8" s="11">
        <v>523</v>
      </c>
      <c r="E8" s="11">
        <v>562</v>
      </c>
      <c r="F8" s="11"/>
      <c r="G8" s="11">
        <v>159</v>
      </c>
      <c r="H8" s="11">
        <v>180</v>
      </c>
      <c r="I8" s="11">
        <v>187</v>
      </c>
      <c r="J8" s="11">
        <v>162</v>
      </c>
      <c r="K8" s="11">
        <v>162</v>
      </c>
      <c r="L8" s="11">
        <v>237</v>
      </c>
      <c r="M8" s="11"/>
      <c r="N8" s="11">
        <v>302</v>
      </c>
      <c r="O8" s="11">
        <v>266</v>
      </c>
      <c r="P8" s="11">
        <v>252</v>
      </c>
      <c r="Q8" s="11">
        <v>260</v>
      </c>
      <c r="R8" s="11"/>
      <c r="S8" s="11">
        <v>147</v>
      </c>
      <c r="T8" s="11">
        <v>154</v>
      </c>
      <c r="U8" s="11">
        <v>85</v>
      </c>
      <c r="V8" s="11">
        <v>91</v>
      </c>
      <c r="W8" s="11">
        <v>77</v>
      </c>
      <c r="X8" s="11">
        <v>100</v>
      </c>
      <c r="Y8" s="11">
        <v>91</v>
      </c>
      <c r="Z8" s="11">
        <v>40</v>
      </c>
      <c r="AA8" s="11">
        <v>110</v>
      </c>
      <c r="AB8" s="11">
        <v>106</v>
      </c>
      <c r="AC8" s="11">
        <v>59</v>
      </c>
      <c r="AD8" s="11">
        <v>27</v>
      </c>
      <c r="AE8" s="11"/>
      <c r="AF8" s="11">
        <v>373</v>
      </c>
      <c r="AG8" s="11">
        <v>170</v>
      </c>
      <c r="AH8" s="11">
        <v>102</v>
      </c>
      <c r="AI8" s="11">
        <v>66</v>
      </c>
      <c r="AJ8" s="11">
        <v>163</v>
      </c>
      <c r="AK8" s="11"/>
      <c r="AL8" s="11">
        <v>263</v>
      </c>
      <c r="AM8" s="11">
        <v>274</v>
      </c>
      <c r="AN8" s="11">
        <v>245</v>
      </c>
      <c r="AO8" s="11">
        <v>123</v>
      </c>
      <c r="AP8" s="11">
        <v>21</v>
      </c>
      <c r="AQ8" s="11"/>
      <c r="AR8" s="11">
        <v>150</v>
      </c>
      <c r="AS8" s="11"/>
      <c r="AT8" s="11">
        <v>60</v>
      </c>
      <c r="AU8" s="11"/>
      <c r="AV8" s="11">
        <v>94</v>
      </c>
      <c r="AW8" s="11"/>
      <c r="AX8" s="11">
        <v>50</v>
      </c>
      <c r="AY8" s="11">
        <v>268</v>
      </c>
      <c r="AZ8" s="11"/>
      <c r="BA8" s="11">
        <v>369</v>
      </c>
      <c r="BB8" s="11">
        <v>432</v>
      </c>
    </row>
    <row r="9" spans="2:54">
      <c r="B9" s="18" t="s">
        <v>216</v>
      </c>
      <c r="C9" s="17">
        <v>0.29499255844261602</v>
      </c>
      <c r="D9" s="17">
        <v>0.28581268969564999</v>
      </c>
      <c r="E9" s="17">
        <v>0.30459946388034997</v>
      </c>
      <c r="F9" s="17"/>
      <c r="G9" s="17">
        <v>0.268872457356303</v>
      </c>
      <c r="H9" s="17">
        <v>0.30465496854761498</v>
      </c>
      <c r="I9" s="17">
        <v>0.26101544203666399</v>
      </c>
      <c r="J9" s="17">
        <v>0.300345929137809</v>
      </c>
      <c r="K9" s="17">
        <v>0.29781458057849403</v>
      </c>
      <c r="L9" s="17">
        <v>0.326394972853987</v>
      </c>
      <c r="M9" s="17"/>
      <c r="N9" s="17">
        <v>0.34582473642075701</v>
      </c>
      <c r="O9" s="17">
        <v>0.32421676717006198</v>
      </c>
      <c r="P9" s="17">
        <v>0.24462271444756201</v>
      </c>
      <c r="Q9" s="17">
        <v>0.25691547655761998</v>
      </c>
      <c r="R9" s="17"/>
      <c r="S9" s="17">
        <v>0.284700140563522</v>
      </c>
      <c r="T9" s="17">
        <v>0.254572132298448</v>
      </c>
      <c r="U9" s="17">
        <v>0.33884522873195</v>
      </c>
      <c r="V9" s="17">
        <v>0.27049633025715902</v>
      </c>
      <c r="W9" s="17">
        <v>0.29977607985563198</v>
      </c>
      <c r="X9" s="17">
        <v>0.22948384331586799</v>
      </c>
      <c r="Y9" s="17">
        <v>0.27697893983744099</v>
      </c>
      <c r="Z9" s="17">
        <v>0.28778992772855899</v>
      </c>
      <c r="AA9" s="17">
        <v>0.327301449203382</v>
      </c>
      <c r="AB9" s="17">
        <v>0.35068217839847898</v>
      </c>
      <c r="AC9" s="17">
        <v>0.36372308451125401</v>
      </c>
      <c r="AD9" s="17">
        <v>0.32451433645410499</v>
      </c>
      <c r="AE9" s="17"/>
      <c r="AF9" s="17">
        <v>0.38038703004157598</v>
      </c>
      <c r="AG9" s="17">
        <v>0.21865276557830399</v>
      </c>
      <c r="AH9" s="17">
        <v>0.274002247225139</v>
      </c>
      <c r="AI9" s="17">
        <v>0.37616709628923301</v>
      </c>
      <c r="AJ9" s="17">
        <v>0.21684485329025299</v>
      </c>
      <c r="AK9" s="17"/>
      <c r="AL9" s="17">
        <v>0.272338246532143</v>
      </c>
      <c r="AM9" s="17">
        <v>0.29754056485350699</v>
      </c>
      <c r="AN9" s="17">
        <v>0.32325714794829102</v>
      </c>
      <c r="AO9" s="17">
        <v>0.36689786928120099</v>
      </c>
      <c r="AP9" s="17">
        <v>0.35039399229509599</v>
      </c>
      <c r="AQ9" s="17"/>
      <c r="AR9" s="17">
        <v>0.44440929944783403</v>
      </c>
      <c r="AS9" s="17"/>
      <c r="AT9" s="17">
        <v>0.49473453450792898</v>
      </c>
      <c r="AU9" s="17"/>
      <c r="AV9" s="17">
        <v>0.49136208722567198</v>
      </c>
      <c r="AW9" s="17"/>
      <c r="AX9" s="17">
        <v>0.37007277288957102</v>
      </c>
      <c r="AY9" s="17">
        <v>0.38904521695459199</v>
      </c>
      <c r="AZ9" s="17"/>
      <c r="BA9" s="17">
        <v>0.28792800728670698</v>
      </c>
      <c r="BB9" s="17">
        <v>0.34232691754750799</v>
      </c>
    </row>
    <row r="10" spans="2:54">
      <c r="B10" s="18" t="s">
        <v>217</v>
      </c>
      <c r="C10" s="17">
        <v>0.37163725928596197</v>
      </c>
      <c r="D10" s="17">
        <v>0.387359300146007</v>
      </c>
      <c r="E10" s="17">
        <v>0.35837580806965103</v>
      </c>
      <c r="F10" s="17"/>
      <c r="G10" s="17">
        <v>0.39352882365231301</v>
      </c>
      <c r="H10" s="17">
        <v>0.38716712654908297</v>
      </c>
      <c r="I10" s="17">
        <v>0.43412157077681301</v>
      </c>
      <c r="J10" s="17">
        <v>0.374409934448174</v>
      </c>
      <c r="K10" s="17">
        <v>0.333640506149876</v>
      </c>
      <c r="L10" s="17">
        <v>0.31997592521868801</v>
      </c>
      <c r="M10" s="17"/>
      <c r="N10" s="17">
        <v>0.39950345914277102</v>
      </c>
      <c r="O10" s="17">
        <v>0.31946959627655502</v>
      </c>
      <c r="P10" s="17">
        <v>0.39790838584702998</v>
      </c>
      <c r="Q10" s="17">
        <v>0.36456636412135202</v>
      </c>
      <c r="R10" s="17"/>
      <c r="S10" s="17">
        <v>0.457019889382619</v>
      </c>
      <c r="T10" s="17">
        <v>0.37651614434826403</v>
      </c>
      <c r="U10" s="17">
        <v>0.37998988574158798</v>
      </c>
      <c r="V10" s="17">
        <v>0.37016464023922102</v>
      </c>
      <c r="W10" s="17">
        <v>0.360125781687894</v>
      </c>
      <c r="X10" s="17">
        <v>0.47086115702780901</v>
      </c>
      <c r="Y10" s="17">
        <v>0.31929442373166</v>
      </c>
      <c r="Z10" s="17">
        <v>0.36551117259106303</v>
      </c>
      <c r="AA10" s="17">
        <v>0.31237671380841903</v>
      </c>
      <c r="AB10" s="17">
        <v>0.33067216277863298</v>
      </c>
      <c r="AC10" s="17">
        <v>0.30462476475557498</v>
      </c>
      <c r="AD10" s="17">
        <v>0.256923824217418</v>
      </c>
      <c r="AE10" s="17"/>
      <c r="AF10" s="17">
        <v>0.39121431856354</v>
      </c>
      <c r="AG10" s="17">
        <v>0.39112941645174998</v>
      </c>
      <c r="AH10" s="17">
        <v>0.35832737058071301</v>
      </c>
      <c r="AI10" s="17">
        <v>0.27455449931468001</v>
      </c>
      <c r="AJ10" s="17">
        <v>0.354769330166609</v>
      </c>
      <c r="AK10" s="17"/>
      <c r="AL10" s="17">
        <v>0.34354733560849798</v>
      </c>
      <c r="AM10" s="17">
        <v>0.356804585396506</v>
      </c>
      <c r="AN10" s="17">
        <v>0.40127782344097601</v>
      </c>
      <c r="AO10" s="17">
        <v>0.385083683938995</v>
      </c>
      <c r="AP10" s="17">
        <v>0.23035395974807199</v>
      </c>
      <c r="AQ10" s="17"/>
      <c r="AR10" s="17">
        <v>0.36456591800096799</v>
      </c>
      <c r="AS10" s="17"/>
      <c r="AT10" s="17">
        <v>0.36142944292047002</v>
      </c>
      <c r="AU10" s="17"/>
      <c r="AV10" s="17">
        <v>0.312131152525158</v>
      </c>
      <c r="AW10" s="17"/>
      <c r="AX10" s="17">
        <v>0.36052391803218498</v>
      </c>
      <c r="AY10" s="17">
        <v>0.35511057466220403</v>
      </c>
      <c r="AZ10" s="17"/>
      <c r="BA10" s="17">
        <v>0.34088589940130098</v>
      </c>
      <c r="BB10" s="17">
        <v>0.38793801870459599</v>
      </c>
    </row>
    <row r="11" spans="2:54">
      <c r="B11" s="18" t="s">
        <v>218</v>
      </c>
      <c r="C11" s="17">
        <v>0.168908468037194</v>
      </c>
      <c r="D11" s="17">
        <v>0.147300808224202</v>
      </c>
      <c r="E11" s="17">
        <v>0.18960854864957799</v>
      </c>
      <c r="F11" s="17"/>
      <c r="G11" s="17">
        <v>0.16554740816402699</v>
      </c>
      <c r="H11" s="17">
        <v>0.15332303676252301</v>
      </c>
      <c r="I11" s="17">
        <v>0.15069256345690099</v>
      </c>
      <c r="J11" s="17">
        <v>0.15281183009510499</v>
      </c>
      <c r="K11" s="17">
        <v>0.19681254500061901</v>
      </c>
      <c r="L11" s="17">
        <v>0.18927587807744201</v>
      </c>
      <c r="M11" s="17"/>
      <c r="N11" s="17">
        <v>0.13271247834695199</v>
      </c>
      <c r="O11" s="17">
        <v>0.16724808655808501</v>
      </c>
      <c r="P11" s="17">
        <v>0.18205889276050299</v>
      </c>
      <c r="Q11" s="17">
        <v>0.19956997176316499</v>
      </c>
      <c r="R11" s="17"/>
      <c r="S11" s="17">
        <v>0.134464110769037</v>
      </c>
      <c r="T11" s="17">
        <v>0.18652406962020901</v>
      </c>
      <c r="U11" s="17">
        <v>0.12759658900399501</v>
      </c>
      <c r="V11" s="17">
        <v>0.16061415622438699</v>
      </c>
      <c r="W11" s="17">
        <v>0.179194264219559</v>
      </c>
      <c r="X11" s="17">
        <v>0.13789707645895199</v>
      </c>
      <c r="Y11" s="17">
        <v>0.202905392227265</v>
      </c>
      <c r="Z11" s="17">
        <v>0.17898135043889901</v>
      </c>
      <c r="AA11" s="17">
        <v>0.22780333210551301</v>
      </c>
      <c r="AB11" s="17">
        <v>0.17229099498403699</v>
      </c>
      <c r="AC11" s="17">
        <v>0.159906130123672</v>
      </c>
      <c r="AD11" s="17">
        <v>0.13646672318708</v>
      </c>
      <c r="AE11" s="17"/>
      <c r="AF11" s="17">
        <v>0.116424795441742</v>
      </c>
      <c r="AG11" s="17">
        <v>0.18186581981628699</v>
      </c>
      <c r="AH11" s="17">
        <v>0.20224844124541799</v>
      </c>
      <c r="AI11" s="17">
        <v>0.133228230862981</v>
      </c>
      <c r="AJ11" s="17">
        <v>0.162428328057212</v>
      </c>
      <c r="AK11" s="17"/>
      <c r="AL11" s="17">
        <v>0.21925742044742699</v>
      </c>
      <c r="AM11" s="17">
        <v>0.167158438596683</v>
      </c>
      <c r="AN11" s="17">
        <v>0.133313197925091</v>
      </c>
      <c r="AO11" s="17">
        <v>0.125222175490322</v>
      </c>
      <c r="AP11" s="17">
        <v>0.232843357564988</v>
      </c>
      <c r="AQ11" s="17"/>
      <c r="AR11" s="17">
        <v>9.3345107555319107E-2</v>
      </c>
      <c r="AS11" s="17"/>
      <c r="AT11" s="17">
        <v>6.45348471460295E-2</v>
      </c>
      <c r="AU11" s="17"/>
      <c r="AV11" s="17">
        <v>9.4833719886721998E-2</v>
      </c>
      <c r="AW11" s="17"/>
      <c r="AX11" s="17">
        <v>0.196854391606225</v>
      </c>
      <c r="AY11" s="17">
        <v>0.10898546727061</v>
      </c>
      <c r="AZ11" s="17"/>
      <c r="BA11" s="17">
        <v>0.16502011972317501</v>
      </c>
      <c r="BB11" s="17">
        <v>0.13454996666058899</v>
      </c>
    </row>
    <row r="12" spans="2:54">
      <c r="B12" s="18" t="s">
        <v>219</v>
      </c>
      <c r="C12" s="17">
        <v>0.109951134665647</v>
      </c>
      <c r="D12" s="17">
        <v>0.119582463867723</v>
      </c>
      <c r="E12" s="17">
        <v>9.9434391576856698E-2</v>
      </c>
      <c r="F12" s="17"/>
      <c r="G12" s="17">
        <v>0.105862360485363</v>
      </c>
      <c r="H12" s="17">
        <v>0.122047721389033</v>
      </c>
      <c r="I12" s="17">
        <v>0.121172329322341</v>
      </c>
      <c r="J12" s="17">
        <v>0.112826708489318</v>
      </c>
      <c r="K12" s="17">
        <v>0.10857726102057499</v>
      </c>
      <c r="L12" s="17">
        <v>9.3662932946539407E-2</v>
      </c>
      <c r="M12" s="17"/>
      <c r="N12" s="17">
        <v>7.6812153687423904E-2</v>
      </c>
      <c r="O12" s="17">
        <v>0.116403840248212</v>
      </c>
      <c r="P12" s="17">
        <v>0.12926290368318799</v>
      </c>
      <c r="Q12" s="17">
        <v>0.122596839919121</v>
      </c>
      <c r="R12" s="17"/>
      <c r="S12" s="17">
        <v>8.1279441802994096E-2</v>
      </c>
      <c r="T12" s="17">
        <v>0.113456751678307</v>
      </c>
      <c r="U12" s="17">
        <v>5.0217927848572201E-2</v>
      </c>
      <c r="V12" s="17">
        <v>0.14693179803453599</v>
      </c>
      <c r="W12" s="17">
        <v>8.0328653280662299E-2</v>
      </c>
      <c r="X12" s="17">
        <v>0.11315770435134299</v>
      </c>
      <c r="Y12" s="17">
        <v>0.14351166182560901</v>
      </c>
      <c r="Z12" s="17">
        <v>0.14483545207201701</v>
      </c>
      <c r="AA12" s="17">
        <v>0.106721305449827</v>
      </c>
      <c r="AB12" s="17">
        <v>7.4844398180915095E-2</v>
      </c>
      <c r="AC12" s="17">
        <v>0.17174602060949901</v>
      </c>
      <c r="AD12" s="17">
        <v>0.23241646576266101</v>
      </c>
      <c r="AE12" s="17"/>
      <c r="AF12" s="17">
        <v>9.3505143370344296E-2</v>
      </c>
      <c r="AG12" s="17">
        <v>0.14980487221372599</v>
      </c>
      <c r="AH12" s="17">
        <v>0.136166203910324</v>
      </c>
      <c r="AI12" s="17">
        <v>0.14365175164916599</v>
      </c>
      <c r="AJ12" s="17">
        <v>0.141749746410649</v>
      </c>
      <c r="AK12" s="17"/>
      <c r="AL12" s="17">
        <v>9.4367952597531196E-2</v>
      </c>
      <c r="AM12" s="17">
        <v>0.13556809123833699</v>
      </c>
      <c r="AN12" s="17">
        <v>9.1947174389707897E-2</v>
      </c>
      <c r="AO12" s="17">
        <v>9.6816801600796698E-2</v>
      </c>
      <c r="AP12" s="17">
        <v>0.144830195331315</v>
      </c>
      <c r="AQ12" s="17"/>
      <c r="AR12" s="17">
        <v>7.0329239884288297E-2</v>
      </c>
      <c r="AS12" s="17"/>
      <c r="AT12" s="17">
        <v>4.29135327269069E-2</v>
      </c>
      <c r="AU12" s="17"/>
      <c r="AV12" s="17">
        <v>9.1655820391861001E-2</v>
      </c>
      <c r="AW12" s="17"/>
      <c r="AX12" s="17">
        <v>5.5131987688447001E-2</v>
      </c>
      <c r="AY12" s="17">
        <v>0.12233558280580301</v>
      </c>
      <c r="AZ12" s="17"/>
      <c r="BA12" s="17">
        <v>0.106440754636858</v>
      </c>
      <c r="BB12" s="17">
        <v>0.111816435514262</v>
      </c>
    </row>
    <row r="13" spans="2:54">
      <c r="B13" s="18" t="s">
        <v>220</v>
      </c>
      <c r="C13" s="19">
        <v>5.4510579568580998E-2</v>
      </c>
      <c r="D13" s="19">
        <v>5.9944738066418202E-2</v>
      </c>
      <c r="E13" s="19">
        <v>4.7981787823564999E-2</v>
      </c>
      <c r="F13" s="19"/>
      <c r="G13" s="19">
        <v>6.6188950341993305E-2</v>
      </c>
      <c r="H13" s="19">
        <v>3.2807146751745099E-2</v>
      </c>
      <c r="I13" s="19">
        <v>3.2998094407281298E-2</v>
      </c>
      <c r="J13" s="19">
        <v>5.9605597829594702E-2</v>
      </c>
      <c r="K13" s="19">
        <v>6.3155107250436507E-2</v>
      </c>
      <c r="L13" s="19">
        <v>7.0690290903343903E-2</v>
      </c>
      <c r="M13" s="19"/>
      <c r="N13" s="19">
        <v>4.5147172402096203E-2</v>
      </c>
      <c r="O13" s="19">
        <v>7.2661709747086398E-2</v>
      </c>
      <c r="P13" s="19">
        <v>4.6147103261717302E-2</v>
      </c>
      <c r="Q13" s="19">
        <v>5.6351347638741903E-2</v>
      </c>
      <c r="R13" s="19"/>
      <c r="S13" s="19">
        <v>4.25364174818278E-2</v>
      </c>
      <c r="T13" s="19">
        <v>6.8930902054772494E-2</v>
      </c>
      <c r="U13" s="19">
        <v>0.10335036867389601</v>
      </c>
      <c r="V13" s="19">
        <v>5.1793075244697798E-2</v>
      </c>
      <c r="W13" s="19">
        <v>8.0575220956251997E-2</v>
      </c>
      <c r="X13" s="19">
        <v>4.8600218846027797E-2</v>
      </c>
      <c r="Y13" s="19">
        <v>5.7309582378025803E-2</v>
      </c>
      <c r="Z13" s="19">
        <v>2.28820971694625E-2</v>
      </c>
      <c r="AA13" s="19">
        <v>2.5797199432859502E-2</v>
      </c>
      <c r="AB13" s="19">
        <v>7.1510265657936598E-2</v>
      </c>
      <c r="AC13" s="19">
        <v>0</v>
      </c>
      <c r="AD13" s="19">
        <v>4.9678650378735797E-2</v>
      </c>
      <c r="AE13" s="19"/>
      <c r="AF13" s="19">
        <v>1.84687125827982E-2</v>
      </c>
      <c r="AG13" s="19">
        <v>5.8547125939932998E-2</v>
      </c>
      <c r="AH13" s="19">
        <v>2.9255737038406299E-2</v>
      </c>
      <c r="AI13" s="19">
        <v>7.2398421883939496E-2</v>
      </c>
      <c r="AJ13" s="19">
        <v>0.124207742075277</v>
      </c>
      <c r="AK13" s="19"/>
      <c r="AL13" s="19">
        <v>7.0489044814401006E-2</v>
      </c>
      <c r="AM13" s="19">
        <v>4.2928319914967698E-2</v>
      </c>
      <c r="AN13" s="19">
        <v>5.0204656295933701E-2</v>
      </c>
      <c r="AO13" s="19">
        <v>2.5979469688685902E-2</v>
      </c>
      <c r="AP13" s="19">
        <v>4.1578495060528603E-2</v>
      </c>
      <c r="AQ13" s="19"/>
      <c r="AR13" s="19">
        <v>2.73504351115905E-2</v>
      </c>
      <c r="AS13" s="19"/>
      <c r="AT13" s="19">
        <v>3.6387642698664603E-2</v>
      </c>
      <c r="AU13" s="19"/>
      <c r="AV13" s="19">
        <v>1.00172199705866E-2</v>
      </c>
      <c r="AW13" s="19"/>
      <c r="AX13" s="19">
        <v>1.7416929783572999E-2</v>
      </c>
      <c r="AY13" s="19">
        <v>2.4523158306792098E-2</v>
      </c>
      <c r="AZ13" s="19"/>
      <c r="BA13" s="19">
        <v>9.9725218951958905E-2</v>
      </c>
      <c r="BB13" s="19">
        <v>2.3368661573044399E-2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287</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1093</v>
      </c>
      <c r="D7" s="10">
        <v>520</v>
      </c>
      <c r="E7" s="10">
        <v>571</v>
      </c>
      <c r="F7" s="10"/>
      <c r="G7" s="10">
        <v>157</v>
      </c>
      <c r="H7" s="10">
        <v>185</v>
      </c>
      <c r="I7" s="10">
        <v>189</v>
      </c>
      <c r="J7" s="10">
        <v>127</v>
      </c>
      <c r="K7" s="10">
        <v>181</v>
      </c>
      <c r="L7" s="10">
        <v>254</v>
      </c>
      <c r="M7" s="10"/>
      <c r="N7" s="10">
        <v>336</v>
      </c>
      <c r="O7" s="10">
        <v>271</v>
      </c>
      <c r="P7" s="10">
        <v>214</v>
      </c>
      <c r="Q7" s="10">
        <v>265</v>
      </c>
      <c r="R7" s="10"/>
      <c r="S7" s="10">
        <v>150</v>
      </c>
      <c r="T7" s="10">
        <v>183</v>
      </c>
      <c r="U7" s="10">
        <v>103</v>
      </c>
      <c r="V7" s="10">
        <v>68</v>
      </c>
      <c r="W7" s="10">
        <v>73</v>
      </c>
      <c r="X7" s="10">
        <v>120</v>
      </c>
      <c r="Y7" s="10">
        <v>88</v>
      </c>
      <c r="Z7" s="10">
        <v>41</v>
      </c>
      <c r="AA7" s="10">
        <v>110</v>
      </c>
      <c r="AB7" s="10">
        <v>82</v>
      </c>
      <c r="AC7" s="10">
        <v>55</v>
      </c>
      <c r="AD7" s="10">
        <v>20</v>
      </c>
      <c r="AE7" s="10"/>
      <c r="AF7" s="10">
        <v>374</v>
      </c>
      <c r="AG7" s="10">
        <v>179</v>
      </c>
      <c r="AH7" s="10">
        <v>103</v>
      </c>
      <c r="AI7" s="10">
        <v>62</v>
      </c>
      <c r="AJ7" s="10">
        <v>167</v>
      </c>
      <c r="AK7" s="10"/>
      <c r="AL7" s="10">
        <v>262</v>
      </c>
      <c r="AM7" s="10">
        <v>259</v>
      </c>
      <c r="AN7" s="10">
        <v>254</v>
      </c>
      <c r="AO7" s="10">
        <v>132</v>
      </c>
      <c r="AP7" s="10">
        <v>25</v>
      </c>
      <c r="AQ7" s="10"/>
      <c r="AR7" s="10">
        <v>153</v>
      </c>
      <c r="AS7" s="10"/>
      <c r="AT7" s="10">
        <v>61</v>
      </c>
      <c r="AU7" s="10"/>
      <c r="AV7" s="10">
        <v>96</v>
      </c>
      <c r="AW7" s="10"/>
      <c r="AX7" s="10">
        <v>51</v>
      </c>
      <c r="AY7" s="10">
        <v>267</v>
      </c>
      <c r="AZ7" s="10"/>
      <c r="BA7" s="10">
        <v>380</v>
      </c>
      <c r="BB7" s="10">
        <v>430</v>
      </c>
    </row>
    <row r="8" spans="2:54" ht="30" customHeight="1">
      <c r="B8" s="11" t="s">
        <v>84</v>
      </c>
      <c r="C8" s="11">
        <v>1087</v>
      </c>
      <c r="D8" s="11">
        <v>523</v>
      </c>
      <c r="E8" s="11">
        <v>562</v>
      </c>
      <c r="F8" s="11"/>
      <c r="G8" s="11">
        <v>159</v>
      </c>
      <c r="H8" s="11">
        <v>180</v>
      </c>
      <c r="I8" s="11">
        <v>187</v>
      </c>
      <c r="J8" s="11">
        <v>162</v>
      </c>
      <c r="K8" s="11">
        <v>162</v>
      </c>
      <c r="L8" s="11">
        <v>237</v>
      </c>
      <c r="M8" s="11"/>
      <c r="N8" s="11">
        <v>302</v>
      </c>
      <c r="O8" s="11">
        <v>266</v>
      </c>
      <c r="P8" s="11">
        <v>252</v>
      </c>
      <c r="Q8" s="11">
        <v>260</v>
      </c>
      <c r="R8" s="11"/>
      <c r="S8" s="11">
        <v>147</v>
      </c>
      <c r="T8" s="11">
        <v>154</v>
      </c>
      <c r="U8" s="11">
        <v>85</v>
      </c>
      <c r="V8" s="11">
        <v>91</v>
      </c>
      <c r="W8" s="11">
        <v>77</v>
      </c>
      <c r="X8" s="11">
        <v>100</v>
      </c>
      <c r="Y8" s="11">
        <v>91</v>
      </c>
      <c r="Z8" s="11">
        <v>40</v>
      </c>
      <c r="AA8" s="11">
        <v>110</v>
      </c>
      <c r="AB8" s="11">
        <v>106</v>
      </c>
      <c r="AC8" s="11">
        <v>59</v>
      </c>
      <c r="AD8" s="11">
        <v>27</v>
      </c>
      <c r="AE8" s="11"/>
      <c r="AF8" s="11">
        <v>373</v>
      </c>
      <c r="AG8" s="11">
        <v>170</v>
      </c>
      <c r="AH8" s="11">
        <v>102</v>
      </c>
      <c r="AI8" s="11">
        <v>66</v>
      </c>
      <c r="AJ8" s="11">
        <v>163</v>
      </c>
      <c r="AK8" s="11"/>
      <c r="AL8" s="11">
        <v>263</v>
      </c>
      <c r="AM8" s="11">
        <v>274</v>
      </c>
      <c r="AN8" s="11">
        <v>245</v>
      </c>
      <c r="AO8" s="11">
        <v>123</v>
      </c>
      <c r="AP8" s="11">
        <v>21</v>
      </c>
      <c r="AQ8" s="11"/>
      <c r="AR8" s="11">
        <v>150</v>
      </c>
      <c r="AS8" s="11"/>
      <c r="AT8" s="11">
        <v>60</v>
      </c>
      <c r="AU8" s="11"/>
      <c r="AV8" s="11">
        <v>94</v>
      </c>
      <c r="AW8" s="11"/>
      <c r="AX8" s="11">
        <v>50</v>
      </c>
      <c r="AY8" s="11">
        <v>268</v>
      </c>
      <c r="AZ8" s="11"/>
      <c r="BA8" s="11">
        <v>369</v>
      </c>
      <c r="BB8" s="11">
        <v>432</v>
      </c>
    </row>
    <row r="9" spans="2:54">
      <c r="B9" s="18" t="s">
        <v>216</v>
      </c>
      <c r="C9" s="17">
        <v>0.22908316533996501</v>
      </c>
      <c r="D9" s="17">
        <v>0.248459758139284</v>
      </c>
      <c r="E9" s="17">
        <v>0.21190572885713099</v>
      </c>
      <c r="F9" s="17"/>
      <c r="G9" s="17">
        <v>0.230726794959149</v>
      </c>
      <c r="H9" s="17">
        <v>0.32972335661793101</v>
      </c>
      <c r="I9" s="17">
        <v>0.163295732258567</v>
      </c>
      <c r="J9" s="17">
        <v>0.202452787974154</v>
      </c>
      <c r="K9" s="17">
        <v>0.206941501456607</v>
      </c>
      <c r="L9" s="17">
        <v>0.236736795740668</v>
      </c>
      <c r="M9" s="17"/>
      <c r="N9" s="17">
        <v>0.26477840248251799</v>
      </c>
      <c r="O9" s="17">
        <v>0.24661190366042501</v>
      </c>
      <c r="P9" s="17">
        <v>0.24500949326221799</v>
      </c>
      <c r="Q9" s="17">
        <v>0.15755025465960801</v>
      </c>
      <c r="R9" s="17"/>
      <c r="S9" s="17">
        <v>0.26203832856311698</v>
      </c>
      <c r="T9" s="17">
        <v>0.22167751966566299</v>
      </c>
      <c r="U9" s="17">
        <v>0.216461512408338</v>
      </c>
      <c r="V9" s="17">
        <v>0.17179052036841999</v>
      </c>
      <c r="W9" s="17">
        <v>0.20941152920057601</v>
      </c>
      <c r="X9" s="17">
        <v>0.17810299020850701</v>
      </c>
      <c r="Y9" s="17">
        <v>0.162052877268277</v>
      </c>
      <c r="Z9" s="17">
        <v>0.25053744530852201</v>
      </c>
      <c r="AA9" s="17">
        <v>0.31472223799941201</v>
      </c>
      <c r="AB9" s="17">
        <v>0.23111241153664</v>
      </c>
      <c r="AC9" s="17">
        <v>0.29740471523468198</v>
      </c>
      <c r="AD9" s="17">
        <v>0.25373100881857202</v>
      </c>
      <c r="AE9" s="17"/>
      <c r="AF9" s="17">
        <v>0.330449449946768</v>
      </c>
      <c r="AG9" s="17">
        <v>0.16282466196911199</v>
      </c>
      <c r="AH9" s="17">
        <v>0.22746627369283101</v>
      </c>
      <c r="AI9" s="17">
        <v>0.179324741839642</v>
      </c>
      <c r="AJ9" s="17">
        <v>0.13628840099042799</v>
      </c>
      <c r="AK9" s="17"/>
      <c r="AL9" s="17">
        <v>0.19156412897890501</v>
      </c>
      <c r="AM9" s="17">
        <v>0.209919792728466</v>
      </c>
      <c r="AN9" s="17">
        <v>0.26859086287220002</v>
      </c>
      <c r="AO9" s="17">
        <v>0.286670423054043</v>
      </c>
      <c r="AP9" s="17">
        <v>0.259231226979249</v>
      </c>
      <c r="AQ9" s="17"/>
      <c r="AR9" s="17">
        <v>0.36747059772906798</v>
      </c>
      <c r="AS9" s="17"/>
      <c r="AT9" s="17">
        <v>0.40834090207107598</v>
      </c>
      <c r="AU9" s="17"/>
      <c r="AV9" s="17">
        <v>0.33111721130814498</v>
      </c>
      <c r="AW9" s="17"/>
      <c r="AX9" s="17">
        <v>0.36347256714405901</v>
      </c>
      <c r="AY9" s="17">
        <v>0.31697775554471902</v>
      </c>
      <c r="AZ9" s="17"/>
      <c r="BA9" s="17">
        <v>0.20536535993175301</v>
      </c>
      <c r="BB9" s="17">
        <v>0.26122534475061598</v>
      </c>
    </row>
    <row r="10" spans="2:54">
      <c r="B10" s="18" t="s">
        <v>217</v>
      </c>
      <c r="C10" s="17">
        <v>0.40727751422030201</v>
      </c>
      <c r="D10" s="17">
        <v>0.40901483035763903</v>
      </c>
      <c r="E10" s="17">
        <v>0.40518091588810801</v>
      </c>
      <c r="F10" s="17"/>
      <c r="G10" s="17">
        <v>0.43694285334286198</v>
      </c>
      <c r="H10" s="17">
        <v>0.36235312318172003</v>
      </c>
      <c r="I10" s="17">
        <v>0.45203522542910202</v>
      </c>
      <c r="J10" s="17">
        <v>0.45000957977591199</v>
      </c>
      <c r="K10" s="17">
        <v>0.41303729949767498</v>
      </c>
      <c r="L10" s="17">
        <v>0.35308237896417699</v>
      </c>
      <c r="M10" s="17"/>
      <c r="N10" s="17">
        <v>0.44079554615875399</v>
      </c>
      <c r="O10" s="17">
        <v>0.36036274824014602</v>
      </c>
      <c r="P10" s="17">
        <v>0.37703619680955103</v>
      </c>
      <c r="Q10" s="17">
        <v>0.44035293958792898</v>
      </c>
      <c r="R10" s="17"/>
      <c r="S10" s="17">
        <v>0.43303833468540298</v>
      </c>
      <c r="T10" s="17">
        <v>0.35275425209971101</v>
      </c>
      <c r="U10" s="17">
        <v>0.41661477129349</v>
      </c>
      <c r="V10" s="17">
        <v>0.48082202237329502</v>
      </c>
      <c r="W10" s="17">
        <v>0.45001498202300699</v>
      </c>
      <c r="X10" s="17">
        <v>0.40850621671231302</v>
      </c>
      <c r="Y10" s="17">
        <v>0.34930311617461401</v>
      </c>
      <c r="Z10" s="17">
        <v>0.37997278456096301</v>
      </c>
      <c r="AA10" s="17">
        <v>0.33235155694588098</v>
      </c>
      <c r="AB10" s="17">
        <v>0.45927080623668198</v>
      </c>
      <c r="AC10" s="17">
        <v>0.44301361023771302</v>
      </c>
      <c r="AD10" s="17">
        <v>0.434279772541452</v>
      </c>
      <c r="AE10" s="17"/>
      <c r="AF10" s="17">
        <v>0.43062156414324698</v>
      </c>
      <c r="AG10" s="17">
        <v>0.36738369577152502</v>
      </c>
      <c r="AH10" s="17">
        <v>0.47351349631999901</v>
      </c>
      <c r="AI10" s="17">
        <v>0.41534178245303099</v>
      </c>
      <c r="AJ10" s="17">
        <v>0.37975277583822797</v>
      </c>
      <c r="AK10" s="17"/>
      <c r="AL10" s="17">
        <v>0.35977816576400001</v>
      </c>
      <c r="AM10" s="17">
        <v>0.40396982972245699</v>
      </c>
      <c r="AN10" s="17">
        <v>0.459937365372169</v>
      </c>
      <c r="AO10" s="17">
        <v>0.40751991561345502</v>
      </c>
      <c r="AP10" s="17">
        <v>0.399600170980078</v>
      </c>
      <c r="AQ10" s="17"/>
      <c r="AR10" s="17">
        <v>0.423590971808399</v>
      </c>
      <c r="AS10" s="17"/>
      <c r="AT10" s="17">
        <v>0.42798410998179398</v>
      </c>
      <c r="AU10" s="17"/>
      <c r="AV10" s="17">
        <v>0.43322947645839099</v>
      </c>
      <c r="AW10" s="17"/>
      <c r="AX10" s="17">
        <v>0.35494412964924699</v>
      </c>
      <c r="AY10" s="17">
        <v>0.43019723374166602</v>
      </c>
      <c r="AZ10" s="17"/>
      <c r="BA10" s="17">
        <v>0.385373182434327</v>
      </c>
      <c r="BB10" s="17">
        <v>0.434700933963445</v>
      </c>
    </row>
    <row r="11" spans="2:54">
      <c r="B11" s="18" t="s">
        <v>218</v>
      </c>
      <c r="C11" s="17">
        <v>0.19910770861935301</v>
      </c>
      <c r="D11" s="17">
        <v>0.18415991700076101</v>
      </c>
      <c r="E11" s="17">
        <v>0.21205115091941601</v>
      </c>
      <c r="F11" s="17"/>
      <c r="G11" s="17">
        <v>0.17238358096597201</v>
      </c>
      <c r="H11" s="17">
        <v>0.17229922997574701</v>
      </c>
      <c r="I11" s="17">
        <v>0.191631103287034</v>
      </c>
      <c r="J11" s="17">
        <v>0.19215116117241199</v>
      </c>
      <c r="K11" s="17">
        <v>0.218284434339863</v>
      </c>
      <c r="L11" s="17">
        <v>0.23494689075400799</v>
      </c>
      <c r="M11" s="17"/>
      <c r="N11" s="17">
        <v>0.18668126822411801</v>
      </c>
      <c r="O11" s="17">
        <v>0.20133577715294601</v>
      </c>
      <c r="P11" s="17">
        <v>0.190588155868953</v>
      </c>
      <c r="Q11" s="17">
        <v>0.21710312703565299</v>
      </c>
      <c r="R11" s="17"/>
      <c r="S11" s="17">
        <v>0.17453965296367999</v>
      </c>
      <c r="T11" s="17">
        <v>0.25790144030763001</v>
      </c>
      <c r="U11" s="17">
        <v>0.16789326260324999</v>
      </c>
      <c r="V11" s="17">
        <v>0.14756266112868199</v>
      </c>
      <c r="W11" s="17">
        <v>0.223252408610606</v>
      </c>
      <c r="X11" s="17">
        <v>0.239532934246345</v>
      </c>
      <c r="Y11" s="17">
        <v>0.31198515941563498</v>
      </c>
      <c r="Z11" s="17">
        <v>0.15024249102526599</v>
      </c>
      <c r="AA11" s="17">
        <v>0.190373140233942</v>
      </c>
      <c r="AB11" s="17">
        <v>0.14244855150916</v>
      </c>
      <c r="AC11" s="17">
        <v>0.15955407173868999</v>
      </c>
      <c r="AD11" s="17">
        <v>8.9745317742998501E-2</v>
      </c>
      <c r="AE11" s="17"/>
      <c r="AF11" s="17">
        <v>0.130902840382114</v>
      </c>
      <c r="AG11" s="17">
        <v>0.28379185318185401</v>
      </c>
      <c r="AH11" s="17">
        <v>0.18175093331432199</v>
      </c>
      <c r="AI11" s="17">
        <v>0.22478527065353099</v>
      </c>
      <c r="AJ11" s="17">
        <v>0.20853257040089901</v>
      </c>
      <c r="AK11" s="17"/>
      <c r="AL11" s="17">
        <v>0.26283824310033799</v>
      </c>
      <c r="AM11" s="17">
        <v>0.191715691808233</v>
      </c>
      <c r="AN11" s="17">
        <v>0.16687589854829499</v>
      </c>
      <c r="AO11" s="17">
        <v>0.179145185190899</v>
      </c>
      <c r="AP11" s="17">
        <v>0.12535083580356901</v>
      </c>
      <c r="AQ11" s="17"/>
      <c r="AR11" s="17">
        <v>0.105579602388552</v>
      </c>
      <c r="AS11" s="17"/>
      <c r="AT11" s="17">
        <v>4.9696132382786001E-2</v>
      </c>
      <c r="AU11" s="17"/>
      <c r="AV11" s="17">
        <v>0.13081866715475901</v>
      </c>
      <c r="AW11" s="17"/>
      <c r="AX11" s="17">
        <v>0.194296278162538</v>
      </c>
      <c r="AY11" s="17">
        <v>0.129100488619033</v>
      </c>
      <c r="AZ11" s="17"/>
      <c r="BA11" s="17">
        <v>0.20705683023428501</v>
      </c>
      <c r="BB11" s="17">
        <v>0.169285971740886</v>
      </c>
    </row>
    <row r="12" spans="2:54">
      <c r="B12" s="18" t="s">
        <v>219</v>
      </c>
      <c r="C12" s="17">
        <v>0.11485006198537601</v>
      </c>
      <c r="D12" s="17">
        <v>0.106327807979474</v>
      </c>
      <c r="E12" s="17">
        <v>0.12318992999565399</v>
      </c>
      <c r="F12" s="17"/>
      <c r="G12" s="17">
        <v>0.109115245771259</v>
      </c>
      <c r="H12" s="17">
        <v>0.119330111566891</v>
      </c>
      <c r="I12" s="17">
        <v>0.143989399851326</v>
      </c>
      <c r="J12" s="17">
        <v>0.110663490293612</v>
      </c>
      <c r="K12" s="17">
        <v>9.2725430124643002E-2</v>
      </c>
      <c r="L12" s="17">
        <v>0.11031067573467</v>
      </c>
      <c r="M12" s="17"/>
      <c r="N12" s="17">
        <v>6.07569879715332E-2</v>
      </c>
      <c r="O12" s="17">
        <v>0.13222490173662499</v>
      </c>
      <c r="P12" s="17">
        <v>0.14619667800084399</v>
      </c>
      <c r="Q12" s="17">
        <v>0.13264588700864999</v>
      </c>
      <c r="R12" s="17"/>
      <c r="S12" s="17">
        <v>9.7570130051066004E-2</v>
      </c>
      <c r="T12" s="17">
        <v>9.3299698841598694E-2</v>
      </c>
      <c r="U12" s="17">
        <v>9.7669830147400896E-2</v>
      </c>
      <c r="V12" s="17">
        <v>0.16360006629697599</v>
      </c>
      <c r="W12" s="17">
        <v>7.8927148125104901E-2</v>
      </c>
      <c r="X12" s="17">
        <v>9.0214859514956405E-2</v>
      </c>
      <c r="Y12" s="17">
        <v>0.1027641180585</v>
      </c>
      <c r="Z12" s="17">
        <v>0.172579086033878</v>
      </c>
      <c r="AA12" s="17">
        <v>0.153070163702132</v>
      </c>
      <c r="AB12" s="17">
        <v>0.132875932430848</v>
      </c>
      <c r="AC12" s="17">
        <v>7.8683589351751307E-2</v>
      </c>
      <c r="AD12" s="17">
        <v>0.22224390089697801</v>
      </c>
      <c r="AE12" s="17"/>
      <c r="AF12" s="17">
        <v>8.5736812102756299E-2</v>
      </c>
      <c r="AG12" s="17">
        <v>0.11288553432224099</v>
      </c>
      <c r="AH12" s="17">
        <v>9.1060600404708994E-2</v>
      </c>
      <c r="AI12" s="17">
        <v>0.13110745145205099</v>
      </c>
      <c r="AJ12" s="17">
        <v>0.16880724403664901</v>
      </c>
      <c r="AK12" s="17"/>
      <c r="AL12" s="17">
        <v>0.12707332938016799</v>
      </c>
      <c r="AM12" s="17">
        <v>0.14064106329447201</v>
      </c>
      <c r="AN12" s="17">
        <v>6.1922720109277102E-2</v>
      </c>
      <c r="AO12" s="17">
        <v>9.2978286148266504E-2</v>
      </c>
      <c r="AP12" s="17">
        <v>0.17423927117657501</v>
      </c>
      <c r="AQ12" s="17"/>
      <c r="AR12" s="17">
        <v>6.1503466413765202E-2</v>
      </c>
      <c r="AS12" s="17"/>
      <c r="AT12" s="17">
        <v>6.3657073890172194E-2</v>
      </c>
      <c r="AU12" s="17"/>
      <c r="AV12" s="17">
        <v>5.9108502882556001E-2</v>
      </c>
      <c r="AW12" s="17"/>
      <c r="AX12" s="17">
        <v>6.9870095260582799E-2</v>
      </c>
      <c r="AY12" s="17">
        <v>9.5708853566795302E-2</v>
      </c>
      <c r="AZ12" s="17"/>
      <c r="BA12" s="17">
        <v>0.118072215190358</v>
      </c>
      <c r="BB12" s="17">
        <v>0.103314219521062</v>
      </c>
    </row>
    <row r="13" spans="2:54">
      <c r="B13" s="18" t="s">
        <v>220</v>
      </c>
      <c r="C13" s="19">
        <v>4.9681549835004203E-2</v>
      </c>
      <c r="D13" s="19">
        <v>5.2037686522842401E-2</v>
      </c>
      <c r="E13" s="19">
        <v>4.7672274339690103E-2</v>
      </c>
      <c r="F13" s="19"/>
      <c r="G13" s="19">
        <v>5.0831524960757699E-2</v>
      </c>
      <c r="H13" s="19">
        <v>1.62941786577122E-2</v>
      </c>
      <c r="I13" s="19">
        <v>4.9048539173971499E-2</v>
      </c>
      <c r="J13" s="19">
        <v>4.4722980783909502E-2</v>
      </c>
      <c r="K13" s="19">
        <v>6.9011334581211004E-2</v>
      </c>
      <c r="L13" s="19">
        <v>6.4923258806476994E-2</v>
      </c>
      <c r="M13" s="19"/>
      <c r="N13" s="19">
        <v>4.69877951630761E-2</v>
      </c>
      <c r="O13" s="19">
        <v>5.9464669209857601E-2</v>
      </c>
      <c r="P13" s="19">
        <v>4.1169476058433102E-2</v>
      </c>
      <c r="Q13" s="19">
        <v>5.2347791708159598E-2</v>
      </c>
      <c r="R13" s="19"/>
      <c r="S13" s="19">
        <v>3.2813553736733898E-2</v>
      </c>
      <c r="T13" s="19">
        <v>7.4367089085397506E-2</v>
      </c>
      <c r="U13" s="19">
        <v>0.101360623547521</v>
      </c>
      <c r="V13" s="19">
        <v>3.6224729832627998E-2</v>
      </c>
      <c r="W13" s="19">
        <v>3.8393932040706097E-2</v>
      </c>
      <c r="X13" s="19">
        <v>8.3642999317878802E-2</v>
      </c>
      <c r="Y13" s="19">
        <v>7.3894729082974106E-2</v>
      </c>
      <c r="Z13" s="19">
        <v>4.6668193071371301E-2</v>
      </c>
      <c r="AA13" s="19">
        <v>9.4829011186317192E-3</v>
      </c>
      <c r="AB13" s="19">
        <v>3.42922982866707E-2</v>
      </c>
      <c r="AC13" s="19">
        <v>2.1344013437162801E-2</v>
      </c>
      <c r="AD13" s="19">
        <v>0</v>
      </c>
      <c r="AE13" s="19"/>
      <c r="AF13" s="19">
        <v>2.2289333425115701E-2</v>
      </c>
      <c r="AG13" s="19">
        <v>7.3114254755267005E-2</v>
      </c>
      <c r="AH13" s="19">
        <v>2.62086962681394E-2</v>
      </c>
      <c r="AI13" s="19">
        <v>4.9440753601745303E-2</v>
      </c>
      <c r="AJ13" s="19">
        <v>0.106619008733796</v>
      </c>
      <c r="AK13" s="19"/>
      <c r="AL13" s="19">
        <v>5.8746132776588501E-2</v>
      </c>
      <c r="AM13" s="19">
        <v>5.37536224463733E-2</v>
      </c>
      <c r="AN13" s="19">
        <v>4.2673153098059101E-2</v>
      </c>
      <c r="AO13" s="19">
        <v>3.3686189993336502E-2</v>
      </c>
      <c r="AP13" s="19">
        <v>4.1578495060528603E-2</v>
      </c>
      <c r="AQ13" s="19"/>
      <c r="AR13" s="19">
        <v>4.1855361660215903E-2</v>
      </c>
      <c r="AS13" s="19"/>
      <c r="AT13" s="19">
        <v>5.0321781674172499E-2</v>
      </c>
      <c r="AU13" s="19"/>
      <c r="AV13" s="19">
        <v>4.5726142196149802E-2</v>
      </c>
      <c r="AW13" s="19"/>
      <c r="AX13" s="19">
        <v>1.7416929783572999E-2</v>
      </c>
      <c r="AY13" s="19">
        <v>2.8015668527786201E-2</v>
      </c>
      <c r="AZ13" s="19"/>
      <c r="BA13" s="19">
        <v>8.4132412209277502E-2</v>
      </c>
      <c r="BB13" s="19">
        <v>3.1473530023991399E-2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124</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c r="B9" s="18" t="s">
        <v>117</v>
      </c>
      <c r="C9" s="17">
        <v>0.70727393798572102</v>
      </c>
      <c r="D9" s="17">
        <v>0.66635815860279701</v>
      </c>
      <c r="E9" s="17">
        <v>0.74580168919830603</v>
      </c>
      <c r="F9" s="17"/>
      <c r="G9" s="17">
        <v>0.59014738598433802</v>
      </c>
      <c r="H9" s="17">
        <v>0.68591739697226795</v>
      </c>
      <c r="I9" s="17">
        <v>0.68730337879938896</v>
      </c>
      <c r="J9" s="17">
        <v>0.71458418830231996</v>
      </c>
      <c r="K9" s="17">
        <v>0.76386592921573804</v>
      </c>
      <c r="L9" s="17">
        <v>0.77441356006691997</v>
      </c>
      <c r="M9" s="17"/>
      <c r="N9" s="17">
        <v>0.69369348931999297</v>
      </c>
      <c r="O9" s="17">
        <v>0.70304596023233801</v>
      </c>
      <c r="P9" s="17">
        <v>0.68279319623503998</v>
      </c>
      <c r="Q9" s="17">
        <v>0.74073268380150903</v>
      </c>
      <c r="R9" s="17"/>
      <c r="S9" s="17">
        <v>0.63275627455440098</v>
      </c>
      <c r="T9" s="17">
        <v>0.732111080694688</v>
      </c>
      <c r="U9" s="17">
        <v>0.72733316192588604</v>
      </c>
      <c r="V9" s="17">
        <v>0.74914678574956794</v>
      </c>
      <c r="W9" s="17">
        <v>0.65934847700945398</v>
      </c>
      <c r="X9" s="17">
        <v>0.68863212067935897</v>
      </c>
      <c r="Y9" s="17">
        <v>0.70188712439779599</v>
      </c>
      <c r="Z9" s="17">
        <v>0.68414006468037003</v>
      </c>
      <c r="AA9" s="17">
        <v>0.68612708251568599</v>
      </c>
      <c r="AB9" s="17">
        <v>0.750936913689912</v>
      </c>
      <c r="AC9" s="17">
        <v>0.72858891572838103</v>
      </c>
      <c r="AD9" s="17">
        <v>0.89155515796033002</v>
      </c>
      <c r="AE9" s="17"/>
      <c r="AF9" s="17">
        <v>0.73997555799485004</v>
      </c>
      <c r="AG9" s="17">
        <v>0.62851906448653705</v>
      </c>
      <c r="AH9" s="17">
        <v>0.76113497416434495</v>
      </c>
      <c r="AI9" s="17">
        <v>0.76831405491259797</v>
      </c>
      <c r="AJ9" s="17">
        <v>0.59498316167786802</v>
      </c>
      <c r="AK9" s="17"/>
      <c r="AL9" s="17">
        <v>0.72130011204034306</v>
      </c>
      <c r="AM9" s="17">
        <v>0.73596225677563998</v>
      </c>
      <c r="AN9" s="17">
        <v>0.68686589747052895</v>
      </c>
      <c r="AO9" s="17">
        <v>0.69632098864660597</v>
      </c>
      <c r="AP9" s="17">
        <v>0.72083528757451298</v>
      </c>
      <c r="AQ9" s="17"/>
      <c r="AR9" s="17">
        <v>0.69697540820484205</v>
      </c>
      <c r="AS9" s="17"/>
      <c r="AT9" s="17">
        <v>0.66270835998876798</v>
      </c>
      <c r="AU9" s="17"/>
      <c r="AV9" s="17">
        <v>0.71201205739449902</v>
      </c>
      <c r="AW9" s="17"/>
      <c r="AX9" s="17">
        <v>0.712562240131147</v>
      </c>
      <c r="AY9" s="17">
        <v>0.73605488308976497</v>
      </c>
      <c r="AZ9" s="17"/>
      <c r="BA9" s="17">
        <v>0.676316982006953</v>
      </c>
      <c r="BB9" s="17">
        <v>0.75497073719174901</v>
      </c>
    </row>
    <row r="10" spans="2:54" ht="28.9">
      <c r="B10" s="18" t="s">
        <v>118</v>
      </c>
      <c r="C10" s="17">
        <v>0.24474501498854301</v>
      </c>
      <c r="D10" s="17">
        <v>0.27558390181817499</v>
      </c>
      <c r="E10" s="17">
        <v>0.21582321888148401</v>
      </c>
      <c r="F10" s="17"/>
      <c r="G10" s="17">
        <v>0.32283335783679901</v>
      </c>
      <c r="H10" s="17">
        <v>0.256999849122579</v>
      </c>
      <c r="I10" s="17">
        <v>0.25849121547153397</v>
      </c>
      <c r="J10" s="17">
        <v>0.25230424812188101</v>
      </c>
      <c r="K10" s="17">
        <v>0.189287013580999</v>
      </c>
      <c r="L10" s="17">
        <v>0.203117936329235</v>
      </c>
      <c r="M10" s="17"/>
      <c r="N10" s="17">
        <v>0.26934838524139998</v>
      </c>
      <c r="O10" s="17">
        <v>0.244690948211158</v>
      </c>
      <c r="P10" s="17">
        <v>0.25828084307867799</v>
      </c>
      <c r="Q10" s="17">
        <v>0.21211124241074</v>
      </c>
      <c r="R10" s="17"/>
      <c r="S10" s="17">
        <v>0.29470945568872697</v>
      </c>
      <c r="T10" s="17">
        <v>0.234635289261655</v>
      </c>
      <c r="U10" s="17">
        <v>0.23927849854936301</v>
      </c>
      <c r="V10" s="17">
        <v>0.22762069225992199</v>
      </c>
      <c r="W10" s="17">
        <v>0.27510475024390102</v>
      </c>
      <c r="X10" s="17">
        <v>0.25595809330728497</v>
      </c>
      <c r="Y10" s="17">
        <v>0.23835644167707301</v>
      </c>
      <c r="Z10" s="17">
        <v>0.25390577208290099</v>
      </c>
      <c r="AA10" s="17">
        <v>0.25498547144088402</v>
      </c>
      <c r="AB10" s="17">
        <v>0.2197373504323</v>
      </c>
      <c r="AC10" s="17">
        <v>0.22028449919971399</v>
      </c>
      <c r="AD10" s="17">
        <v>0.10044356443598999</v>
      </c>
      <c r="AE10" s="17"/>
      <c r="AF10" s="17">
        <v>0.21805065147519201</v>
      </c>
      <c r="AG10" s="17">
        <v>0.32088481048011802</v>
      </c>
      <c r="AH10" s="17">
        <v>0.199751294136327</v>
      </c>
      <c r="AI10" s="17">
        <v>0.19117122692958899</v>
      </c>
      <c r="AJ10" s="17">
        <v>0.32392624231727601</v>
      </c>
      <c r="AK10" s="17"/>
      <c r="AL10" s="17">
        <v>0.231640196359988</v>
      </c>
      <c r="AM10" s="17">
        <v>0.222332175867233</v>
      </c>
      <c r="AN10" s="17">
        <v>0.26088084021951002</v>
      </c>
      <c r="AO10" s="17">
        <v>0.26054668666945702</v>
      </c>
      <c r="AP10" s="17">
        <v>0.22197384890738101</v>
      </c>
      <c r="AQ10" s="17"/>
      <c r="AR10" s="17">
        <v>0.247774108188348</v>
      </c>
      <c r="AS10" s="17"/>
      <c r="AT10" s="17">
        <v>0.25943919751705702</v>
      </c>
      <c r="AU10" s="17"/>
      <c r="AV10" s="17">
        <v>0.23907723919849799</v>
      </c>
      <c r="AW10" s="17"/>
      <c r="AX10" s="17">
        <v>0.26645802639116201</v>
      </c>
      <c r="AY10" s="17">
        <v>0.21797339751862399</v>
      </c>
      <c r="AZ10" s="17"/>
      <c r="BA10" s="17">
        <v>0.27172534127677</v>
      </c>
      <c r="BB10" s="17">
        <v>0.210270929395035</v>
      </c>
    </row>
    <row r="11" spans="2:54" ht="28.9">
      <c r="B11" s="18" t="s">
        <v>119</v>
      </c>
      <c r="C11" s="17">
        <v>3.0912403313205598E-2</v>
      </c>
      <c r="D11" s="17">
        <v>3.7581564912420297E-2</v>
      </c>
      <c r="E11" s="17">
        <v>2.45508248487025E-2</v>
      </c>
      <c r="F11" s="17"/>
      <c r="G11" s="17">
        <v>5.9533810591479899E-2</v>
      </c>
      <c r="H11" s="17">
        <v>3.7806915526718297E-2</v>
      </c>
      <c r="I11" s="17">
        <v>3.3532082349946098E-2</v>
      </c>
      <c r="J11" s="17">
        <v>1.8402185209275199E-2</v>
      </c>
      <c r="K11" s="17">
        <v>2.9153933224085701E-2</v>
      </c>
      <c r="L11" s="17">
        <v>1.55351369660853E-2</v>
      </c>
      <c r="M11" s="17"/>
      <c r="N11" s="17">
        <v>2.6596492623167201E-2</v>
      </c>
      <c r="O11" s="17">
        <v>4.0469898579241603E-2</v>
      </c>
      <c r="P11" s="17">
        <v>3.5720885890064301E-2</v>
      </c>
      <c r="Q11" s="17">
        <v>2.22811081279739E-2</v>
      </c>
      <c r="R11" s="17"/>
      <c r="S11" s="17">
        <v>5.0126954545802099E-2</v>
      </c>
      <c r="T11" s="17">
        <v>2.67490471584933E-2</v>
      </c>
      <c r="U11" s="17">
        <v>2.0447676858691199E-2</v>
      </c>
      <c r="V11" s="17">
        <v>1.44704182072513E-2</v>
      </c>
      <c r="W11" s="17">
        <v>3.4400571982864302E-2</v>
      </c>
      <c r="X11" s="17">
        <v>3.8468770368031299E-2</v>
      </c>
      <c r="Y11" s="17">
        <v>3.6367780348136203E-2</v>
      </c>
      <c r="Z11" s="17">
        <v>4.0647814195990999E-2</v>
      </c>
      <c r="AA11" s="17">
        <v>3.90265930685098E-2</v>
      </c>
      <c r="AB11" s="17">
        <v>2.0738617556136499E-2</v>
      </c>
      <c r="AC11" s="17">
        <v>1.3567723689896E-2</v>
      </c>
      <c r="AD11" s="17">
        <v>8.0012776036791997E-3</v>
      </c>
      <c r="AE11" s="17"/>
      <c r="AF11" s="17">
        <v>3.6068562555537302E-2</v>
      </c>
      <c r="AG11" s="17">
        <v>2.6693589106488402E-2</v>
      </c>
      <c r="AH11" s="17">
        <v>2.53961632854025E-2</v>
      </c>
      <c r="AI11" s="17">
        <v>2.2315811107027898E-2</v>
      </c>
      <c r="AJ11" s="17">
        <v>5.8174779245608099E-2</v>
      </c>
      <c r="AK11" s="17"/>
      <c r="AL11" s="17">
        <v>2.88788739862623E-2</v>
      </c>
      <c r="AM11" s="17">
        <v>3.09548642599323E-2</v>
      </c>
      <c r="AN11" s="17">
        <v>3.2212981098358302E-2</v>
      </c>
      <c r="AO11" s="17">
        <v>2.84785796439497E-2</v>
      </c>
      <c r="AP11" s="17">
        <v>4.28565423847177E-2</v>
      </c>
      <c r="AQ11" s="17"/>
      <c r="AR11" s="17">
        <v>3.7313937636472498E-2</v>
      </c>
      <c r="AS11" s="17"/>
      <c r="AT11" s="17">
        <v>5.28355645887345E-2</v>
      </c>
      <c r="AU11" s="17"/>
      <c r="AV11" s="17">
        <v>2.9893576396410299E-2</v>
      </c>
      <c r="AW11" s="17"/>
      <c r="AX11" s="17">
        <v>1.68857480124141E-2</v>
      </c>
      <c r="AY11" s="17">
        <v>3.4630683838076201E-2</v>
      </c>
      <c r="AZ11" s="17"/>
      <c r="BA11" s="17">
        <v>3.3656291996770601E-2</v>
      </c>
      <c r="BB11" s="17">
        <v>2.4602185728350701E-2</v>
      </c>
    </row>
    <row r="12" spans="2:54" ht="28.9">
      <c r="B12" s="18" t="s">
        <v>120</v>
      </c>
      <c r="C12" s="17">
        <v>9.7261421594049997E-3</v>
      </c>
      <c r="D12" s="17">
        <v>1.36719924990248E-2</v>
      </c>
      <c r="E12" s="17">
        <v>5.9206545328852498E-3</v>
      </c>
      <c r="F12" s="17"/>
      <c r="G12" s="17">
        <v>2.2502430004609102E-2</v>
      </c>
      <c r="H12" s="17">
        <v>7.1216704659868698E-3</v>
      </c>
      <c r="I12" s="17">
        <v>7.4302912669485903E-3</v>
      </c>
      <c r="J12" s="17">
        <v>1.2879343374688001E-2</v>
      </c>
      <c r="K12" s="17">
        <v>1.04210987769368E-2</v>
      </c>
      <c r="L12" s="17">
        <v>2.2282326387953601E-3</v>
      </c>
      <c r="M12" s="17"/>
      <c r="N12" s="17">
        <v>5.4676330491672401E-3</v>
      </c>
      <c r="O12" s="17">
        <v>9.06673346199534E-3</v>
      </c>
      <c r="P12" s="17">
        <v>1.22924017942152E-2</v>
      </c>
      <c r="Q12" s="17">
        <v>1.3024987125338901E-2</v>
      </c>
      <c r="R12" s="17"/>
      <c r="S12" s="17">
        <v>1.5848157026293001E-2</v>
      </c>
      <c r="T12" s="17">
        <v>4.2930725790320898E-3</v>
      </c>
      <c r="U12" s="17">
        <v>9.8340344094032597E-3</v>
      </c>
      <c r="V12" s="17">
        <v>4.0188906215524499E-3</v>
      </c>
      <c r="W12" s="17">
        <v>2.1656917174064001E-2</v>
      </c>
      <c r="X12" s="17">
        <v>1.0782326019592999E-2</v>
      </c>
      <c r="Y12" s="17">
        <v>1.1433237690336299E-2</v>
      </c>
      <c r="Z12" s="17">
        <v>1.54983285725363E-2</v>
      </c>
      <c r="AA12" s="17">
        <v>8.1123042704551E-3</v>
      </c>
      <c r="AB12" s="17">
        <v>0</v>
      </c>
      <c r="AC12" s="17">
        <v>1.7764216689791699E-2</v>
      </c>
      <c r="AD12" s="17">
        <v>0</v>
      </c>
      <c r="AE12" s="17"/>
      <c r="AF12" s="17">
        <v>2.89240917501492E-3</v>
      </c>
      <c r="AG12" s="17">
        <v>1.6087752186451299E-2</v>
      </c>
      <c r="AH12" s="17">
        <v>1.37175684139253E-2</v>
      </c>
      <c r="AI12" s="17">
        <v>3.6768284704814199E-3</v>
      </c>
      <c r="AJ12" s="17">
        <v>2.2915816759247001E-2</v>
      </c>
      <c r="AK12" s="17"/>
      <c r="AL12" s="17">
        <v>5.6855158714833104E-3</v>
      </c>
      <c r="AM12" s="17">
        <v>6.5405335945135801E-3</v>
      </c>
      <c r="AN12" s="17">
        <v>1.34151409220447E-2</v>
      </c>
      <c r="AO12" s="17">
        <v>1.4653745039987299E-2</v>
      </c>
      <c r="AP12" s="17">
        <v>1.43343211333881E-2</v>
      </c>
      <c r="AQ12" s="17"/>
      <c r="AR12" s="17">
        <v>1.4754289970094999E-2</v>
      </c>
      <c r="AS12" s="17"/>
      <c r="AT12" s="17">
        <v>2.5016877905439799E-2</v>
      </c>
      <c r="AU12" s="17"/>
      <c r="AV12" s="17">
        <v>1.34027698484011E-2</v>
      </c>
      <c r="AW12" s="17"/>
      <c r="AX12" s="17">
        <v>4.0939854652761601E-3</v>
      </c>
      <c r="AY12" s="17">
        <v>8.2169653040633697E-3</v>
      </c>
      <c r="AZ12" s="17"/>
      <c r="BA12" s="17">
        <v>1.3600106361691599E-2</v>
      </c>
      <c r="BB12" s="17">
        <v>5.3742359598373396E-3</v>
      </c>
    </row>
    <row r="13" spans="2:54">
      <c r="B13" s="18" t="s">
        <v>115</v>
      </c>
      <c r="C13" s="19">
        <v>7.3425015531253897E-3</v>
      </c>
      <c r="D13" s="19">
        <v>6.8043821675835602E-3</v>
      </c>
      <c r="E13" s="19">
        <v>7.9036125386212595E-3</v>
      </c>
      <c r="F13" s="19"/>
      <c r="G13" s="19">
        <v>4.9830155827738304E-3</v>
      </c>
      <c r="H13" s="19">
        <v>1.21541679124481E-2</v>
      </c>
      <c r="I13" s="19">
        <v>1.32430321121821E-2</v>
      </c>
      <c r="J13" s="19">
        <v>1.83003499183554E-3</v>
      </c>
      <c r="K13" s="19">
        <v>7.2720252022402797E-3</v>
      </c>
      <c r="L13" s="19">
        <v>4.7051339989639396E-3</v>
      </c>
      <c r="M13" s="19"/>
      <c r="N13" s="19">
        <v>4.8939997662726499E-3</v>
      </c>
      <c r="O13" s="19">
        <v>2.7264595152680102E-3</v>
      </c>
      <c r="P13" s="19">
        <v>1.09126730020025E-2</v>
      </c>
      <c r="Q13" s="19">
        <v>1.1849978534438E-2</v>
      </c>
      <c r="R13" s="19"/>
      <c r="S13" s="19">
        <v>6.5591581847772897E-3</v>
      </c>
      <c r="T13" s="19">
        <v>2.2115103061314699E-3</v>
      </c>
      <c r="U13" s="19">
        <v>3.1066282566574299E-3</v>
      </c>
      <c r="V13" s="19">
        <v>4.7432131617058896E-3</v>
      </c>
      <c r="W13" s="19">
        <v>9.4892835897165996E-3</v>
      </c>
      <c r="X13" s="19">
        <v>6.1586896257318103E-3</v>
      </c>
      <c r="Y13" s="19">
        <v>1.1955415886657999E-2</v>
      </c>
      <c r="Z13" s="19">
        <v>5.8080204682009803E-3</v>
      </c>
      <c r="AA13" s="19">
        <v>1.1748548704464901E-2</v>
      </c>
      <c r="AB13" s="19">
        <v>8.5871183216507593E-3</v>
      </c>
      <c r="AC13" s="19">
        <v>1.9794644692217402E-2</v>
      </c>
      <c r="AD13" s="19">
        <v>0</v>
      </c>
      <c r="AE13" s="19"/>
      <c r="AF13" s="19">
        <v>3.01281879940573E-3</v>
      </c>
      <c r="AG13" s="19">
        <v>7.8147837404048091E-3</v>
      </c>
      <c r="AH13" s="19">
        <v>0</v>
      </c>
      <c r="AI13" s="19">
        <v>1.4522078580304E-2</v>
      </c>
      <c r="AJ13" s="19">
        <v>0</v>
      </c>
      <c r="AK13" s="19"/>
      <c r="AL13" s="19">
        <v>1.24953017419226E-2</v>
      </c>
      <c r="AM13" s="19">
        <v>4.2101695026810996E-3</v>
      </c>
      <c r="AN13" s="19">
        <v>6.6251402895589999E-3</v>
      </c>
      <c r="AO13" s="19">
        <v>0</v>
      </c>
      <c r="AP13" s="19">
        <v>0</v>
      </c>
      <c r="AQ13" s="19"/>
      <c r="AR13" s="19">
        <v>3.1822560002423301E-3</v>
      </c>
      <c r="AS13" s="19"/>
      <c r="AT13" s="19">
        <v>0</v>
      </c>
      <c r="AU13" s="19"/>
      <c r="AV13" s="19">
        <v>5.6143571621915002E-3</v>
      </c>
      <c r="AW13" s="19"/>
      <c r="AX13" s="19">
        <v>0</v>
      </c>
      <c r="AY13" s="19">
        <v>3.12407024947165E-3</v>
      </c>
      <c r="AZ13" s="19"/>
      <c r="BA13" s="19">
        <v>4.7012783578145598E-3</v>
      </c>
      <c r="BB13" s="19">
        <v>4.7819117250281502E-3</v>
      </c>
    </row>
    <row r="14" spans="2:54">
      <c r="B14" s="16"/>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288</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1093</v>
      </c>
      <c r="D7" s="10">
        <v>520</v>
      </c>
      <c r="E7" s="10">
        <v>571</v>
      </c>
      <c r="F7" s="10"/>
      <c r="G7" s="10">
        <v>157</v>
      </c>
      <c r="H7" s="10">
        <v>185</v>
      </c>
      <c r="I7" s="10">
        <v>189</v>
      </c>
      <c r="J7" s="10">
        <v>127</v>
      </c>
      <c r="K7" s="10">
        <v>181</v>
      </c>
      <c r="L7" s="10">
        <v>254</v>
      </c>
      <c r="M7" s="10"/>
      <c r="N7" s="10">
        <v>336</v>
      </c>
      <c r="O7" s="10">
        <v>271</v>
      </c>
      <c r="P7" s="10">
        <v>214</v>
      </c>
      <c r="Q7" s="10">
        <v>265</v>
      </c>
      <c r="R7" s="10"/>
      <c r="S7" s="10">
        <v>150</v>
      </c>
      <c r="T7" s="10">
        <v>183</v>
      </c>
      <c r="U7" s="10">
        <v>103</v>
      </c>
      <c r="V7" s="10">
        <v>68</v>
      </c>
      <c r="W7" s="10">
        <v>73</v>
      </c>
      <c r="X7" s="10">
        <v>120</v>
      </c>
      <c r="Y7" s="10">
        <v>88</v>
      </c>
      <c r="Z7" s="10">
        <v>41</v>
      </c>
      <c r="AA7" s="10">
        <v>110</v>
      </c>
      <c r="AB7" s="10">
        <v>82</v>
      </c>
      <c r="AC7" s="10">
        <v>55</v>
      </c>
      <c r="AD7" s="10">
        <v>20</v>
      </c>
      <c r="AE7" s="10"/>
      <c r="AF7" s="10">
        <v>374</v>
      </c>
      <c r="AG7" s="10">
        <v>179</v>
      </c>
      <c r="AH7" s="10">
        <v>103</v>
      </c>
      <c r="AI7" s="10">
        <v>62</v>
      </c>
      <c r="AJ7" s="10">
        <v>167</v>
      </c>
      <c r="AK7" s="10"/>
      <c r="AL7" s="10">
        <v>262</v>
      </c>
      <c r="AM7" s="10">
        <v>259</v>
      </c>
      <c r="AN7" s="10">
        <v>254</v>
      </c>
      <c r="AO7" s="10">
        <v>132</v>
      </c>
      <c r="AP7" s="10">
        <v>25</v>
      </c>
      <c r="AQ7" s="10"/>
      <c r="AR7" s="10">
        <v>153</v>
      </c>
      <c r="AS7" s="10"/>
      <c r="AT7" s="10">
        <v>61</v>
      </c>
      <c r="AU7" s="10"/>
      <c r="AV7" s="10">
        <v>96</v>
      </c>
      <c r="AW7" s="10"/>
      <c r="AX7" s="10">
        <v>51</v>
      </c>
      <c r="AY7" s="10">
        <v>267</v>
      </c>
      <c r="AZ7" s="10"/>
      <c r="BA7" s="10">
        <v>380</v>
      </c>
      <c r="BB7" s="10">
        <v>430</v>
      </c>
    </row>
    <row r="8" spans="2:54" ht="30" customHeight="1">
      <c r="B8" s="11" t="s">
        <v>84</v>
      </c>
      <c r="C8" s="11">
        <v>1087</v>
      </c>
      <c r="D8" s="11">
        <v>523</v>
      </c>
      <c r="E8" s="11">
        <v>562</v>
      </c>
      <c r="F8" s="11"/>
      <c r="G8" s="11">
        <v>159</v>
      </c>
      <c r="H8" s="11">
        <v>180</v>
      </c>
      <c r="I8" s="11">
        <v>187</v>
      </c>
      <c r="J8" s="11">
        <v>162</v>
      </c>
      <c r="K8" s="11">
        <v>162</v>
      </c>
      <c r="L8" s="11">
        <v>237</v>
      </c>
      <c r="M8" s="11"/>
      <c r="N8" s="11">
        <v>302</v>
      </c>
      <c r="O8" s="11">
        <v>266</v>
      </c>
      <c r="P8" s="11">
        <v>252</v>
      </c>
      <c r="Q8" s="11">
        <v>260</v>
      </c>
      <c r="R8" s="11"/>
      <c r="S8" s="11">
        <v>147</v>
      </c>
      <c r="T8" s="11">
        <v>154</v>
      </c>
      <c r="U8" s="11">
        <v>85</v>
      </c>
      <c r="V8" s="11">
        <v>91</v>
      </c>
      <c r="W8" s="11">
        <v>77</v>
      </c>
      <c r="X8" s="11">
        <v>100</v>
      </c>
      <c r="Y8" s="11">
        <v>91</v>
      </c>
      <c r="Z8" s="11">
        <v>40</v>
      </c>
      <c r="AA8" s="11">
        <v>110</v>
      </c>
      <c r="AB8" s="11">
        <v>106</v>
      </c>
      <c r="AC8" s="11">
        <v>59</v>
      </c>
      <c r="AD8" s="11">
        <v>27</v>
      </c>
      <c r="AE8" s="11"/>
      <c r="AF8" s="11">
        <v>373</v>
      </c>
      <c r="AG8" s="11">
        <v>170</v>
      </c>
      <c r="AH8" s="11">
        <v>102</v>
      </c>
      <c r="AI8" s="11">
        <v>66</v>
      </c>
      <c r="AJ8" s="11">
        <v>163</v>
      </c>
      <c r="AK8" s="11"/>
      <c r="AL8" s="11">
        <v>263</v>
      </c>
      <c r="AM8" s="11">
        <v>274</v>
      </c>
      <c r="AN8" s="11">
        <v>245</v>
      </c>
      <c r="AO8" s="11">
        <v>123</v>
      </c>
      <c r="AP8" s="11">
        <v>21</v>
      </c>
      <c r="AQ8" s="11"/>
      <c r="AR8" s="11">
        <v>150</v>
      </c>
      <c r="AS8" s="11"/>
      <c r="AT8" s="11">
        <v>60</v>
      </c>
      <c r="AU8" s="11"/>
      <c r="AV8" s="11">
        <v>94</v>
      </c>
      <c r="AW8" s="11"/>
      <c r="AX8" s="11">
        <v>50</v>
      </c>
      <c r="AY8" s="11">
        <v>268</v>
      </c>
      <c r="AZ8" s="11"/>
      <c r="BA8" s="11">
        <v>369</v>
      </c>
      <c r="BB8" s="11">
        <v>432</v>
      </c>
    </row>
    <row r="9" spans="2:54">
      <c r="B9" s="18" t="s">
        <v>216</v>
      </c>
      <c r="C9" s="17">
        <v>0.23001572510444099</v>
      </c>
      <c r="D9" s="17">
        <v>0.22522260185328</v>
      </c>
      <c r="E9" s="17">
        <v>0.23530843875297899</v>
      </c>
      <c r="F9" s="17"/>
      <c r="G9" s="17">
        <v>0.18635751075464599</v>
      </c>
      <c r="H9" s="17">
        <v>0.29865631146511901</v>
      </c>
      <c r="I9" s="17">
        <v>0.20143552176215099</v>
      </c>
      <c r="J9" s="17">
        <v>0.22595336151042</v>
      </c>
      <c r="K9" s="17">
        <v>0.21419296242454999</v>
      </c>
      <c r="L9" s="17">
        <v>0.24336845033268201</v>
      </c>
      <c r="M9" s="17"/>
      <c r="N9" s="17">
        <v>0.26575726720661003</v>
      </c>
      <c r="O9" s="17">
        <v>0.25130427325257898</v>
      </c>
      <c r="P9" s="17">
        <v>0.21669427371390099</v>
      </c>
      <c r="Q9" s="17">
        <v>0.18287964293863701</v>
      </c>
      <c r="R9" s="17"/>
      <c r="S9" s="17">
        <v>0.249375671792086</v>
      </c>
      <c r="T9" s="17">
        <v>0.22480104178528401</v>
      </c>
      <c r="U9" s="17">
        <v>0.22815568931175101</v>
      </c>
      <c r="V9" s="17">
        <v>0.21185956647881901</v>
      </c>
      <c r="W9" s="17">
        <v>0.20634077221535599</v>
      </c>
      <c r="X9" s="17">
        <v>0.193025165718794</v>
      </c>
      <c r="Y9" s="17">
        <v>0.17458200326165499</v>
      </c>
      <c r="Z9" s="17">
        <v>0.29690270250781198</v>
      </c>
      <c r="AA9" s="17">
        <v>0.295302322983648</v>
      </c>
      <c r="AB9" s="17">
        <v>0.22354247534996</v>
      </c>
      <c r="AC9" s="17">
        <v>0.26167579199073099</v>
      </c>
      <c r="AD9" s="17">
        <v>0.20041520616177899</v>
      </c>
      <c r="AE9" s="17"/>
      <c r="AF9" s="17">
        <v>0.32757442275925303</v>
      </c>
      <c r="AG9" s="17">
        <v>0.17100143188578101</v>
      </c>
      <c r="AH9" s="17">
        <v>0.21603245133646201</v>
      </c>
      <c r="AI9" s="17">
        <v>0.21878741289398199</v>
      </c>
      <c r="AJ9" s="17">
        <v>0.146781206522132</v>
      </c>
      <c r="AK9" s="17"/>
      <c r="AL9" s="17">
        <v>0.21140331302029</v>
      </c>
      <c r="AM9" s="17">
        <v>0.21949803884913799</v>
      </c>
      <c r="AN9" s="17">
        <v>0.26928054798204498</v>
      </c>
      <c r="AO9" s="17">
        <v>0.28414257711636498</v>
      </c>
      <c r="AP9" s="17">
        <v>0.33380248148299602</v>
      </c>
      <c r="AQ9" s="17"/>
      <c r="AR9" s="17">
        <v>0.37520864809212801</v>
      </c>
      <c r="AS9" s="17"/>
      <c r="AT9" s="17">
        <v>0.376223300449881</v>
      </c>
      <c r="AU9" s="17"/>
      <c r="AV9" s="17">
        <v>0.39474473078278599</v>
      </c>
      <c r="AW9" s="17"/>
      <c r="AX9" s="17">
        <v>0.36930642444685902</v>
      </c>
      <c r="AY9" s="17">
        <v>0.31752895024544803</v>
      </c>
      <c r="AZ9" s="17"/>
      <c r="BA9" s="17">
        <v>0.20869667829989</v>
      </c>
      <c r="BB9" s="17">
        <v>0.26650139509774001</v>
      </c>
    </row>
    <row r="10" spans="2:54">
      <c r="B10" s="18" t="s">
        <v>217</v>
      </c>
      <c r="C10" s="17">
        <v>0.37147888633257597</v>
      </c>
      <c r="D10" s="17">
        <v>0.36919187302751499</v>
      </c>
      <c r="E10" s="17">
        <v>0.37299275478481803</v>
      </c>
      <c r="F10" s="17"/>
      <c r="G10" s="17">
        <v>0.395488095637338</v>
      </c>
      <c r="H10" s="17">
        <v>0.41023124058259403</v>
      </c>
      <c r="I10" s="17">
        <v>0.36429009644629701</v>
      </c>
      <c r="J10" s="17">
        <v>0.418202704608164</v>
      </c>
      <c r="K10" s="17">
        <v>0.38674460499019703</v>
      </c>
      <c r="L10" s="17">
        <v>0.28932113394380898</v>
      </c>
      <c r="M10" s="17"/>
      <c r="N10" s="17">
        <v>0.41992736029663402</v>
      </c>
      <c r="O10" s="17">
        <v>0.32247868300064803</v>
      </c>
      <c r="P10" s="17">
        <v>0.32583973509668701</v>
      </c>
      <c r="Q10" s="17">
        <v>0.40918651555493002</v>
      </c>
      <c r="R10" s="17"/>
      <c r="S10" s="17">
        <v>0.37550011605737998</v>
      </c>
      <c r="T10" s="17">
        <v>0.33796239628681801</v>
      </c>
      <c r="U10" s="17">
        <v>0.48740376075064601</v>
      </c>
      <c r="V10" s="17">
        <v>0.262639497206685</v>
      </c>
      <c r="W10" s="17">
        <v>0.37662185543471299</v>
      </c>
      <c r="X10" s="17">
        <v>0.45560711554767502</v>
      </c>
      <c r="Y10" s="17">
        <v>0.38341548443588702</v>
      </c>
      <c r="Z10" s="17">
        <v>0.35408430958945702</v>
      </c>
      <c r="AA10" s="17">
        <v>0.315403536373071</v>
      </c>
      <c r="AB10" s="17">
        <v>0.41037933328578102</v>
      </c>
      <c r="AC10" s="17">
        <v>0.37434188968183502</v>
      </c>
      <c r="AD10" s="17">
        <v>0.27149609637107203</v>
      </c>
      <c r="AE10" s="17"/>
      <c r="AF10" s="17">
        <v>0.41551918252942099</v>
      </c>
      <c r="AG10" s="17">
        <v>0.339801515849045</v>
      </c>
      <c r="AH10" s="17">
        <v>0.38224896718552398</v>
      </c>
      <c r="AI10" s="17">
        <v>0.455953889765082</v>
      </c>
      <c r="AJ10" s="17">
        <v>0.31982243116404502</v>
      </c>
      <c r="AK10" s="17"/>
      <c r="AL10" s="17">
        <v>0.34884449570758003</v>
      </c>
      <c r="AM10" s="17">
        <v>0.34241835380539798</v>
      </c>
      <c r="AN10" s="17">
        <v>0.42473361053335901</v>
      </c>
      <c r="AO10" s="17">
        <v>0.40585258270701402</v>
      </c>
      <c r="AP10" s="17">
        <v>0.29887566414636502</v>
      </c>
      <c r="AQ10" s="17"/>
      <c r="AR10" s="17">
        <v>0.37279298047189102</v>
      </c>
      <c r="AS10" s="17"/>
      <c r="AT10" s="17">
        <v>0.397755155418613</v>
      </c>
      <c r="AU10" s="17"/>
      <c r="AV10" s="17">
        <v>0.32268471661710002</v>
      </c>
      <c r="AW10" s="17"/>
      <c r="AX10" s="17">
        <v>0.32086789915300201</v>
      </c>
      <c r="AY10" s="17">
        <v>0.41254081124692799</v>
      </c>
      <c r="AZ10" s="17"/>
      <c r="BA10" s="17">
        <v>0.34005922327314703</v>
      </c>
      <c r="BB10" s="17">
        <v>0.42376524365812401</v>
      </c>
    </row>
    <row r="11" spans="2:54">
      <c r="B11" s="18" t="s">
        <v>218</v>
      </c>
      <c r="C11" s="17">
        <v>0.22809131859548301</v>
      </c>
      <c r="D11" s="17">
        <v>0.21803070969615301</v>
      </c>
      <c r="E11" s="17">
        <v>0.23659742801320199</v>
      </c>
      <c r="F11" s="17"/>
      <c r="G11" s="17">
        <v>0.21703739986222501</v>
      </c>
      <c r="H11" s="17">
        <v>0.14386456620419799</v>
      </c>
      <c r="I11" s="17">
        <v>0.20912783920537201</v>
      </c>
      <c r="J11" s="17">
        <v>0.19961838451087099</v>
      </c>
      <c r="K11" s="17">
        <v>0.25926627810169101</v>
      </c>
      <c r="L11" s="17">
        <v>0.31248808494188002</v>
      </c>
      <c r="M11" s="17"/>
      <c r="N11" s="17">
        <v>0.203543912223802</v>
      </c>
      <c r="O11" s="17">
        <v>0.23396293832548601</v>
      </c>
      <c r="P11" s="17">
        <v>0.24763831358465899</v>
      </c>
      <c r="Q11" s="17">
        <v>0.22765709496452499</v>
      </c>
      <c r="R11" s="17"/>
      <c r="S11" s="17">
        <v>0.219090034998252</v>
      </c>
      <c r="T11" s="17">
        <v>0.29244577175730602</v>
      </c>
      <c r="U11" s="17">
        <v>0.15214390396679101</v>
      </c>
      <c r="V11" s="17">
        <v>0.26004590125087201</v>
      </c>
      <c r="W11" s="17">
        <v>0.294758674643535</v>
      </c>
      <c r="X11" s="17">
        <v>0.18473065122382201</v>
      </c>
      <c r="Y11" s="17">
        <v>0.246300427908029</v>
      </c>
      <c r="Z11" s="17">
        <v>0.201286527457192</v>
      </c>
      <c r="AA11" s="17">
        <v>0.22324542757573401</v>
      </c>
      <c r="AB11" s="17">
        <v>0.19386174104286699</v>
      </c>
      <c r="AC11" s="17">
        <v>0.212297915784779</v>
      </c>
      <c r="AD11" s="17">
        <v>0.181394894469046</v>
      </c>
      <c r="AE11" s="17"/>
      <c r="AF11" s="17">
        <v>0.169983595924034</v>
      </c>
      <c r="AG11" s="17">
        <v>0.271927823240731</v>
      </c>
      <c r="AH11" s="17">
        <v>0.21695837980264199</v>
      </c>
      <c r="AI11" s="17">
        <v>0.148614161271964</v>
      </c>
      <c r="AJ11" s="17">
        <v>0.235646842260299</v>
      </c>
      <c r="AK11" s="17"/>
      <c r="AL11" s="17">
        <v>0.284756721427532</v>
      </c>
      <c r="AM11" s="17">
        <v>0.23633540056661201</v>
      </c>
      <c r="AN11" s="17">
        <v>0.18463430552971799</v>
      </c>
      <c r="AO11" s="17">
        <v>0.166931814665218</v>
      </c>
      <c r="AP11" s="17">
        <v>0.217220051448208</v>
      </c>
      <c r="AQ11" s="17"/>
      <c r="AR11" s="17">
        <v>9.0162893302239006E-2</v>
      </c>
      <c r="AS11" s="17"/>
      <c r="AT11" s="17">
        <v>5.7662429636373302E-2</v>
      </c>
      <c r="AU11" s="17"/>
      <c r="AV11" s="17">
        <v>0.123721797748386</v>
      </c>
      <c r="AW11" s="17"/>
      <c r="AX11" s="17">
        <v>0.181580983736844</v>
      </c>
      <c r="AY11" s="17">
        <v>0.155567190403953</v>
      </c>
      <c r="AZ11" s="17"/>
      <c r="BA11" s="17">
        <v>0.23967814738852</v>
      </c>
      <c r="BB11" s="17">
        <v>0.170409619528749</v>
      </c>
    </row>
    <row r="12" spans="2:54">
      <c r="B12" s="18" t="s">
        <v>219</v>
      </c>
      <c r="C12" s="17">
        <v>0.122644690386756</v>
      </c>
      <c r="D12" s="17">
        <v>0.13271752731456701</v>
      </c>
      <c r="E12" s="17">
        <v>0.113728022789698</v>
      </c>
      <c r="F12" s="17"/>
      <c r="G12" s="17">
        <v>0.15455763566246999</v>
      </c>
      <c r="H12" s="17">
        <v>0.13601692808838001</v>
      </c>
      <c r="I12" s="17">
        <v>0.17638975310596799</v>
      </c>
      <c r="J12" s="17">
        <v>0.11875525190467801</v>
      </c>
      <c r="K12" s="17">
        <v>7.7750212196892196E-2</v>
      </c>
      <c r="L12" s="17">
        <v>8.2020039011114196E-2</v>
      </c>
      <c r="M12" s="17"/>
      <c r="N12" s="17">
        <v>7.0548691662205801E-2</v>
      </c>
      <c r="O12" s="17">
        <v>0.13237281952867999</v>
      </c>
      <c r="P12" s="17">
        <v>0.163926345502377</v>
      </c>
      <c r="Q12" s="17">
        <v>0.13305840643447001</v>
      </c>
      <c r="R12" s="17"/>
      <c r="S12" s="17">
        <v>0.12971252485468299</v>
      </c>
      <c r="T12" s="17">
        <v>8.2679481654211406E-2</v>
      </c>
      <c r="U12" s="17">
        <v>3.8144206736356802E-2</v>
      </c>
      <c r="V12" s="17">
        <v>0.22572370541248199</v>
      </c>
      <c r="W12" s="17">
        <v>7.0701810015595695E-2</v>
      </c>
      <c r="X12" s="17">
        <v>9.4981370749774696E-2</v>
      </c>
      <c r="Y12" s="17">
        <v>0.13968027450111001</v>
      </c>
      <c r="Z12" s="17">
        <v>9.6938198360231306E-2</v>
      </c>
      <c r="AA12" s="17">
        <v>0.131819409034169</v>
      </c>
      <c r="AB12" s="17">
        <v>0.12621697550906999</v>
      </c>
      <c r="AC12" s="17">
        <v>0.151684402542655</v>
      </c>
      <c r="AD12" s="17">
        <v>0.34669380299810298</v>
      </c>
      <c r="AE12" s="17"/>
      <c r="AF12" s="17">
        <v>6.8666995999244196E-2</v>
      </c>
      <c r="AG12" s="17">
        <v>0.16797454440974799</v>
      </c>
      <c r="AH12" s="17">
        <v>0.13859348874090299</v>
      </c>
      <c r="AI12" s="17">
        <v>0.120055016680398</v>
      </c>
      <c r="AJ12" s="17">
        <v>0.19634598299650499</v>
      </c>
      <c r="AK12" s="17"/>
      <c r="AL12" s="17">
        <v>0.124459146337765</v>
      </c>
      <c r="AM12" s="17">
        <v>0.14583601081466499</v>
      </c>
      <c r="AN12" s="17">
        <v>7.9058750553165205E-2</v>
      </c>
      <c r="AO12" s="17">
        <v>0.10372842495267801</v>
      </c>
      <c r="AP12" s="17">
        <v>0.10852330786190301</v>
      </c>
      <c r="AQ12" s="17"/>
      <c r="AR12" s="17">
        <v>0.13044671641422101</v>
      </c>
      <c r="AS12" s="17"/>
      <c r="AT12" s="17">
        <v>0.114429786393694</v>
      </c>
      <c r="AU12" s="17"/>
      <c r="AV12" s="17">
        <v>0.13374970704252301</v>
      </c>
      <c r="AW12" s="17"/>
      <c r="AX12" s="17">
        <v>0.110827762879723</v>
      </c>
      <c r="AY12" s="17">
        <v>9.3012818929799401E-2</v>
      </c>
      <c r="AZ12" s="17"/>
      <c r="BA12" s="17">
        <v>0.133185811052843</v>
      </c>
      <c r="BB12" s="17">
        <v>0.113102752945892</v>
      </c>
    </row>
    <row r="13" spans="2:54">
      <c r="B13" s="18" t="s">
        <v>220</v>
      </c>
      <c r="C13" s="19">
        <v>4.7769379580743197E-2</v>
      </c>
      <c r="D13" s="19">
        <v>5.4837288108485399E-2</v>
      </c>
      <c r="E13" s="19">
        <v>4.1373355659303397E-2</v>
      </c>
      <c r="F13" s="19"/>
      <c r="G13" s="19">
        <v>4.65593580833207E-2</v>
      </c>
      <c r="H13" s="19">
        <v>1.1230953659709501E-2</v>
      </c>
      <c r="I13" s="19">
        <v>4.8756789480212399E-2</v>
      </c>
      <c r="J13" s="19">
        <v>3.7470297465866803E-2</v>
      </c>
      <c r="K13" s="19">
        <v>6.2045942286670201E-2</v>
      </c>
      <c r="L13" s="19">
        <v>7.2802291770514296E-2</v>
      </c>
      <c r="M13" s="19"/>
      <c r="N13" s="19">
        <v>4.0222768610748798E-2</v>
      </c>
      <c r="O13" s="19">
        <v>5.9881285892607702E-2</v>
      </c>
      <c r="P13" s="19">
        <v>4.5901332102375403E-2</v>
      </c>
      <c r="Q13" s="19">
        <v>4.72183401074373E-2</v>
      </c>
      <c r="R13" s="19"/>
      <c r="S13" s="19">
        <v>2.6321652297598801E-2</v>
      </c>
      <c r="T13" s="19">
        <v>6.2111308516380803E-2</v>
      </c>
      <c r="U13" s="19">
        <v>9.4152439234455307E-2</v>
      </c>
      <c r="V13" s="19">
        <v>3.9731329651141602E-2</v>
      </c>
      <c r="W13" s="19">
        <v>5.1576887690800197E-2</v>
      </c>
      <c r="X13" s="19">
        <v>7.1655696759933399E-2</v>
      </c>
      <c r="Y13" s="19">
        <v>5.60218098933183E-2</v>
      </c>
      <c r="Z13" s="19">
        <v>5.0788262085307803E-2</v>
      </c>
      <c r="AA13" s="19">
        <v>3.4229304033377497E-2</v>
      </c>
      <c r="AB13" s="19">
        <v>4.5999474812321202E-2</v>
      </c>
      <c r="AC13" s="19">
        <v>0</v>
      </c>
      <c r="AD13" s="19">
        <v>0</v>
      </c>
      <c r="AE13" s="19"/>
      <c r="AF13" s="19">
        <v>1.8255802788048701E-2</v>
      </c>
      <c r="AG13" s="19">
        <v>4.9294684614694301E-2</v>
      </c>
      <c r="AH13" s="19">
        <v>4.6166712934468702E-2</v>
      </c>
      <c r="AI13" s="19">
        <v>5.6589519388574303E-2</v>
      </c>
      <c r="AJ13" s="19">
        <v>0.101403537057019</v>
      </c>
      <c r="AK13" s="19"/>
      <c r="AL13" s="19">
        <v>3.0536323506833201E-2</v>
      </c>
      <c r="AM13" s="19">
        <v>5.5912195964187103E-2</v>
      </c>
      <c r="AN13" s="19">
        <v>4.2292785401712697E-2</v>
      </c>
      <c r="AO13" s="19">
        <v>3.9344600558725101E-2</v>
      </c>
      <c r="AP13" s="19">
        <v>4.1578495060528603E-2</v>
      </c>
      <c r="AQ13" s="19"/>
      <c r="AR13" s="19">
        <v>3.1388761719521499E-2</v>
      </c>
      <c r="AS13" s="19"/>
      <c r="AT13" s="19">
        <v>5.3929328101439501E-2</v>
      </c>
      <c r="AU13" s="19"/>
      <c r="AV13" s="19">
        <v>2.5099047809205199E-2</v>
      </c>
      <c r="AW13" s="19"/>
      <c r="AX13" s="19">
        <v>1.7416929783572999E-2</v>
      </c>
      <c r="AY13" s="19">
        <v>2.13502291738717E-2</v>
      </c>
      <c r="AZ13" s="19"/>
      <c r="BA13" s="19">
        <v>7.8380139985599395E-2</v>
      </c>
      <c r="BB13" s="19">
        <v>2.6220988769496599E-2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289</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1093</v>
      </c>
      <c r="D7" s="10">
        <v>520</v>
      </c>
      <c r="E7" s="10">
        <v>571</v>
      </c>
      <c r="F7" s="10"/>
      <c r="G7" s="10">
        <v>157</v>
      </c>
      <c r="H7" s="10">
        <v>185</v>
      </c>
      <c r="I7" s="10">
        <v>189</v>
      </c>
      <c r="J7" s="10">
        <v>127</v>
      </c>
      <c r="K7" s="10">
        <v>181</v>
      </c>
      <c r="L7" s="10">
        <v>254</v>
      </c>
      <c r="M7" s="10"/>
      <c r="N7" s="10">
        <v>336</v>
      </c>
      <c r="O7" s="10">
        <v>271</v>
      </c>
      <c r="P7" s="10">
        <v>214</v>
      </c>
      <c r="Q7" s="10">
        <v>265</v>
      </c>
      <c r="R7" s="10"/>
      <c r="S7" s="10">
        <v>150</v>
      </c>
      <c r="T7" s="10">
        <v>183</v>
      </c>
      <c r="U7" s="10">
        <v>103</v>
      </c>
      <c r="V7" s="10">
        <v>68</v>
      </c>
      <c r="W7" s="10">
        <v>73</v>
      </c>
      <c r="X7" s="10">
        <v>120</v>
      </c>
      <c r="Y7" s="10">
        <v>88</v>
      </c>
      <c r="Z7" s="10">
        <v>41</v>
      </c>
      <c r="AA7" s="10">
        <v>110</v>
      </c>
      <c r="AB7" s="10">
        <v>82</v>
      </c>
      <c r="AC7" s="10">
        <v>55</v>
      </c>
      <c r="AD7" s="10">
        <v>20</v>
      </c>
      <c r="AE7" s="10"/>
      <c r="AF7" s="10">
        <v>374</v>
      </c>
      <c r="AG7" s="10">
        <v>179</v>
      </c>
      <c r="AH7" s="10">
        <v>103</v>
      </c>
      <c r="AI7" s="10">
        <v>62</v>
      </c>
      <c r="AJ7" s="10">
        <v>167</v>
      </c>
      <c r="AK7" s="10"/>
      <c r="AL7" s="10">
        <v>262</v>
      </c>
      <c r="AM7" s="10">
        <v>259</v>
      </c>
      <c r="AN7" s="10">
        <v>254</v>
      </c>
      <c r="AO7" s="10">
        <v>132</v>
      </c>
      <c r="AP7" s="10">
        <v>25</v>
      </c>
      <c r="AQ7" s="10"/>
      <c r="AR7" s="10">
        <v>153</v>
      </c>
      <c r="AS7" s="10"/>
      <c r="AT7" s="10">
        <v>61</v>
      </c>
      <c r="AU7" s="10"/>
      <c r="AV7" s="10">
        <v>96</v>
      </c>
      <c r="AW7" s="10"/>
      <c r="AX7" s="10">
        <v>51</v>
      </c>
      <c r="AY7" s="10">
        <v>267</v>
      </c>
      <c r="AZ7" s="10"/>
      <c r="BA7" s="10">
        <v>380</v>
      </c>
      <c r="BB7" s="10">
        <v>430</v>
      </c>
    </row>
    <row r="8" spans="2:54" ht="30" customHeight="1">
      <c r="B8" s="11" t="s">
        <v>84</v>
      </c>
      <c r="C8" s="11">
        <v>1087</v>
      </c>
      <c r="D8" s="11">
        <v>523</v>
      </c>
      <c r="E8" s="11">
        <v>562</v>
      </c>
      <c r="F8" s="11"/>
      <c r="G8" s="11">
        <v>159</v>
      </c>
      <c r="H8" s="11">
        <v>180</v>
      </c>
      <c r="I8" s="11">
        <v>187</v>
      </c>
      <c r="J8" s="11">
        <v>162</v>
      </c>
      <c r="K8" s="11">
        <v>162</v>
      </c>
      <c r="L8" s="11">
        <v>237</v>
      </c>
      <c r="M8" s="11"/>
      <c r="N8" s="11">
        <v>302</v>
      </c>
      <c r="O8" s="11">
        <v>266</v>
      </c>
      <c r="P8" s="11">
        <v>252</v>
      </c>
      <c r="Q8" s="11">
        <v>260</v>
      </c>
      <c r="R8" s="11"/>
      <c r="S8" s="11">
        <v>147</v>
      </c>
      <c r="T8" s="11">
        <v>154</v>
      </c>
      <c r="U8" s="11">
        <v>85</v>
      </c>
      <c r="V8" s="11">
        <v>91</v>
      </c>
      <c r="W8" s="11">
        <v>77</v>
      </c>
      <c r="X8" s="11">
        <v>100</v>
      </c>
      <c r="Y8" s="11">
        <v>91</v>
      </c>
      <c r="Z8" s="11">
        <v>40</v>
      </c>
      <c r="AA8" s="11">
        <v>110</v>
      </c>
      <c r="AB8" s="11">
        <v>106</v>
      </c>
      <c r="AC8" s="11">
        <v>59</v>
      </c>
      <c r="AD8" s="11">
        <v>27</v>
      </c>
      <c r="AE8" s="11"/>
      <c r="AF8" s="11">
        <v>373</v>
      </c>
      <c r="AG8" s="11">
        <v>170</v>
      </c>
      <c r="AH8" s="11">
        <v>102</v>
      </c>
      <c r="AI8" s="11">
        <v>66</v>
      </c>
      <c r="AJ8" s="11">
        <v>163</v>
      </c>
      <c r="AK8" s="11"/>
      <c r="AL8" s="11">
        <v>263</v>
      </c>
      <c r="AM8" s="11">
        <v>274</v>
      </c>
      <c r="AN8" s="11">
        <v>245</v>
      </c>
      <c r="AO8" s="11">
        <v>123</v>
      </c>
      <c r="AP8" s="11">
        <v>21</v>
      </c>
      <c r="AQ8" s="11"/>
      <c r="AR8" s="11">
        <v>150</v>
      </c>
      <c r="AS8" s="11"/>
      <c r="AT8" s="11">
        <v>60</v>
      </c>
      <c r="AU8" s="11"/>
      <c r="AV8" s="11">
        <v>94</v>
      </c>
      <c r="AW8" s="11"/>
      <c r="AX8" s="11">
        <v>50</v>
      </c>
      <c r="AY8" s="11">
        <v>268</v>
      </c>
      <c r="AZ8" s="11"/>
      <c r="BA8" s="11">
        <v>369</v>
      </c>
      <c r="BB8" s="11">
        <v>432</v>
      </c>
    </row>
    <row r="9" spans="2:54">
      <c r="B9" s="18" t="s">
        <v>216</v>
      </c>
      <c r="C9" s="17">
        <v>8.0931238435398997E-2</v>
      </c>
      <c r="D9" s="17">
        <v>9.5520667747233903E-2</v>
      </c>
      <c r="E9" s="17">
        <v>6.7664364652553294E-2</v>
      </c>
      <c r="F9" s="17"/>
      <c r="G9" s="17">
        <v>8.9254559511352694E-2</v>
      </c>
      <c r="H9" s="17">
        <v>0.14477727814247701</v>
      </c>
      <c r="I9" s="17">
        <v>9.5749662901020105E-2</v>
      </c>
      <c r="J9" s="17">
        <v>7.0269260456801902E-2</v>
      </c>
      <c r="K9" s="17">
        <v>6.0856305644408797E-2</v>
      </c>
      <c r="L9" s="17">
        <v>3.6218686454744298E-2</v>
      </c>
      <c r="M9" s="17"/>
      <c r="N9" s="17">
        <v>0.12384136800416699</v>
      </c>
      <c r="O9" s="17">
        <v>5.8155481449572999E-2</v>
      </c>
      <c r="P9" s="17">
        <v>7.7988198724032398E-2</v>
      </c>
      <c r="Q9" s="17">
        <v>5.65514557973033E-2</v>
      </c>
      <c r="R9" s="17"/>
      <c r="S9" s="17">
        <v>0.15003229918316299</v>
      </c>
      <c r="T9" s="17">
        <v>7.6036553840447593E-2</v>
      </c>
      <c r="U9" s="17">
        <v>3.61737772442891E-2</v>
      </c>
      <c r="V9" s="17">
        <v>8.1470909278871406E-2</v>
      </c>
      <c r="W9" s="17">
        <v>6.3545130068896699E-2</v>
      </c>
      <c r="X9" s="17">
        <v>4.7282800224492001E-2</v>
      </c>
      <c r="Y9" s="17">
        <v>4.1689728588714697E-2</v>
      </c>
      <c r="Z9" s="17">
        <v>0.100230475642942</v>
      </c>
      <c r="AA9" s="17">
        <v>0.104275582033499</v>
      </c>
      <c r="AB9" s="17">
        <v>8.5953894333011205E-2</v>
      </c>
      <c r="AC9" s="17">
        <v>7.0627119016812401E-2</v>
      </c>
      <c r="AD9" s="17">
        <v>5.5061330187958703E-2</v>
      </c>
      <c r="AE9" s="17"/>
      <c r="AF9" s="17">
        <v>0.151900045738873</v>
      </c>
      <c r="AG9" s="17">
        <v>5.26536856676601E-2</v>
      </c>
      <c r="AH9" s="17">
        <v>3.8578939221453903E-2</v>
      </c>
      <c r="AI9" s="17">
        <v>4.6098615803206802E-2</v>
      </c>
      <c r="AJ9" s="17">
        <v>1.4719803605512701E-2</v>
      </c>
      <c r="AK9" s="17"/>
      <c r="AL9" s="17">
        <v>4.8247708032489303E-2</v>
      </c>
      <c r="AM9" s="17">
        <v>5.9940734817756802E-2</v>
      </c>
      <c r="AN9" s="17">
        <v>8.7607293067562694E-2</v>
      </c>
      <c r="AO9" s="17">
        <v>0.193886895524607</v>
      </c>
      <c r="AP9" s="17">
        <v>0.25390042455130002</v>
      </c>
      <c r="AQ9" s="17"/>
      <c r="AR9" s="17">
        <v>0.18248569116638799</v>
      </c>
      <c r="AS9" s="17"/>
      <c r="AT9" s="17">
        <v>0.220604539546948</v>
      </c>
      <c r="AU9" s="17"/>
      <c r="AV9" s="17">
        <v>0.21672267153243899</v>
      </c>
      <c r="AW9" s="17"/>
      <c r="AX9" s="17">
        <v>0.14194958529519899</v>
      </c>
      <c r="AY9" s="17">
        <v>0.16154436506244901</v>
      </c>
      <c r="AZ9" s="17"/>
      <c r="BA9" s="17">
        <v>7.4820393078847303E-2</v>
      </c>
      <c r="BB9" s="17">
        <v>0.10255836578669</v>
      </c>
    </row>
    <row r="10" spans="2:54">
      <c r="B10" s="18" t="s">
        <v>217</v>
      </c>
      <c r="C10" s="17">
        <v>0.26943246784842001</v>
      </c>
      <c r="D10" s="17">
        <v>0.27687324695856402</v>
      </c>
      <c r="E10" s="17">
        <v>0.263496746256351</v>
      </c>
      <c r="F10" s="17"/>
      <c r="G10" s="17">
        <v>0.38178588012620801</v>
      </c>
      <c r="H10" s="17">
        <v>0.37428156113377298</v>
      </c>
      <c r="I10" s="17">
        <v>0.30910076080668503</v>
      </c>
      <c r="J10" s="17">
        <v>0.24587895184389599</v>
      </c>
      <c r="K10" s="17">
        <v>0.21252157121419701</v>
      </c>
      <c r="L10" s="17">
        <v>0.13807937640816101</v>
      </c>
      <c r="M10" s="17"/>
      <c r="N10" s="17">
        <v>0.26639958872911801</v>
      </c>
      <c r="O10" s="17">
        <v>0.23710858000388299</v>
      </c>
      <c r="P10" s="17">
        <v>0.30031011175875499</v>
      </c>
      <c r="Q10" s="17">
        <v>0.278887754023743</v>
      </c>
      <c r="R10" s="17"/>
      <c r="S10" s="17">
        <v>0.34342545694899801</v>
      </c>
      <c r="T10" s="17">
        <v>0.116034104616682</v>
      </c>
      <c r="U10" s="17">
        <v>0.21724315461195301</v>
      </c>
      <c r="V10" s="17">
        <v>0.30850983509312602</v>
      </c>
      <c r="W10" s="17">
        <v>0.223850174595461</v>
      </c>
      <c r="X10" s="17">
        <v>0.28147536192612099</v>
      </c>
      <c r="Y10" s="17">
        <v>0.30510730373004802</v>
      </c>
      <c r="Z10" s="17">
        <v>0.29736648109955999</v>
      </c>
      <c r="AA10" s="17">
        <v>0.302801587359953</v>
      </c>
      <c r="AB10" s="17">
        <v>0.29815840976625801</v>
      </c>
      <c r="AC10" s="17">
        <v>0.33342146535681699</v>
      </c>
      <c r="AD10" s="17">
        <v>0.30425519355278402</v>
      </c>
      <c r="AE10" s="17"/>
      <c r="AF10" s="17">
        <v>0.41258703552620701</v>
      </c>
      <c r="AG10" s="17">
        <v>0.18736135073198201</v>
      </c>
      <c r="AH10" s="17">
        <v>0.23189839544079699</v>
      </c>
      <c r="AI10" s="17">
        <v>0.23855206501701201</v>
      </c>
      <c r="AJ10" s="17">
        <v>0.17077753795161901</v>
      </c>
      <c r="AK10" s="17"/>
      <c r="AL10" s="17">
        <v>0.23223926286514199</v>
      </c>
      <c r="AM10" s="17">
        <v>0.224487426772572</v>
      </c>
      <c r="AN10" s="17">
        <v>0.32998767236221399</v>
      </c>
      <c r="AO10" s="17">
        <v>0.344729453722741</v>
      </c>
      <c r="AP10" s="17">
        <v>8.9112583588169494E-2</v>
      </c>
      <c r="AQ10" s="17"/>
      <c r="AR10" s="17">
        <v>0.41048906776912297</v>
      </c>
      <c r="AS10" s="17"/>
      <c r="AT10" s="17">
        <v>0.45274394850688898</v>
      </c>
      <c r="AU10" s="17"/>
      <c r="AV10" s="17">
        <v>0.38438791864650501</v>
      </c>
      <c r="AW10" s="17"/>
      <c r="AX10" s="17">
        <v>0.22728884053089601</v>
      </c>
      <c r="AY10" s="17">
        <v>0.39607756105353298</v>
      </c>
      <c r="AZ10" s="17"/>
      <c r="BA10" s="17">
        <v>0.18553171988424499</v>
      </c>
      <c r="BB10" s="17">
        <v>0.31818245015895902</v>
      </c>
    </row>
    <row r="11" spans="2:54">
      <c r="B11" s="18" t="s">
        <v>218</v>
      </c>
      <c r="C11" s="17">
        <v>0.29315601802678398</v>
      </c>
      <c r="D11" s="17">
        <v>0.27690114622184098</v>
      </c>
      <c r="E11" s="17">
        <v>0.307656801626845</v>
      </c>
      <c r="F11" s="17"/>
      <c r="G11" s="17">
        <v>0.25647426756358999</v>
      </c>
      <c r="H11" s="17">
        <v>0.219747265465458</v>
      </c>
      <c r="I11" s="17">
        <v>0.235465511313774</v>
      </c>
      <c r="J11" s="17">
        <v>0.33780416302541799</v>
      </c>
      <c r="K11" s="17">
        <v>0.33195088999587302</v>
      </c>
      <c r="L11" s="17">
        <v>0.36197718816339203</v>
      </c>
      <c r="M11" s="17"/>
      <c r="N11" s="17">
        <v>0.289850565497829</v>
      </c>
      <c r="O11" s="17">
        <v>0.33465103103724902</v>
      </c>
      <c r="P11" s="17">
        <v>0.236399927362581</v>
      </c>
      <c r="Q11" s="17">
        <v>0.30426596417611601</v>
      </c>
      <c r="R11" s="17"/>
      <c r="S11" s="17">
        <v>0.25020052876595</v>
      </c>
      <c r="T11" s="17">
        <v>0.39521190048974603</v>
      </c>
      <c r="U11" s="17">
        <v>0.28828682084518997</v>
      </c>
      <c r="V11" s="17">
        <v>0.25653125923512898</v>
      </c>
      <c r="W11" s="17">
        <v>0.27163471120768301</v>
      </c>
      <c r="X11" s="17">
        <v>0.280415768131626</v>
      </c>
      <c r="Y11" s="17">
        <v>0.353866787117673</v>
      </c>
      <c r="Z11" s="17">
        <v>0.25223992019604002</v>
      </c>
      <c r="AA11" s="17">
        <v>0.28536211395548899</v>
      </c>
      <c r="AB11" s="17">
        <v>0.27679411077642901</v>
      </c>
      <c r="AC11" s="17">
        <v>0.26109475354481698</v>
      </c>
      <c r="AD11" s="17">
        <v>0.21665331403968299</v>
      </c>
      <c r="AE11" s="17"/>
      <c r="AF11" s="17">
        <v>0.274510484478584</v>
      </c>
      <c r="AG11" s="17">
        <v>0.27427999797259101</v>
      </c>
      <c r="AH11" s="17">
        <v>0.38345603016327201</v>
      </c>
      <c r="AI11" s="17">
        <v>0.28209132743640303</v>
      </c>
      <c r="AJ11" s="17">
        <v>0.243433739544207</v>
      </c>
      <c r="AK11" s="17"/>
      <c r="AL11" s="17">
        <v>0.32356473066976899</v>
      </c>
      <c r="AM11" s="17">
        <v>0.321581180037815</v>
      </c>
      <c r="AN11" s="17">
        <v>0.27284631304679302</v>
      </c>
      <c r="AO11" s="17">
        <v>0.199906932472215</v>
      </c>
      <c r="AP11" s="17">
        <v>0.48920942190241001</v>
      </c>
      <c r="AQ11" s="17"/>
      <c r="AR11" s="17">
        <v>0.215694434382252</v>
      </c>
      <c r="AS11" s="17"/>
      <c r="AT11" s="17">
        <v>0.12598976045796101</v>
      </c>
      <c r="AU11" s="17"/>
      <c r="AV11" s="17">
        <v>0.23461722173583199</v>
      </c>
      <c r="AW11" s="17"/>
      <c r="AX11" s="17">
        <v>0.29111441253118697</v>
      </c>
      <c r="AY11" s="17">
        <v>0.28540268484148201</v>
      </c>
      <c r="AZ11" s="17"/>
      <c r="BA11" s="17">
        <v>0.26615705704304299</v>
      </c>
      <c r="BB11" s="17">
        <v>0.31311114827403602</v>
      </c>
    </row>
    <row r="12" spans="2:54">
      <c r="B12" s="18" t="s">
        <v>219</v>
      </c>
      <c r="C12" s="17">
        <v>0.242590794485367</v>
      </c>
      <c r="D12" s="17">
        <v>0.23039945309965301</v>
      </c>
      <c r="E12" s="17">
        <v>0.25284196724296498</v>
      </c>
      <c r="F12" s="17"/>
      <c r="G12" s="17">
        <v>0.21013729232983799</v>
      </c>
      <c r="H12" s="17">
        <v>0.18343895372802099</v>
      </c>
      <c r="I12" s="17">
        <v>0.26675353472438301</v>
      </c>
      <c r="J12" s="17">
        <v>0.21815973414411399</v>
      </c>
      <c r="K12" s="17">
        <v>0.23326646510881599</v>
      </c>
      <c r="L12" s="17">
        <v>0.313262743894895</v>
      </c>
      <c r="M12" s="17"/>
      <c r="N12" s="17">
        <v>0.22281116301602599</v>
      </c>
      <c r="O12" s="17">
        <v>0.221739978498882</v>
      </c>
      <c r="P12" s="17">
        <v>0.30728974275569199</v>
      </c>
      <c r="Q12" s="17">
        <v>0.22444352661799799</v>
      </c>
      <c r="R12" s="17"/>
      <c r="S12" s="17">
        <v>0.17154594807901699</v>
      </c>
      <c r="T12" s="17">
        <v>0.277480753923315</v>
      </c>
      <c r="U12" s="17">
        <v>0.26692001222285799</v>
      </c>
      <c r="V12" s="17">
        <v>0.28490431325610799</v>
      </c>
      <c r="W12" s="17">
        <v>0.33960234483655499</v>
      </c>
      <c r="X12" s="17">
        <v>0.27519421626491303</v>
      </c>
      <c r="Y12" s="17">
        <v>0.16300152300613899</v>
      </c>
      <c r="Z12" s="17">
        <v>0.19371564792625301</v>
      </c>
      <c r="AA12" s="17">
        <v>0.22915961333458801</v>
      </c>
      <c r="AB12" s="17">
        <v>0.235983276886714</v>
      </c>
      <c r="AC12" s="17">
        <v>0.20788655989145099</v>
      </c>
      <c r="AD12" s="17">
        <v>0.31585903313302599</v>
      </c>
      <c r="AE12" s="17"/>
      <c r="AF12" s="17">
        <v>0.11468029935162601</v>
      </c>
      <c r="AG12" s="17">
        <v>0.34596884319701698</v>
      </c>
      <c r="AH12" s="17">
        <v>0.263632969624647</v>
      </c>
      <c r="AI12" s="17">
        <v>0.29580452061592499</v>
      </c>
      <c r="AJ12" s="17">
        <v>0.29603744478274302</v>
      </c>
      <c r="AK12" s="17"/>
      <c r="AL12" s="17">
        <v>0.25346406604558702</v>
      </c>
      <c r="AM12" s="17">
        <v>0.31055298874289999</v>
      </c>
      <c r="AN12" s="17">
        <v>0.20800510811627199</v>
      </c>
      <c r="AO12" s="17">
        <v>0.15317925986848499</v>
      </c>
      <c r="AP12" s="17">
        <v>8.4979331713356504E-2</v>
      </c>
      <c r="AQ12" s="17"/>
      <c r="AR12" s="17">
        <v>0.12839032825864599</v>
      </c>
      <c r="AS12" s="17"/>
      <c r="AT12" s="17">
        <v>0.129622512593348</v>
      </c>
      <c r="AU12" s="17"/>
      <c r="AV12" s="17">
        <v>0.10074306275382799</v>
      </c>
      <c r="AW12" s="17"/>
      <c r="AX12" s="17">
        <v>0.25568316040349298</v>
      </c>
      <c r="AY12" s="17">
        <v>0.10560232766677601</v>
      </c>
      <c r="AZ12" s="17"/>
      <c r="BA12" s="17">
        <v>0.27723214346688102</v>
      </c>
      <c r="BB12" s="17">
        <v>0.19829184782992801</v>
      </c>
    </row>
    <row r="13" spans="2:54">
      <c r="B13" s="18" t="s">
        <v>220</v>
      </c>
      <c r="C13" s="19">
        <v>0.11388948120403</v>
      </c>
      <c r="D13" s="19">
        <v>0.120305485972708</v>
      </c>
      <c r="E13" s="19">
        <v>0.108340120221285</v>
      </c>
      <c r="F13" s="19"/>
      <c r="G13" s="19">
        <v>6.2348000469011303E-2</v>
      </c>
      <c r="H13" s="19">
        <v>7.7754941530269697E-2</v>
      </c>
      <c r="I13" s="19">
        <v>9.2930530254137694E-2</v>
      </c>
      <c r="J13" s="19">
        <v>0.12788789052976901</v>
      </c>
      <c r="K13" s="19">
        <v>0.161404768036706</v>
      </c>
      <c r="L13" s="19">
        <v>0.150462005078807</v>
      </c>
      <c r="M13" s="19"/>
      <c r="N13" s="19">
        <v>9.7097314752860001E-2</v>
      </c>
      <c r="O13" s="19">
        <v>0.14834492901041299</v>
      </c>
      <c r="P13" s="19">
        <v>7.8012019398939397E-2</v>
      </c>
      <c r="Q13" s="19">
        <v>0.135851299384839</v>
      </c>
      <c r="R13" s="19"/>
      <c r="S13" s="19">
        <v>8.4795767022872198E-2</v>
      </c>
      <c r="T13" s="19">
        <v>0.13523668712980899</v>
      </c>
      <c r="U13" s="19">
        <v>0.191376235075709</v>
      </c>
      <c r="V13" s="19">
        <v>6.8583683136766105E-2</v>
      </c>
      <c r="W13" s="19">
        <v>0.10136763929140501</v>
      </c>
      <c r="X13" s="19">
        <v>0.115631853452847</v>
      </c>
      <c r="Y13" s="19">
        <v>0.13633465755742599</v>
      </c>
      <c r="Z13" s="19">
        <v>0.15644747513520499</v>
      </c>
      <c r="AA13" s="19">
        <v>7.8401103316470697E-2</v>
      </c>
      <c r="AB13" s="19">
        <v>0.103110308237589</v>
      </c>
      <c r="AC13" s="19">
        <v>0.12697010219010299</v>
      </c>
      <c r="AD13" s="19">
        <v>0.108171129086548</v>
      </c>
      <c r="AE13" s="19"/>
      <c r="AF13" s="19">
        <v>4.6322134904710502E-2</v>
      </c>
      <c r="AG13" s="19">
        <v>0.13973612243075101</v>
      </c>
      <c r="AH13" s="19">
        <v>8.2433665549829505E-2</v>
      </c>
      <c r="AI13" s="19">
        <v>0.13745347112745299</v>
      </c>
      <c r="AJ13" s="19">
        <v>0.27503147411591899</v>
      </c>
      <c r="AK13" s="19"/>
      <c r="AL13" s="19">
        <v>0.14248423238701199</v>
      </c>
      <c r="AM13" s="19">
        <v>8.3437669628956504E-2</v>
      </c>
      <c r="AN13" s="19">
        <v>0.101553613407158</v>
      </c>
      <c r="AO13" s="19">
        <v>0.108297458411952</v>
      </c>
      <c r="AP13" s="19">
        <v>8.27982382447639E-2</v>
      </c>
      <c r="AQ13" s="19"/>
      <c r="AR13" s="19">
        <v>6.2940478423590504E-2</v>
      </c>
      <c r="AS13" s="19"/>
      <c r="AT13" s="19">
        <v>7.1039238894854598E-2</v>
      </c>
      <c r="AU13" s="19"/>
      <c r="AV13" s="19">
        <v>6.3529125331396E-2</v>
      </c>
      <c r="AW13" s="19"/>
      <c r="AX13" s="19">
        <v>8.3964001239224706E-2</v>
      </c>
      <c r="AY13" s="19">
        <v>5.1373061375760802E-2</v>
      </c>
      <c r="AZ13" s="19"/>
      <c r="BA13" s="19">
        <v>0.196258686526984</v>
      </c>
      <c r="BB13" s="19">
        <v>6.7856187950388502E-2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B2:H18"/>
  <sheetViews>
    <sheetView showGridLines="0" workbookViewId="0">
      <pane xSplit="2" topLeftCell="C1" activePane="topRight" state="frozen"/>
      <selection pane="topRight" activeCell="B18" sqref="B18"/>
    </sheetView>
  </sheetViews>
  <sheetFormatPr defaultColWidth="11.5703125" defaultRowHeight="14.45"/>
  <cols>
    <col min="2" max="2" width="25.7109375" customWidth="1"/>
    <col min="3" max="8" width="20.7109375" customWidth="1"/>
  </cols>
  <sheetData>
    <row r="2" spans="2:8" ht="40.15" customHeight="1">
      <c r="D2" s="36" t="s">
        <v>485</v>
      </c>
      <c r="E2" s="37"/>
      <c r="F2" s="37"/>
      <c r="G2" s="37"/>
      <c r="H2" s="37"/>
    </row>
    <row r="6" spans="2:8" ht="49.9" customHeight="1">
      <c r="B6" s="20" t="s">
        <v>43</v>
      </c>
      <c r="C6" s="20" t="s">
        <v>466</v>
      </c>
      <c r="D6" s="20" t="s">
        <v>467</v>
      </c>
      <c r="E6" s="20" t="s">
        <v>468</v>
      </c>
      <c r="F6" s="20" t="s">
        <v>469</v>
      </c>
      <c r="G6" s="20" t="s">
        <v>470</v>
      </c>
    </row>
    <row r="7" spans="2:8">
      <c r="B7" s="18" t="s">
        <v>216</v>
      </c>
      <c r="C7" s="17">
        <v>0.140932530447656</v>
      </c>
      <c r="D7" s="17">
        <v>0.32676388313320598</v>
      </c>
      <c r="E7" s="17">
        <v>0.23788818924934499</v>
      </c>
      <c r="F7" s="17">
        <v>0.27060624914273201</v>
      </c>
      <c r="G7" s="17">
        <v>9.4050319499140098E-2</v>
      </c>
    </row>
    <row r="8" spans="2:8">
      <c r="B8" s="18" t="s">
        <v>217</v>
      </c>
      <c r="C8" s="17">
        <v>0.352895059393112</v>
      </c>
      <c r="D8" s="17">
        <v>0.37067377155794601</v>
      </c>
      <c r="E8" s="17">
        <v>0.41297836594027598</v>
      </c>
      <c r="F8" s="17">
        <v>0.37219324760737599</v>
      </c>
      <c r="G8" s="17">
        <v>0.29035162046486501</v>
      </c>
    </row>
    <row r="9" spans="2:8">
      <c r="B9" s="18" t="s">
        <v>218</v>
      </c>
      <c r="C9" s="17">
        <v>0.219360284621267</v>
      </c>
      <c r="D9" s="17">
        <v>0.14578313621064301</v>
      </c>
      <c r="E9" s="17">
        <v>0.172601067384414</v>
      </c>
      <c r="F9" s="17">
        <v>0.198063058655331</v>
      </c>
      <c r="G9" s="17">
        <v>0.24315501550188201</v>
      </c>
    </row>
    <row r="10" spans="2:8">
      <c r="B10" s="18" t="s">
        <v>219</v>
      </c>
      <c r="C10" s="17">
        <v>0.196949911677435</v>
      </c>
      <c r="D10" s="17">
        <v>0.10087138526726699</v>
      </c>
      <c r="E10" s="17">
        <v>0.110771412849346</v>
      </c>
      <c r="F10" s="17">
        <v>0.10909410417047</v>
      </c>
      <c r="G10" s="17">
        <v>0.26070305615322997</v>
      </c>
    </row>
    <row r="11" spans="2:8">
      <c r="B11" s="18" t="s">
        <v>220</v>
      </c>
      <c r="C11" s="17">
        <v>8.9862213860529699E-2</v>
      </c>
      <c r="D11" s="17">
        <v>5.5907823830938098E-2</v>
      </c>
      <c r="E11" s="17">
        <v>6.5760964576619105E-2</v>
      </c>
      <c r="F11" s="17">
        <v>5.00433404240921E-2</v>
      </c>
      <c r="G11" s="17">
        <v>0.111739988380883</v>
      </c>
    </row>
    <row r="12" spans="2:8">
      <c r="B12" s="16" t="s">
        <v>31</v>
      </c>
      <c r="C12" s="16"/>
      <c r="D12" s="16"/>
      <c r="E12" s="16"/>
      <c r="F12" s="16"/>
      <c r="G12" s="16"/>
    </row>
    <row r="13" spans="2:8">
      <c r="B13" t="s">
        <v>456</v>
      </c>
    </row>
    <row r="14" spans="2:8">
      <c r="B14" t="s">
        <v>457</v>
      </c>
    </row>
    <row r="18" spans="2:2">
      <c r="B18"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290</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1095</v>
      </c>
      <c r="D7" s="10">
        <v>561</v>
      </c>
      <c r="E7" s="10">
        <v>533</v>
      </c>
      <c r="F7" s="10"/>
      <c r="G7" s="10">
        <v>153</v>
      </c>
      <c r="H7" s="10">
        <v>195</v>
      </c>
      <c r="I7" s="10">
        <v>186</v>
      </c>
      <c r="J7" s="10">
        <v>145</v>
      </c>
      <c r="K7" s="10">
        <v>177</v>
      </c>
      <c r="L7" s="10">
        <v>239</v>
      </c>
      <c r="M7" s="10"/>
      <c r="N7" s="10">
        <v>322</v>
      </c>
      <c r="O7" s="10">
        <v>307</v>
      </c>
      <c r="P7" s="10">
        <v>200</v>
      </c>
      <c r="Q7" s="10">
        <v>259</v>
      </c>
      <c r="R7" s="10"/>
      <c r="S7" s="10">
        <v>164</v>
      </c>
      <c r="T7" s="10">
        <v>167</v>
      </c>
      <c r="U7" s="10">
        <v>105</v>
      </c>
      <c r="V7" s="10">
        <v>74</v>
      </c>
      <c r="W7" s="10">
        <v>68</v>
      </c>
      <c r="X7" s="10">
        <v>118</v>
      </c>
      <c r="Y7" s="10">
        <v>89</v>
      </c>
      <c r="Z7" s="10">
        <v>50</v>
      </c>
      <c r="AA7" s="10">
        <v>107</v>
      </c>
      <c r="AB7" s="10">
        <v>76</v>
      </c>
      <c r="AC7" s="10">
        <v>48</v>
      </c>
      <c r="AD7" s="10">
        <v>29</v>
      </c>
      <c r="AE7" s="10"/>
      <c r="AF7" s="10">
        <v>359</v>
      </c>
      <c r="AG7" s="10">
        <v>195</v>
      </c>
      <c r="AH7" s="10">
        <v>101</v>
      </c>
      <c r="AI7" s="10">
        <v>86</v>
      </c>
      <c r="AJ7" s="10">
        <v>183</v>
      </c>
      <c r="AK7" s="10"/>
      <c r="AL7" s="10">
        <v>253</v>
      </c>
      <c r="AM7" s="10">
        <v>237</v>
      </c>
      <c r="AN7" s="10">
        <v>291</v>
      </c>
      <c r="AO7" s="10">
        <v>127</v>
      </c>
      <c r="AP7" s="10">
        <v>24</v>
      </c>
      <c r="AQ7" s="10"/>
      <c r="AR7" s="10">
        <v>146</v>
      </c>
      <c r="AS7" s="10"/>
      <c r="AT7" s="10">
        <v>66</v>
      </c>
      <c r="AU7" s="10"/>
      <c r="AV7" s="10">
        <v>75</v>
      </c>
      <c r="AW7" s="10"/>
      <c r="AX7" s="10">
        <v>69</v>
      </c>
      <c r="AY7" s="10">
        <v>254</v>
      </c>
      <c r="AZ7" s="10"/>
      <c r="BA7" s="10">
        <v>371</v>
      </c>
      <c r="BB7" s="10">
        <v>458</v>
      </c>
    </row>
    <row r="8" spans="2:54" ht="30" customHeight="1">
      <c r="B8" s="11" t="s">
        <v>84</v>
      </c>
      <c r="C8" s="11">
        <v>1094</v>
      </c>
      <c r="D8" s="11">
        <v>569</v>
      </c>
      <c r="E8" s="11">
        <v>525</v>
      </c>
      <c r="F8" s="11"/>
      <c r="G8" s="11">
        <v>154</v>
      </c>
      <c r="H8" s="11">
        <v>192</v>
      </c>
      <c r="I8" s="11">
        <v>181</v>
      </c>
      <c r="J8" s="11">
        <v>189</v>
      </c>
      <c r="K8" s="11">
        <v>156</v>
      </c>
      <c r="L8" s="11">
        <v>222</v>
      </c>
      <c r="M8" s="11"/>
      <c r="N8" s="11">
        <v>295</v>
      </c>
      <c r="O8" s="11">
        <v>293</v>
      </c>
      <c r="P8" s="11">
        <v>234</v>
      </c>
      <c r="Q8" s="11">
        <v>265</v>
      </c>
      <c r="R8" s="11"/>
      <c r="S8" s="11">
        <v>164</v>
      </c>
      <c r="T8" s="11">
        <v>138</v>
      </c>
      <c r="U8" s="11">
        <v>88</v>
      </c>
      <c r="V8" s="11">
        <v>100</v>
      </c>
      <c r="W8" s="11">
        <v>72</v>
      </c>
      <c r="X8" s="11">
        <v>99</v>
      </c>
      <c r="Y8" s="11">
        <v>90</v>
      </c>
      <c r="Z8" s="11">
        <v>49</v>
      </c>
      <c r="AA8" s="11">
        <v>109</v>
      </c>
      <c r="AB8" s="11">
        <v>97</v>
      </c>
      <c r="AC8" s="11">
        <v>50</v>
      </c>
      <c r="AD8" s="11">
        <v>38</v>
      </c>
      <c r="AE8" s="11"/>
      <c r="AF8" s="11">
        <v>360</v>
      </c>
      <c r="AG8" s="11">
        <v>187</v>
      </c>
      <c r="AH8" s="11">
        <v>97</v>
      </c>
      <c r="AI8" s="11">
        <v>87</v>
      </c>
      <c r="AJ8" s="11">
        <v>186</v>
      </c>
      <c r="AK8" s="11"/>
      <c r="AL8" s="11">
        <v>259</v>
      </c>
      <c r="AM8" s="11">
        <v>242</v>
      </c>
      <c r="AN8" s="11">
        <v>286</v>
      </c>
      <c r="AO8" s="11">
        <v>123</v>
      </c>
      <c r="AP8" s="11">
        <v>20</v>
      </c>
      <c r="AQ8" s="11"/>
      <c r="AR8" s="11">
        <v>143</v>
      </c>
      <c r="AS8" s="11"/>
      <c r="AT8" s="11">
        <v>65</v>
      </c>
      <c r="AU8" s="11"/>
      <c r="AV8" s="11">
        <v>73</v>
      </c>
      <c r="AW8" s="11"/>
      <c r="AX8" s="11">
        <v>66</v>
      </c>
      <c r="AY8" s="11">
        <v>255</v>
      </c>
      <c r="AZ8" s="11"/>
      <c r="BA8" s="11">
        <v>366</v>
      </c>
      <c r="BB8" s="11">
        <v>454</v>
      </c>
    </row>
    <row r="9" spans="2:54">
      <c r="B9" s="18" t="s">
        <v>216</v>
      </c>
      <c r="C9" s="17">
        <v>0.140932530447656</v>
      </c>
      <c r="D9" s="17">
        <v>0.16348268905419999</v>
      </c>
      <c r="E9" s="17">
        <v>0.11679541005888</v>
      </c>
      <c r="F9" s="17"/>
      <c r="G9" s="17">
        <v>0.15736319376303201</v>
      </c>
      <c r="H9" s="17">
        <v>0.19605721364961701</v>
      </c>
      <c r="I9" s="17">
        <v>0.17786586949656599</v>
      </c>
      <c r="J9" s="17">
        <v>0.114588172612809</v>
      </c>
      <c r="K9" s="17">
        <v>0.138738903741666</v>
      </c>
      <c r="L9" s="17">
        <v>7.5654570700866799E-2</v>
      </c>
      <c r="M9" s="17"/>
      <c r="N9" s="17">
        <v>0.17136550312528301</v>
      </c>
      <c r="O9" s="17">
        <v>0.121409613977832</v>
      </c>
      <c r="P9" s="17">
        <v>0.11416860718388901</v>
      </c>
      <c r="Q9" s="17">
        <v>0.15059502641162201</v>
      </c>
      <c r="R9" s="17"/>
      <c r="S9" s="17">
        <v>0.234104118001836</v>
      </c>
      <c r="T9" s="17">
        <v>8.9716214478445994E-2</v>
      </c>
      <c r="U9" s="17">
        <v>0.118895008878926</v>
      </c>
      <c r="V9" s="17">
        <v>0.14627900413782799</v>
      </c>
      <c r="W9" s="17">
        <v>0.124234696252414</v>
      </c>
      <c r="X9" s="17">
        <v>8.3101329836643104E-2</v>
      </c>
      <c r="Y9" s="17">
        <v>0.106076890855563</v>
      </c>
      <c r="Z9" s="17">
        <v>9.7111363964863404E-2</v>
      </c>
      <c r="AA9" s="17">
        <v>0.20896209722056899</v>
      </c>
      <c r="AB9" s="17">
        <v>9.2512611671635797E-2</v>
      </c>
      <c r="AC9" s="17">
        <v>0.15805765937827801</v>
      </c>
      <c r="AD9" s="17">
        <v>0.18951943215834</v>
      </c>
      <c r="AE9" s="17"/>
      <c r="AF9" s="17">
        <v>0.22598209637443201</v>
      </c>
      <c r="AG9" s="17">
        <v>9.5960268895807097E-2</v>
      </c>
      <c r="AH9" s="17">
        <v>0.14138687417350701</v>
      </c>
      <c r="AI9" s="17">
        <v>0.116801076859133</v>
      </c>
      <c r="AJ9" s="17">
        <v>5.6677489452690799E-2</v>
      </c>
      <c r="AK9" s="17"/>
      <c r="AL9" s="17">
        <v>8.9543228373209702E-2</v>
      </c>
      <c r="AM9" s="17">
        <v>0.109903063629499</v>
      </c>
      <c r="AN9" s="17">
        <v>0.15317207699323099</v>
      </c>
      <c r="AO9" s="17">
        <v>0.299898318652003</v>
      </c>
      <c r="AP9" s="17">
        <v>0.255346450084531</v>
      </c>
      <c r="AQ9" s="17"/>
      <c r="AR9" s="17">
        <v>0.25555746333739199</v>
      </c>
      <c r="AS9" s="17"/>
      <c r="AT9" s="17">
        <v>0.26800556314995999</v>
      </c>
      <c r="AU9" s="17"/>
      <c r="AV9" s="17">
        <v>0.29883091941988499</v>
      </c>
      <c r="AW9" s="17"/>
      <c r="AX9" s="17">
        <v>0.21202067820259801</v>
      </c>
      <c r="AY9" s="17">
        <v>0.21778584758716801</v>
      </c>
      <c r="AZ9" s="17"/>
      <c r="BA9" s="17">
        <v>9.0843209337022099E-2</v>
      </c>
      <c r="BB9" s="17">
        <v>0.181610909362203</v>
      </c>
    </row>
    <row r="10" spans="2:54">
      <c r="B10" s="18" t="s">
        <v>217</v>
      </c>
      <c r="C10" s="17">
        <v>0.352895059393112</v>
      </c>
      <c r="D10" s="17">
        <v>0.34771010724368501</v>
      </c>
      <c r="E10" s="17">
        <v>0.35711770125099701</v>
      </c>
      <c r="F10" s="17"/>
      <c r="G10" s="17">
        <v>0.414360765741149</v>
      </c>
      <c r="H10" s="17">
        <v>0.382370111836214</v>
      </c>
      <c r="I10" s="17">
        <v>0.383014992584365</v>
      </c>
      <c r="J10" s="17">
        <v>0.37829801353081799</v>
      </c>
      <c r="K10" s="17">
        <v>0.28832628990061998</v>
      </c>
      <c r="L10" s="17">
        <v>0.28390463762482698</v>
      </c>
      <c r="M10" s="17"/>
      <c r="N10" s="17">
        <v>0.36293853011603699</v>
      </c>
      <c r="O10" s="17">
        <v>0.31121645223657102</v>
      </c>
      <c r="P10" s="17">
        <v>0.44220374720865602</v>
      </c>
      <c r="Q10" s="17">
        <v>0.31468338511958099</v>
      </c>
      <c r="R10" s="17"/>
      <c r="S10" s="17">
        <v>0.33617866838550098</v>
      </c>
      <c r="T10" s="17">
        <v>0.32867290336628402</v>
      </c>
      <c r="U10" s="17">
        <v>0.312584230965889</v>
      </c>
      <c r="V10" s="17">
        <v>0.43770787934913202</v>
      </c>
      <c r="W10" s="17">
        <v>0.36946416764551898</v>
      </c>
      <c r="X10" s="17">
        <v>0.27744014690603902</v>
      </c>
      <c r="Y10" s="17">
        <v>0.325723207608619</v>
      </c>
      <c r="Z10" s="17">
        <v>0.40785906154266599</v>
      </c>
      <c r="AA10" s="17">
        <v>0.435330976177977</v>
      </c>
      <c r="AB10" s="17">
        <v>0.357923819237143</v>
      </c>
      <c r="AC10" s="17">
        <v>0.29341003335196197</v>
      </c>
      <c r="AD10" s="17">
        <v>0.36847531255794203</v>
      </c>
      <c r="AE10" s="17"/>
      <c r="AF10" s="17">
        <v>0.46743380931110501</v>
      </c>
      <c r="AG10" s="17">
        <v>0.26604072330120998</v>
      </c>
      <c r="AH10" s="17">
        <v>0.41493390323170998</v>
      </c>
      <c r="AI10" s="17">
        <v>0.39375394594453</v>
      </c>
      <c r="AJ10" s="17">
        <v>0.240339364994056</v>
      </c>
      <c r="AK10" s="17"/>
      <c r="AL10" s="17">
        <v>0.31638753312193302</v>
      </c>
      <c r="AM10" s="17">
        <v>0.38055263560580799</v>
      </c>
      <c r="AN10" s="17">
        <v>0.35159481784498198</v>
      </c>
      <c r="AO10" s="17">
        <v>0.36644855528958398</v>
      </c>
      <c r="AP10" s="17">
        <v>0.52076993572325203</v>
      </c>
      <c r="AQ10" s="17"/>
      <c r="AR10" s="17">
        <v>0.40040431675184701</v>
      </c>
      <c r="AS10" s="17"/>
      <c r="AT10" s="17">
        <v>0.400327322447534</v>
      </c>
      <c r="AU10" s="17"/>
      <c r="AV10" s="17">
        <v>0.43909849130633699</v>
      </c>
      <c r="AW10" s="17"/>
      <c r="AX10" s="17">
        <v>0.41885625320963299</v>
      </c>
      <c r="AY10" s="17">
        <v>0.44254482114064603</v>
      </c>
      <c r="AZ10" s="17"/>
      <c r="BA10" s="17">
        <v>0.28790631588572702</v>
      </c>
      <c r="BB10" s="17">
        <v>0.38309026417109598</v>
      </c>
    </row>
    <row r="11" spans="2:54">
      <c r="B11" s="18" t="s">
        <v>218</v>
      </c>
      <c r="C11" s="17">
        <v>0.219360284621267</v>
      </c>
      <c r="D11" s="17">
        <v>0.2157083912129</v>
      </c>
      <c r="E11" s="17">
        <v>0.223792078021913</v>
      </c>
      <c r="F11" s="17"/>
      <c r="G11" s="17">
        <v>0.240098118949615</v>
      </c>
      <c r="H11" s="17">
        <v>0.20518309868110901</v>
      </c>
      <c r="I11" s="17">
        <v>0.19849944062331201</v>
      </c>
      <c r="J11" s="17">
        <v>0.19232187835357201</v>
      </c>
      <c r="K11" s="17">
        <v>0.20799617933588199</v>
      </c>
      <c r="L11" s="17">
        <v>0.26511085612581597</v>
      </c>
      <c r="M11" s="17"/>
      <c r="N11" s="17">
        <v>0.21828272100558099</v>
      </c>
      <c r="O11" s="17">
        <v>0.26066886241869403</v>
      </c>
      <c r="P11" s="17">
        <v>0.191424158432971</v>
      </c>
      <c r="Q11" s="17">
        <v>0.19832172145480301</v>
      </c>
      <c r="R11" s="17"/>
      <c r="S11" s="17">
        <v>0.20894079092169399</v>
      </c>
      <c r="T11" s="17">
        <v>0.22930320987032801</v>
      </c>
      <c r="U11" s="17">
        <v>0.18879645135055501</v>
      </c>
      <c r="V11" s="17">
        <v>0.148249205284913</v>
      </c>
      <c r="W11" s="17">
        <v>0.26161793157272301</v>
      </c>
      <c r="X11" s="17">
        <v>0.34513980395608201</v>
      </c>
      <c r="Y11" s="17">
        <v>0.239787978358667</v>
      </c>
      <c r="Z11" s="17">
        <v>0.29867899944625198</v>
      </c>
      <c r="AA11" s="17">
        <v>0.16364532671007101</v>
      </c>
      <c r="AB11" s="17">
        <v>0.244437888355658</v>
      </c>
      <c r="AC11" s="17">
        <v>0.14253533525373299</v>
      </c>
      <c r="AD11" s="17">
        <v>0.122375219584304</v>
      </c>
      <c r="AE11" s="17"/>
      <c r="AF11" s="17">
        <v>0.18633165254527501</v>
      </c>
      <c r="AG11" s="17">
        <v>0.247119788576045</v>
      </c>
      <c r="AH11" s="17">
        <v>0.26594159549484803</v>
      </c>
      <c r="AI11" s="17">
        <v>0.183103957409675</v>
      </c>
      <c r="AJ11" s="17">
        <v>0.19334891259086001</v>
      </c>
      <c r="AK11" s="17"/>
      <c r="AL11" s="17">
        <v>0.230699297524465</v>
      </c>
      <c r="AM11" s="17">
        <v>0.235617007316408</v>
      </c>
      <c r="AN11" s="17">
        <v>0.252455066094109</v>
      </c>
      <c r="AO11" s="17">
        <v>0.16816570378968301</v>
      </c>
      <c r="AP11" s="17">
        <v>0.11710298587998499</v>
      </c>
      <c r="AQ11" s="17"/>
      <c r="AR11" s="17">
        <v>0.16305468044631499</v>
      </c>
      <c r="AS11" s="17"/>
      <c r="AT11" s="17">
        <v>0.12475014639088</v>
      </c>
      <c r="AU11" s="17"/>
      <c r="AV11" s="17">
        <v>0.14849974492471801</v>
      </c>
      <c r="AW11" s="17"/>
      <c r="AX11" s="17">
        <v>0.244223159821429</v>
      </c>
      <c r="AY11" s="17">
        <v>0.170905902805324</v>
      </c>
      <c r="AZ11" s="17"/>
      <c r="BA11" s="17">
        <v>0.21094874857235801</v>
      </c>
      <c r="BB11" s="17">
        <v>0.21256475702095501</v>
      </c>
    </row>
    <row r="12" spans="2:54">
      <c r="B12" s="18" t="s">
        <v>219</v>
      </c>
      <c r="C12" s="17">
        <v>0.196949911677435</v>
      </c>
      <c r="D12" s="17">
        <v>0.17234522993693999</v>
      </c>
      <c r="E12" s="17">
        <v>0.22404338732726101</v>
      </c>
      <c r="F12" s="17"/>
      <c r="G12" s="17">
        <v>0.152670243013936</v>
      </c>
      <c r="H12" s="17">
        <v>0.16462012029562401</v>
      </c>
      <c r="I12" s="17">
        <v>0.17317636947616399</v>
      </c>
      <c r="J12" s="17">
        <v>0.23784082164775</v>
      </c>
      <c r="K12" s="17">
        <v>0.20617039137600801</v>
      </c>
      <c r="L12" s="17">
        <v>0.23386724323680999</v>
      </c>
      <c r="M12" s="17"/>
      <c r="N12" s="17">
        <v>0.17504144637095401</v>
      </c>
      <c r="O12" s="17">
        <v>0.22760238044095901</v>
      </c>
      <c r="P12" s="17">
        <v>0.15033976429753301</v>
      </c>
      <c r="Q12" s="17">
        <v>0.22749789665890299</v>
      </c>
      <c r="R12" s="17"/>
      <c r="S12" s="17">
        <v>0.153104062277897</v>
      </c>
      <c r="T12" s="17">
        <v>0.23276543426794999</v>
      </c>
      <c r="U12" s="17">
        <v>0.30469709583184101</v>
      </c>
      <c r="V12" s="17">
        <v>0.14795836246007599</v>
      </c>
      <c r="W12" s="17">
        <v>0.147109650036088</v>
      </c>
      <c r="X12" s="17">
        <v>0.20670472935678</v>
      </c>
      <c r="Y12" s="17">
        <v>0.22509427590908801</v>
      </c>
      <c r="Z12" s="17">
        <v>0.14134924304801699</v>
      </c>
      <c r="AA12" s="17">
        <v>0.17436752441756601</v>
      </c>
      <c r="AB12" s="17">
        <v>0.18452226685862999</v>
      </c>
      <c r="AC12" s="17">
        <v>0.23967115031736599</v>
      </c>
      <c r="AD12" s="17">
        <v>0.25203993683260401</v>
      </c>
      <c r="AE12" s="17"/>
      <c r="AF12" s="17">
        <v>0.103344151383823</v>
      </c>
      <c r="AG12" s="17">
        <v>0.24316186564092099</v>
      </c>
      <c r="AH12" s="17">
        <v>0.14483705379643699</v>
      </c>
      <c r="AI12" s="17">
        <v>0.256517116881534</v>
      </c>
      <c r="AJ12" s="17">
        <v>0.27648823854197002</v>
      </c>
      <c r="AK12" s="17"/>
      <c r="AL12" s="17">
        <v>0.20825408852234301</v>
      </c>
      <c r="AM12" s="17">
        <v>0.18815832194518001</v>
      </c>
      <c r="AN12" s="17">
        <v>0.18841943576138001</v>
      </c>
      <c r="AO12" s="17">
        <v>0.118121507771631</v>
      </c>
      <c r="AP12" s="17">
        <v>0.10678062831223099</v>
      </c>
      <c r="AQ12" s="17"/>
      <c r="AR12" s="17">
        <v>0.150748557047236</v>
      </c>
      <c r="AS12" s="17"/>
      <c r="AT12" s="17">
        <v>0.153702325693472</v>
      </c>
      <c r="AU12" s="17"/>
      <c r="AV12" s="17">
        <v>8.9003236173369499E-2</v>
      </c>
      <c r="AW12" s="17"/>
      <c r="AX12" s="17">
        <v>0.109364588615875</v>
      </c>
      <c r="AY12" s="17">
        <v>0.14169473360436599</v>
      </c>
      <c r="AZ12" s="17"/>
      <c r="BA12" s="17">
        <v>0.24690652518980299</v>
      </c>
      <c r="BB12" s="17">
        <v>0.17797428316463501</v>
      </c>
    </row>
    <row r="13" spans="2:54">
      <c r="B13" s="18" t="s">
        <v>220</v>
      </c>
      <c r="C13" s="19">
        <v>8.9862213860529699E-2</v>
      </c>
      <c r="D13" s="19">
        <v>0.100753582552274</v>
      </c>
      <c r="E13" s="19">
        <v>7.8251423340948506E-2</v>
      </c>
      <c r="F13" s="19"/>
      <c r="G13" s="19">
        <v>3.5507678532267301E-2</v>
      </c>
      <c r="H13" s="19">
        <v>5.17694555374359E-2</v>
      </c>
      <c r="I13" s="19">
        <v>6.7443327819593404E-2</v>
      </c>
      <c r="J13" s="19">
        <v>7.6951113855051198E-2</v>
      </c>
      <c r="K13" s="19">
        <v>0.15876823564582301</v>
      </c>
      <c r="L13" s="19">
        <v>0.14146269231167999</v>
      </c>
      <c r="M13" s="19"/>
      <c r="N13" s="19">
        <v>7.2371799382145205E-2</v>
      </c>
      <c r="O13" s="19">
        <v>7.9102690925943395E-2</v>
      </c>
      <c r="P13" s="19">
        <v>0.101863722876951</v>
      </c>
      <c r="Q13" s="19">
        <v>0.108901970355092</v>
      </c>
      <c r="R13" s="19"/>
      <c r="S13" s="19">
        <v>6.7672360413071606E-2</v>
      </c>
      <c r="T13" s="19">
        <v>0.119542238016991</v>
      </c>
      <c r="U13" s="19">
        <v>7.5027212972789206E-2</v>
      </c>
      <c r="V13" s="19">
        <v>0.119805548768051</v>
      </c>
      <c r="W13" s="19">
        <v>9.7573554493255804E-2</v>
      </c>
      <c r="X13" s="19">
        <v>8.7613989944455406E-2</v>
      </c>
      <c r="Y13" s="19">
        <v>0.103317647268064</v>
      </c>
      <c r="Z13" s="19">
        <v>5.50013319982018E-2</v>
      </c>
      <c r="AA13" s="19">
        <v>1.7694075473817E-2</v>
      </c>
      <c r="AB13" s="19">
        <v>0.120603413876933</v>
      </c>
      <c r="AC13" s="19">
        <v>0.16632582169866</v>
      </c>
      <c r="AD13" s="19">
        <v>6.7590098866809695E-2</v>
      </c>
      <c r="AE13" s="19"/>
      <c r="AF13" s="19">
        <v>1.6908290385364198E-2</v>
      </c>
      <c r="AG13" s="19">
        <v>0.14771735358601701</v>
      </c>
      <c r="AH13" s="19">
        <v>3.2900573303497299E-2</v>
      </c>
      <c r="AI13" s="19">
        <v>4.9823902905129398E-2</v>
      </c>
      <c r="AJ13" s="19">
        <v>0.233145994420423</v>
      </c>
      <c r="AK13" s="19"/>
      <c r="AL13" s="19">
        <v>0.15511585245804899</v>
      </c>
      <c r="AM13" s="19">
        <v>8.5768971503104599E-2</v>
      </c>
      <c r="AN13" s="19">
        <v>5.43586033062982E-2</v>
      </c>
      <c r="AO13" s="19">
        <v>4.7365914497098302E-2</v>
      </c>
      <c r="AP13" s="19">
        <v>0</v>
      </c>
      <c r="AQ13" s="19"/>
      <c r="AR13" s="19">
        <v>3.02349824172095E-2</v>
      </c>
      <c r="AS13" s="19"/>
      <c r="AT13" s="19">
        <v>5.3214642318154801E-2</v>
      </c>
      <c r="AU13" s="19"/>
      <c r="AV13" s="19">
        <v>2.45676081756902E-2</v>
      </c>
      <c r="AW13" s="19"/>
      <c r="AX13" s="19">
        <v>1.55353201504653E-2</v>
      </c>
      <c r="AY13" s="19">
        <v>2.7068694862495898E-2</v>
      </c>
      <c r="AZ13" s="19"/>
      <c r="BA13" s="19">
        <v>0.16339520101509</v>
      </c>
      <c r="BB13" s="19">
        <v>4.4759786281111401E-2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291</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1095</v>
      </c>
      <c r="D7" s="10">
        <v>561</v>
      </c>
      <c r="E7" s="10">
        <v>533</v>
      </c>
      <c r="F7" s="10"/>
      <c r="G7" s="10">
        <v>153</v>
      </c>
      <c r="H7" s="10">
        <v>195</v>
      </c>
      <c r="I7" s="10">
        <v>186</v>
      </c>
      <c r="J7" s="10">
        <v>145</v>
      </c>
      <c r="K7" s="10">
        <v>177</v>
      </c>
      <c r="L7" s="10">
        <v>239</v>
      </c>
      <c r="M7" s="10"/>
      <c r="N7" s="10">
        <v>322</v>
      </c>
      <c r="O7" s="10">
        <v>307</v>
      </c>
      <c r="P7" s="10">
        <v>200</v>
      </c>
      <c r="Q7" s="10">
        <v>259</v>
      </c>
      <c r="R7" s="10"/>
      <c r="S7" s="10">
        <v>164</v>
      </c>
      <c r="T7" s="10">
        <v>167</v>
      </c>
      <c r="U7" s="10">
        <v>105</v>
      </c>
      <c r="V7" s="10">
        <v>74</v>
      </c>
      <c r="W7" s="10">
        <v>68</v>
      </c>
      <c r="X7" s="10">
        <v>118</v>
      </c>
      <c r="Y7" s="10">
        <v>89</v>
      </c>
      <c r="Z7" s="10">
        <v>50</v>
      </c>
      <c r="AA7" s="10">
        <v>107</v>
      </c>
      <c r="AB7" s="10">
        <v>76</v>
      </c>
      <c r="AC7" s="10">
        <v>48</v>
      </c>
      <c r="AD7" s="10">
        <v>29</v>
      </c>
      <c r="AE7" s="10"/>
      <c r="AF7" s="10">
        <v>359</v>
      </c>
      <c r="AG7" s="10">
        <v>195</v>
      </c>
      <c r="AH7" s="10">
        <v>101</v>
      </c>
      <c r="AI7" s="10">
        <v>86</v>
      </c>
      <c r="AJ7" s="10">
        <v>183</v>
      </c>
      <c r="AK7" s="10"/>
      <c r="AL7" s="10">
        <v>253</v>
      </c>
      <c r="AM7" s="10">
        <v>237</v>
      </c>
      <c r="AN7" s="10">
        <v>291</v>
      </c>
      <c r="AO7" s="10">
        <v>127</v>
      </c>
      <c r="AP7" s="10">
        <v>24</v>
      </c>
      <c r="AQ7" s="10"/>
      <c r="AR7" s="10">
        <v>146</v>
      </c>
      <c r="AS7" s="10"/>
      <c r="AT7" s="10">
        <v>66</v>
      </c>
      <c r="AU7" s="10"/>
      <c r="AV7" s="10">
        <v>75</v>
      </c>
      <c r="AW7" s="10"/>
      <c r="AX7" s="10">
        <v>69</v>
      </c>
      <c r="AY7" s="10">
        <v>254</v>
      </c>
      <c r="AZ7" s="10"/>
      <c r="BA7" s="10">
        <v>371</v>
      </c>
      <c r="BB7" s="10">
        <v>458</v>
      </c>
    </row>
    <row r="8" spans="2:54" ht="30" customHeight="1">
      <c r="B8" s="11" t="s">
        <v>84</v>
      </c>
      <c r="C8" s="11">
        <v>1094</v>
      </c>
      <c r="D8" s="11">
        <v>569</v>
      </c>
      <c r="E8" s="11">
        <v>525</v>
      </c>
      <c r="F8" s="11"/>
      <c r="G8" s="11">
        <v>154</v>
      </c>
      <c r="H8" s="11">
        <v>192</v>
      </c>
      <c r="I8" s="11">
        <v>181</v>
      </c>
      <c r="J8" s="11">
        <v>189</v>
      </c>
      <c r="K8" s="11">
        <v>156</v>
      </c>
      <c r="L8" s="11">
        <v>222</v>
      </c>
      <c r="M8" s="11"/>
      <c r="N8" s="11">
        <v>295</v>
      </c>
      <c r="O8" s="11">
        <v>293</v>
      </c>
      <c r="P8" s="11">
        <v>234</v>
      </c>
      <c r="Q8" s="11">
        <v>265</v>
      </c>
      <c r="R8" s="11"/>
      <c r="S8" s="11">
        <v>164</v>
      </c>
      <c r="T8" s="11">
        <v>138</v>
      </c>
      <c r="U8" s="11">
        <v>88</v>
      </c>
      <c r="V8" s="11">
        <v>100</v>
      </c>
      <c r="W8" s="11">
        <v>72</v>
      </c>
      <c r="X8" s="11">
        <v>99</v>
      </c>
      <c r="Y8" s="11">
        <v>90</v>
      </c>
      <c r="Z8" s="11">
        <v>49</v>
      </c>
      <c r="AA8" s="11">
        <v>109</v>
      </c>
      <c r="AB8" s="11">
        <v>97</v>
      </c>
      <c r="AC8" s="11">
        <v>50</v>
      </c>
      <c r="AD8" s="11">
        <v>38</v>
      </c>
      <c r="AE8" s="11"/>
      <c r="AF8" s="11">
        <v>360</v>
      </c>
      <c r="AG8" s="11">
        <v>187</v>
      </c>
      <c r="AH8" s="11">
        <v>97</v>
      </c>
      <c r="AI8" s="11">
        <v>87</v>
      </c>
      <c r="AJ8" s="11">
        <v>186</v>
      </c>
      <c r="AK8" s="11"/>
      <c r="AL8" s="11">
        <v>259</v>
      </c>
      <c r="AM8" s="11">
        <v>242</v>
      </c>
      <c r="AN8" s="11">
        <v>286</v>
      </c>
      <c r="AO8" s="11">
        <v>123</v>
      </c>
      <c r="AP8" s="11">
        <v>20</v>
      </c>
      <c r="AQ8" s="11"/>
      <c r="AR8" s="11">
        <v>143</v>
      </c>
      <c r="AS8" s="11"/>
      <c r="AT8" s="11">
        <v>65</v>
      </c>
      <c r="AU8" s="11"/>
      <c r="AV8" s="11">
        <v>73</v>
      </c>
      <c r="AW8" s="11"/>
      <c r="AX8" s="11">
        <v>66</v>
      </c>
      <c r="AY8" s="11">
        <v>255</v>
      </c>
      <c r="AZ8" s="11"/>
      <c r="BA8" s="11">
        <v>366</v>
      </c>
      <c r="BB8" s="11">
        <v>454</v>
      </c>
    </row>
    <row r="9" spans="2:54">
      <c r="B9" s="18" t="s">
        <v>216</v>
      </c>
      <c r="C9" s="17">
        <v>0.32676388313320598</v>
      </c>
      <c r="D9" s="17">
        <v>0.31508217520593401</v>
      </c>
      <c r="E9" s="17">
        <v>0.34013083521695803</v>
      </c>
      <c r="F9" s="17"/>
      <c r="G9" s="17">
        <v>0.25295289510945301</v>
      </c>
      <c r="H9" s="17">
        <v>0.34239491573159297</v>
      </c>
      <c r="I9" s="17">
        <v>0.38111720982112701</v>
      </c>
      <c r="J9" s="17">
        <v>0.310741529897683</v>
      </c>
      <c r="K9" s="17">
        <v>0.32468456058724199</v>
      </c>
      <c r="L9" s="17">
        <v>0.33544857276309498</v>
      </c>
      <c r="M9" s="17"/>
      <c r="N9" s="17">
        <v>0.35997733459638598</v>
      </c>
      <c r="O9" s="17">
        <v>0.29469793717154502</v>
      </c>
      <c r="P9" s="17">
        <v>0.297486582610762</v>
      </c>
      <c r="Q9" s="17">
        <v>0.35074512558982202</v>
      </c>
      <c r="R9" s="17"/>
      <c r="S9" s="17">
        <v>0.36495159977497699</v>
      </c>
      <c r="T9" s="17">
        <v>0.28623055968695899</v>
      </c>
      <c r="U9" s="17">
        <v>0.30696148855902899</v>
      </c>
      <c r="V9" s="17">
        <v>0.30193951879280601</v>
      </c>
      <c r="W9" s="17">
        <v>0.248499469437166</v>
      </c>
      <c r="X9" s="17">
        <v>0.23509368824476801</v>
      </c>
      <c r="Y9" s="17">
        <v>0.306084787899706</v>
      </c>
      <c r="Z9" s="17">
        <v>0.30074140966491603</v>
      </c>
      <c r="AA9" s="17">
        <v>0.40326224317992798</v>
      </c>
      <c r="AB9" s="17">
        <v>0.35463196448516798</v>
      </c>
      <c r="AC9" s="17">
        <v>0.40933173359902503</v>
      </c>
      <c r="AD9" s="17">
        <v>0.492089500200043</v>
      </c>
      <c r="AE9" s="17"/>
      <c r="AF9" s="17">
        <v>0.41239470776711301</v>
      </c>
      <c r="AG9" s="17">
        <v>0.247383062083357</v>
      </c>
      <c r="AH9" s="17">
        <v>0.37209090453149002</v>
      </c>
      <c r="AI9" s="17">
        <v>0.400222628148245</v>
      </c>
      <c r="AJ9" s="17">
        <v>0.149646202494222</v>
      </c>
      <c r="AK9" s="17"/>
      <c r="AL9" s="17">
        <v>0.27707586662264999</v>
      </c>
      <c r="AM9" s="17">
        <v>0.29851594371948997</v>
      </c>
      <c r="AN9" s="17">
        <v>0.39135080978183101</v>
      </c>
      <c r="AO9" s="17">
        <v>0.40102387025744202</v>
      </c>
      <c r="AP9" s="17">
        <v>0.45599123775161599</v>
      </c>
      <c r="AQ9" s="17"/>
      <c r="AR9" s="17">
        <v>0.40516349776074101</v>
      </c>
      <c r="AS9" s="17"/>
      <c r="AT9" s="17">
        <v>0.42195557278562501</v>
      </c>
      <c r="AU9" s="17"/>
      <c r="AV9" s="17">
        <v>0.51173562501502201</v>
      </c>
      <c r="AW9" s="17"/>
      <c r="AX9" s="17">
        <v>0.39567801040722</v>
      </c>
      <c r="AY9" s="17">
        <v>0.421145550637958</v>
      </c>
      <c r="AZ9" s="17"/>
      <c r="BA9" s="17">
        <v>0.27302066647912199</v>
      </c>
      <c r="BB9" s="17">
        <v>0.401763174067853</v>
      </c>
    </row>
    <row r="10" spans="2:54">
      <c r="B10" s="18" t="s">
        <v>217</v>
      </c>
      <c r="C10" s="17">
        <v>0.37067377155794601</v>
      </c>
      <c r="D10" s="17">
        <v>0.36395105251461601</v>
      </c>
      <c r="E10" s="17">
        <v>0.376601536634253</v>
      </c>
      <c r="F10" s="17"/>
      <c r="G10" s="17">
        <v>0.38817489800786098</v>
      </c>
      <c r="H10" s="17">
        <v>0.32882765119249202</v>
      </c>
      <c r="I10" s="17">
        <v>0.34122225736326101</v>
      </c>
      <c r="J10" s="17">
        <v>0.39785336333110199</v>
      </c>
      <c r="K10" s="17">
        <v>0.358454509881797</v>
      </c>
      <c r="L10" s="17">
        <v>0.40418372411813702</v>
      </c>
      <c r="M10" s="17"/>
      <c r="N10" s="17">
        <v>0.37118899310257297</v>
      </c>
      <c r="O10" s="17">
        <v>0.36826475226767202</v>
      </c>
      <c r="P10" s="17">
        <v>0.40705156403968601</v>
      </c>
      <c r="Q10" s="17">
        <v>0.34695333122877903</v>
      </c>
      <c r="R10" s="17"/>
      <c r="S10" s="17">
        <v>0.34654805026615898</v>
      </c>
      <c r="T10" s="17">
        <v>0.39442588651021698</v>
      </c>
      <c r="U10" s="17">
        <v>0.43297952701606601</v>
      </c>
      <c r="V10" s="17">
        <v>0.38043139669422898</v>
      </c>
      <c r="W10" s="17">
        <v>0.33672348637305999</v>
      </c>
      <c r="X10" s="17">
        <v>0.39644570703514997</v>
      </c>
      <c r="Y10" s="17">
        <v>0.39136795175509298</v>
      </c>
      <c r="Z10" s="17">
        <v>0.39213214433640597</v>
      </c>
      <c r="AA10" s="17">
        <v>0.36402911438617602</v>
      </c>
      <c r="AB10" s="17">
        <v>0.36618757539151497</v>
      </c>
      <c r="AC10" s="17">
        <v>0.26482149392351501</v>
      </c>
      <c r="AD10" s="17">
        <v>0.30660259472095802</v>
      </c>
      <c r="AE10" s="17"/>
      <c r="AF10" s="17">
        <v>0.39058229510953901</v>
      </c>
      <c r="AG10" s="17">
        <v>0.41446341296688699</v>
      </c>
      <c r="AH10" s="17">
        <v>0.36171493689415202</v>
      </c>
      <c r="AI10" s="17">
        <v>0.30336954634617302</v>
      </c>
      <c r="AJ10" s="17">
        <v>0.34268057331631602</v>
      </c>
      <c r="AK10" s="17"/>
      <c r="AL10" s="17">
        <v>0.38597113075654799</v>
      </c>
      <c r="AM10" s="17">
        <v>0.35797263091088699</v>
      </c>
      <c r="AN10" s="17">
        <v>0.351242836656946</v>
      </c>
      <c r="AO10" s="17">
        <v>0.38188219279478802</v>
      </c>
      <c r="AP10" s="17">
        <v>0.35308572595288901</v>
      </c>
      <c r="AQ10" s="17"/>
      <c r="AR10" s="17">
        <v>0.34361146894646499</v>
      </c>
      <c r="AS10" s="17"/>
      <c r="AT10" s="17">
        <v>0.369236903781193</v>
      </c>
      <c r="AU10" s="17"/>
      <c r="AV10" s="17">
        <v>0.28082979063069202</v>
      </c>
      <c r="AW10" s="17"/>
      <c r="AX10" s="17">
        <v>0.42837362815053898</v>
      </c>
      <c r="AY10" s="17">
        <v>0.34450910120872102</v>
      </c>
      <c r="AZ10" s="17"/>
      <c r="BA10" s="17">
        <v>0.38149287420371703</v>
      </c>
      <c r="BB10" s="17">
        <v>0.34959028379666202</v>
      </c>
    </row>
    <row r="11" spans="2:54">
      <c r="B11" s="18" t="s">
        <v>218</v>
      </c>
      <c r="C11" s="17">
        <v>0.14578313621064301</v>
      </c>
      <c r="D11" s="17">
        <v>0.15254810766583499</v>
      </c>
      <c r="E11" s="17">
        <v>0.138765556823787</v>
      </c>
      <c r="F11" s="17"/>
      <c r="G11" s="17">
        <v>0.170162844666953</v>
      </c>
      <c r="H11" s="17">
        <v>0.14844554602631399</v>
      </c>
      <c r="I11" s="17">
        <v>0.13636620080568401</v>
      </c>
      <c r="J11" s="17">
        <v>0.121925747497472</v>
      </c>
      <c r="K11" s="17">
        <v>0.152733545670726</v>
      </c>
      <c r="L11" s="17">
        <v>0.14955572762896199</v>
      </c>
      <c r="M11" s="17"/>
      <c r="N11" s="17">
        <v>0.13579687361193801</v>
      </c>
      <c r="O11" s="17">
        <v>0.16540638815804201</v>
      </c>
      <c r="P11" s="17">
        <v>0.13326848966982799</v>
      </c>
      <c r="Q11" s="17">
        <v>0.14033680548584501</v>
      </c>
      <c r="R11" s="17"/>
      <c r="S11" s="17">
        <v>9.66655817407025E-2</v>
      </c>
      <c r="T11" s="17">
        <v>0.15089553648912099</v>
      </c>
      <c r="U11" s="17">
        <v>0.148879713722707</v>
      </c>
      <c r="V11" s="17">
        <v>0.121793983523832</v>
      </c>
      <c r="W11" s="17">
        <v>0.20498279407344699</v>
      </c>
      <c r="X11" s="17">
        <v>0.21568017644599799</v>
      </c>
      <c r="Y11" s="17">
        <v>0.12767694760190099</v>
      </c>
      <c r="Z11" s="17">
        <v>0.161470626360074</v>
      </c>
      <c r="AA11" s="17">
        <v>0.13204130378078099</v>
      </c>
      <c r="AB11" s="17">
        <v>0.18324544961118899</v>
      </c>
      <c r="AC11" s="17">
        <v>0.148425574060183</v>
      </c>
      <c r="AD11" s="17">
        <v>6.2801954059050397E-2</v>
      </c>
      <c r="AE11" s="17"/>
      <c r="AF11" s="17">
        <v>0.115100874464815</v>
      </c>
      <c r="AG11" s="17">
        <v>0.158802815647622</v>
      </c>
      <c r="AH11" s="17">
        <v>0.17112088071055201</v>
      </c>
      <c r="AI11" s="17">
        <v>0.12278604889375</v>
      </c>
      <c r="AJ11" s="17">
        <v>0.17339435023904601</v>
      </c>
      <c r="AK11" s="17"/>
      <c r="AL11" s="17">
        <v>0.167528874180179</v>
      </c>
      <c r="AM11" s="17">
        <v>0.15936274516976501</v>
      </c>
      <c r="AN11" s="17">
        <v>0.13861936761468999</v>
      </c>
      <c r="AO11" s="17">
        <v>9.5696742560676895E-2</v>
      </c>
      <c r="AP11" s="17">
        <v>5.98913460088044E-2</v>
      </c>
      <c r="AQ11" s="17"/>
      <c r="AR11" s="17">
        <v>0.112598023528182</v>
      </c>
      <c r="AS11" s="17"/>
      <c r="AT11" s="17">
        <v>6.8255511144334299E-2</v>
      </c>
      <c r="AU11" s="17"/>
      <c r="AV11" s="17">
        <v>0.114201670404615</v>
      </c>
      <c r="AW11" s="17"/>
      <c r="AX11" s="17">
        <v>8.2317027183938699E-2</v>
      </c>
      <c r="AY11" s="17">
        <v>0.124793839081936</v>
      </c>
      <c r="AZ11" s="17"/>
      <c r="BA11" s="17">
        <v>0.144147376238067</v>
      </c>
      <c r="BB11" s="17">
        <v>0.12543353894443299</v>
      </c>
    </row>
    <row r="12" spans="2:54">
      <c r="B12" s="18" t="s">
        <v>219</v>
      </c>
      <c r="C12" s="17">
        <v>0.10087138526726699</v>
      </c>
      <c r="D12" s="17">
        <v>9.6220303592783302E-2</v>
      </c>
      <c r="E12" s="17">
        <v>0.10613033794369101</v>
      </c>
      <c r="F12" s="17"/>
      <c r="G12" s="17">
        <v>0.13507381793359299</v>
      </c>
      <c r="H12" s="17">
        <v>0.122139465767024</v>
      </c>
      <c r="I12" s="17">
        <v>0.12140559384232601</v>
      </c>
      <c r="J12" s="17">
        <v>0.11433613598060401</v>
      </c>
      <c r="K12" s="17">
        <v>8.6982954285437994E-2</v>
      </c>
      <c r="L12" s="17">
        <v>4.0295163808455402E-2</v>
      </c>
      <c r="M12" s="17"/>
      <c r="N12" s="17">
        <v>9.3045944673700906E-2</v>
      </c>
      <c r="O12" s="17">
        <v>0.12180702037491301</v>
      </c>
      <c r="P12" s="17">
        <v>9.7717473284275505E-2</v>
      </c>
      <c r="Q12" s="17">
        <v>9.1728367736442801E-2</v>
      </c>
      <c r="R12" s="17"/>
      <c r="S12" s="17">
        <v>0.107686010493847</v>
      </c>
      <c r="T12" s="17">
        <v>0.117633588593323</v>
      </c>
      <c r="U12" s="17">
        <v>9.3815947962113705E-2</v>
      </c>
      <c r="V12" s="17">
        <v>0.13281727093172899</v>
      </c>
      <c r="W12" s="17">
        <v>0.11167050435029199</v>
      </c>
      <c r="X12" s="17">
        <v>9.7686646589044607E-2</v>
      </c>
      <c r="Y12" s="17">
        <v>8.5594068489289299E-2</v>
      </c>
      <c r="Z12" s="17">
        <v>9.0654487640403306E-2</v>
      </c>
      <c r="AA12" s="17">
        <v>0.100667338653114</v>
      </c>
      <c r="AB12" s="17">
        <v>6.4459385268976502E-2</v>
      </c>
      <c r="AC12" s="17">
        <v>8.3569843590319298E-2</v>
      </c>
      <c r="AD12" s="17">
        <v>9.6661496297563404E-2</v>
      </c>
      <c r="AE12" s="17"/>
      <c r="AF12" s="17">
        <v>5.7959205506229301E-2</v>
      </c>
      <c r="AG12" s="17">
        <v>0.12779246154902399</v>
      </c>
      <c r="AH12" s="17">
        <v>5.13371774847678E-2</v>
      </c>
      <c r="AI12" s="17">
        <v>0.13903778783224899</v>
      </c>
      <c r="AJ12" s="17">
        <v>0.16882939076483</v>
      </c>
      <c r="AK12" s="17"/>
      <c r="AL12" s="17">
        <v>9.1296306534600996E-2</v>
      </c>
      <c r="AM12" s="17">
        <v>0.12724858328036501</v>
      </c>
      <c r="AN12" s="17">
        <v>8.2094729541787398E-2</v>
      </c>
      <c r="AO12" s="17">
        <v>9.6776358081230501E-2</v>
      </c>
      <c r="AP12" s="17">
        <v>9.0503447155083794E-2</v>
      </c>
      <c r="AQ12" s="17"/>
      <c r="AR12" s="17">
        <v>0.10181681410588</v>
      </c>
      <c r="AS12" s="17"/>
      <c r="AT12" s="17">
        <v>0.12748122565828701</v>
      </c>
      <c r="AU12" s="17"/>
      <c r="AV12" s="17">
        <v>4.4604856014080298E-2</v>
      </c>
      <c r="AW12" s="17"/>
      <c r="AX12" s="17">
        <v>8.20210733084384E-2</v>
      </c>
      <c r="AY12" s="17">
        <v>7.9079301962079102E-2</v>
      </c>
      <c r="AZ12" s="17"/>
      <c r="BA12" s="17">
        <v>0.102706706876704</v>
      </c>
      <c r="BB12" s="17">
        <v>9.4834325944789605E-2</v>
      </c>
    </row>
    <row r="13" spans="2:54">
      <c r="B13" s="18" t="s">
        <v>220</v>
      </c>
      <c r="C13" s="19">
        <v>5.5907823830938098E-2</v>
      </c>
      <c r="D13" s="19">
        <v>7.2198361020831506E-2</v>
      </c>
      <c r="E13" s="19">
        <v>3.8371733381310898E-2</v>
      </c>
      <c r="F13" s="19"/>
      <c r="G13" s="19">
        <v>5.3635544282139999E-2</v>
      </c>
      <c r="H13" s="19">
        <v>5.8192421282576498E-2</v>
      </c>
      <c r="I13" s="19">
        <v>1.9888738167601401E-2</v>
      </c>
      <c r="J13" s="19">
        <v>5.5143223293139101E-2</v>
      </c>
      <c r="K13" s="19">
        <v>7.7144429574797502E-2</v>
      </c>
      <c r="L13" s="19">
        <v>7.0516811681350502E-2</v>
      </c>
      <c r="M13" s="19"/>
      <c r="N13" s="19">
        <v>3.9990854015401998E-2</v>
      </c>
      <c r="O13" s="19">
        <v>4.9823902027827702E-2</v>
      </c>
      <c r="P13" s="19">
        <v>6.4475890395448404E-2</v>
      </c>
      <c r="Q13" s="19">
        <v>7.0236369959111797E-2</v>
      </c>
      <c r="R13" s="19"/>
      <c r="S13" s="19">
        <v>8.4148757724314197E-2</v>
      </c>
      <c r="T13" s="19">
        <v>5.08144287203805E-2</v>
      </c>
      <c r="U13" s="19">
        <v>1.73633227400854E-2</v>
      </c>
      <c r="V13" s="19">
        <v>6.3017830057403995E-2</v>
      </c>
      <c r="W13" s="19">
        <v>9.8123745766035206E-2</v>
      </c>
      <c r="X13" s="19">
        <v>5.50937816850397E-2</v>
      </c>
      <c r="Y13" s="19">
        <v>8.9276244254010304E-2</v>
      </c>
      <c r="Z13" s="19">
        <v>5.50013319982018E-2</v>
      </c>
      <c r="AA13" s="19">
        <v>0</v>
      </c>
      <c r="AB13" s="19">
        <v>3.1475625243151097E-2</v>
      </c>
      <c r="AC13" s="19">
        <v>9.3851354826957306E-2</v>
      </c>
      <c r="AD13" s="19">
        <v>4.1844454722385099E-2</v>
      </c>
      <c r="AE13" s="19"/>
      <c r="AF13" s="19">
        <v>2.3962917152303101E-2</v>
      </c>
      <c r="AG13" s="19">
        <v>5.1558247753110097E-2</v>
      </c>
      <c r="AH13" s="19">
        <v>4.3736100379038099E-2</v>
      </c>
      <c r="AI13" s="19">
        <v>3.4583988779582901E-2</v>
      </c>
      <c r="AJ13" s="19">
        <v>0.165449483185586</v>
      </c>
      <c r="AK13" s="19"/>
      <c r="AL13" s="19">
        <v>7.8127821906021397E-2</v>
      </c>
      <c r="AM13" s="19">
        <v>5.6900096919492903E-2</v>
      </c>
      <c r="AN13" s="19">
        <v>3.6692256404744703E-2</v>
      </c>
      <c r="AO13" s="19">
        <v>2.46208363058627E-2</v>
      </c>
      <c r="AP13" s="19">
        <v>4.0528243131606599E-2</v>
      </c>
      <c r="AQ13" s="19"/>
      <c r="AR13" s="19">
        <v>3.6810195658731601E-2</v>
      </c>
      <c r="AS13" s="19"/>
      <c r="AT13" s="19">
        <v>1.3070786630560801E-2</v>
      </c>
      <c r="AU13" s="19"/>
      <c r="AV13" s="19">
        <v>4.86280579355906E-2</v>
      </c>
      <c r="AW13" s="19"/>
      <c r="AX13" s="19">
        <v>1.1610260949863199E-2</v>
      </c>
      <c r="AY13" s="19">
        <v>3.04722071093056E-2</v>
      </c>
      <c r="AZ13" s="19"/>
      <c r="BA13" s="19">
        <v>9.8632376202390001E-2</v>
      </c>
      <c r="BB13" s="19">
        <v>2.8378677246262599E-2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292</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1095</v>
      </c>
      <c r="D7" s="10">
        <v>561</v>
      </c>
      <c r="E7" s="10">
        <v>533</v>
      </c>
      <c r="F7" s="10"/>
      <c r="G7" s="10">
        <v>153</v>
      </c>
      <c r="H7" s="10">
        <v>195</v>
      </c>
      <c r="I7" s="10">
        <v>186</v>
      </c>
      <c r="J7" s="10">
        <v>145</v>
      </c>
      <c r="K7" s="10">
        <v>177</v>
      </c>
      <c r="L7" s="10">
        <v>239</v>
      </c>
      <c r="M7" s="10"/>
      <c r="N7" s="10">
        <v>322</v>
      </c>
      <c r="O7" s="10">
        <v>307</v>
      </c>
      <c r="P7" s="10">
        <v>200</v>
      </c>
      <c r="Q7" s="10">
        <v>259</v>
      </c>
      <c r="R7" s="10"/>
      <c r="S7" s="10">
        <v>164</v>
      </c>
      <c r="T7" s="10">
        <v>167</v>
      </c>
      <c r="U7" s="10">
        <v>105</v>
      </c>
      <c r="V7" s="10">
        <v>74</v>
      </c>
      <c r="W7" s="10">
        <v>68</v>
      </c>
      <c r="X7" s="10">
        <v>118</v>
      </c>
      <c r="Y7" s="10">
        <v>89</v>
      </c>
      <c r="Z7" s="10">
        <v>50</v>
      </c>
      <c r="AA7" s="10">
        <v>107</v>
      </c>
      <c r="AB7" s="10">
        <v>76</v>
      </c>
      <c r="AC7" s="10">
        <v>48</v>
      </c>
      <c r="AD7" s="10">
        <v>29</v>
      </c>
      <c r="AE7" s="10"/>
      <c r="AF7" s="10">
        <v>359</v>
      </c>
      <c r="AG7" s="10">
        <v>195</v>
      </c>
      <c r="AH7" s="10">
        <v>101</v>
      </c>
      <c r="AI7" s="10">
        <v>86</v>
      </c>
      <c r="AJ7" s="10">
        <v>183</v>
      </c>
      <c r="AK7" s="10"/>
      <c r="AL7" s="10">
        <v>253</v>
      </c>
      <c r="AM7" s="10">
        <v>237</v>
      </c>
      <c r="AN7" s="10">
        <v>291</v>
      </c>
      <c r="AO7" s="10">
        <v>127</v>
      </c>
      <c r="AP7" s="10">
        <v>24</v>
      </c>
      <c r="AQ7" s="10"/>
      <c r="AR7" s="10">
        <v>146</v>
      </c>
      <c r="AS7" s="10"/>
      <c r="AT7" s="10">
        <v>66</v>
      </c>
      <c r="AU7" s="10"/>
      <c r="AV7" s="10">
        <v>75</v>
      </c>
      <c r="AW7" s="10"/>
      <c r="AX7" s="10">
        <v>69</v>
      </c>
      <c r="AY7" s="10">
        <v>254</v>
      </c>
      <c r="AZ7" s="10"/>
      <c r="BA7" s="10">
        <v>371</v>
      </c>
      <c r="BB7" s="10">
        <v>458</v>
      </c>
    </row>
    <row r="8" spans="2:54" ht="30" customHeight="1">
      <c r="B8" s="11" t="s">
        <v>84</v>
      </c>
      <c r="C8" s="11">
        <v>1094</v>
      </c>
      <c r="D8" s="11">
        <v>569</v>
      </c>
      <c r="E8" s="11">
        <v>525</v>
      </c>
      <c r="F8" s="11"/>
      <c r="G8" s="11">
        <v>154</v>
      </c>
      <c r="H8" s="11">
        <v>192</v>
      </c>
      <c r="I8" s="11">
        <v>181</v>
      </c>
      <c r="J8" s="11">
        <v>189</v>
      </c>
      <c r="K8" s="11">
        <v>156</v>
      </c>
      <c r="L8" s="11">
        <v>222</v>
      </c>
      <c r="M8" s="11"/>
      <c r="N8" s="11">
        <v>295</v>
      </c>
      <c r="O8" s="11">
        <v>293</v>
      </c>
      <c r="P8" s="11">
        <v>234</v>
      </c>
      <c r="Q8" s="11">
        <v>265</v>
      </c>
      <c r="R8" s="11"/>
      <c r="S8" s="11">
        <v>164</v>
      </c>
      <c r="T8" s="11">
        <v>138</v>
      </c>
      <c r="U8" s="11">
        <v>88</v>
      </c>
      <c r="V8" s="11">
        <v>100</v>
      </c>
      <c r="W8" s="11">
        <v>72</v>
      </c>
      <c r="X8" s="11">
        <v>99</v>
      </c>
      <c r="Y8" s="11">
        <v>90</v>
      </c>
      <c r="Z8" s="11">
        <v>49</v>
      </c>
      <c r="AA8" s="11">
        <v>109</v>
      </c>
      <c r="AB8" s="11">
        <v>97</v>
      </c>
      <c r="AC8" s="11">
        <v>50</v>
      </c>
      <c r="AD8" s="11">
        <v>38</v>
      </c>
      <c r="AE8" s="11"/>
      <c r="AF8" s="11">
        <v>360</v>
      </c>
      <c r="AG8" s="11">
        <v>187</v>
      </c>
      <c r="AH8" s="11">
        <v>97</v>
      </c>
      <c r="AI8" s="11">
        <v>87</v>
      </c>
      <c r="AJ8" s="11">
        <v>186</v>
      </c>
      <c r="AK8" s="11"/>
      <c r="AL8" s="11">
        <v>259</v>
      </c>
      <c r="AM8" s="11">
        <v>242</v>
      </c>
      <c r="AN8" s="11">
        <v>286</v>
      </c>
      <c r="AO8" s="11">
        <v>123</v>
      </c>
      <c r="AP8" s="11">
        <v>20</v>
      </c>
      <c r="AQ8" s="11"/>
      <c r="AR8" s="11">
        <v>143</v>
      </c>
      <c r="AS8" s="11"/>
      <c r="AT8" s="11">
        <v>65</v>
      </c>
      <c r="AU8" s="11"/>
      <c r="AV8" s="11">
        <v>73</v>
      </c>
      <c r="AW8" s="11"/>
      <c r="AX8" s="11">
        <v>66</v>
      </c>
      <c r="AY8" s="11">
        <v>255</v>
      </c>
      <c r="AZ8" s="11"/>
      <c r="BA8" s="11">
        <v>366</v>
      </c>
      <c r="BB8" s="11">
        <v>454</v>
      </c>
    </row>
    <row r="9" spans="2:54">
      <c r="B9" s="18" t="s">
        <v>216</v>
      </c>
      <c r="C9" s="17">
        <v>0.23788818924934499</v>
      </c>
      <c r="D9" s="17">
        <v>0.24334138061348501</v>
      </c>
      <c r="E9" s="17">
        <v>0.232491271148309</v>
      </c>
      <c r="F9" s="17"/>
      <c r="G9" s="17">
        <v>0.236084524786075</v>
      </c>
      <c r="H9" s="17">
        <v>0.254470101652156</v>
      </c>
      <c r="I9" s="17">
        <v>0.23862285985395101</v>
      </c>
      <c r="J9" s="17">
        <v>0.23057614484320799</v>
      </c>
      <c r="K9" s="17">
        <v>0.22995322545156199</v>
      </c>
      <c r="L9" s="17">
        <v>0.23596086672448999</v>
      </c>
      <c r="M9" s="17"/>
      <c r="N9" s="17">
        <v>0.25735388191416297</v>
      </c>
      <c r="O9" s="17">
        <v>0.22970582414503299</v>
      </c>
      <c r="P9" s="17">
        <v>0.213031459024451</v>
      </c>
      <c r="Q9" s="17">
        <v>0.24469663404018599</v>
      </c>
      <c r="R9" s="17"/>
      <c r="S9" s="17">
        <v>0.30325504147794702</v>
      </c>
      <c r="T9" s="17">
        <v>0.198846252527907</v>
      </c>
      <c r="U9" s="17">
        <v>0.22908275553364099</v>
      </c>
      <c r="V9" s="17">
        <v>0.211263873155493</v>
      </c>
      <c r="W9" s="17">
        <v>0.195114760303009</v>
      </c>
      <c r="X9" s="17">
        <v>0.17464348717622699</v>
      </c>
      <c r="Y9" s="17">
        <v>0.22086981960326299</v>
      </c>
      <c r="Z9" s="17">
        <v>0.28247528531815103</v>
      </c>
      <c r="AA9" s="17">
        <v>0.29400643262868198</v>
      </c>
      <c r="AB9" s="17">
        <v>0.24941744205604</v>
      </c>
      <c r="AC9" s="17">
        <v>0.222152157367767</v>
      </c>
      <c r="AD9" s="17">
        <v>0.24511419474875301</v>
      </c>
      <c r="AE9" s="17"/>
      <c r="AF9" s="17">
        <v>0.355820120801079</v>
      </c>
      <c r="AG9" s="17">
        <v>0.17934971953697801</v>
      </c>
      <c r="AH9" s="17">
        <v>0.23655766527154601</v>
      </c>
      <c r="AI9" s="17">
        <v>0.19189406824391</v>
      </c>
      <c r="AJ9" s="17">
        <v>8.7478777178605305E-2</v>
      </c>
      <c r="AK9" s="17"/>
      <c r="AL9" s="17">
        <v>0.189066657163352</v>
      </c>
      <c r="AM9" s="17">
        <v>0.205837159871049</v>
      </c>
      <c r="AN9" s="17">
        <v>0.292049753798862</v>
      </c>
      <c r="AO9" s="17">
        <v>0.30292293586309699</v>
      </c>
      <c r="AP9" s="17">
        <v>0.35826447609919498</v>
      </c>
      <c r="AQ9" s="17"/>
      <c r="AR9" s="17">
        <v>0.31998339754782101</v>
      </c>
      <c r="AS9" s="17"/>
      <c r="AT9" s="17">
        <v>0.345930304789768</v>
      </c>
      <c r="AU9" s="17"/>
      <c r="AV9" s="17">
        <v>0.449246105865864</v>
      </c>
      <c r="AW9" s="17"/>
      <c r="AX9" s="17">
        <v>0.31152444042136901</v>
      </c>
      <c r="AY9" s="17">
        <v>0.327923117384812</v>
      </c>
      <c r="AZ9" s="17"/>
      <c r="BA9" s="17">
        <v>0.17706838822811299</v>
      </c>
      <c r="BB9" s="17">
        <v>0.29019991984751697</v>
      </c>
    </row>
    <row r="10" spans="2:54">
      <c r="B10" s="18" t="s">
        <v>217</v>
      </c>
      <c r="C10" s="17">
        <v>0.41297836594027598</v>
      </c>
      <c r="D10" s="17">
        <v>0.41065565472500698</v>
      </c>
      <c r="E10" s="17">
        <v>0.414228440752411</v>
      </c>
      <c r="F10" s="17"/>
      <c r="G10" s="17">
        <v>0.37627297816445299</v>
      </c>
      <c r="H10" s="17">
        <v>0.39363227413365998</v>
      </c>
      <c r="I10" s="17">
        <v>0.45730799577772302</v>
      </c>
      <c r="J10" s="17">
        <v>0.471322914722138</v>
      </c>
      <c r="K10" s="17">
        <v>0.359382466477149</v>
      </c>
      <c r="L10" s="17">
        <v>0.40732176757495397</v>
      </c>
      <c r="M10" s="17"/>
      <c r="N10" s="17">
        <v>0.41739026093214698</v>
      </c>
      <c r="O10" s="17">
        <v>0.34130537302342201</v>
      </c>
      <c r="P10" s="17">
        <v>0.48622414238544998</v>
      </c>
      <c r="Q10" s="17">
        <v>0.42984412826706098</v>
      </c>
      <c r="R10" s="17"/>
      <c r="S10" s="17">
        <v>0.44473160869927503</v>
      </c>
      <c r="T10" s="17">
        <v>0.38894351511322001</v>
      </c>
      <c r="U10" s="17">
        <v>0.36917780908627201</v>
      </c>
      <c r="V10" s="17">
        <v>0.486863787976135</v>
      </c>
      <c r="W10" s="17">
        <v>0.41009050682348003</v>
      </c>
      <c r="X10" s="17">
        <v>0.365390493805543</v>
      </c>
      <c r="Y10" s="17">
        <v>0.35914945881174898</v>
      </c>
      <c r="Z10" s="17">
        <v>0.363991603797025</v>
      </c>
      <c r="AA10" s="17">
        <v>0.48859396257319199</v>
      </c>
      <c r="AB10" s="17">
        <v>0.39911645378327898</v>
      </c>
      <c r="AC10" s="17">
        <v>0.31684027520574898</v>
      </c>
      <c r="AD10" s="17">
        <v>0.53470194092186696</v>
      </c>
      <c r="AE10" s="17"/>
      <c r="AF10" s="17">
        <v>0.43280499472121198</v>
      </c>
      <c r="AG10" s="17">
        <v>0.39895006196068999</v>
      </c>
      <c r="AH10" s="17">
        <v>0.44361351203752403</v>
      </c>
      <c r="AI10" s="17">
        <v>0.470279901649929</v>
      </c>
      <c r="AJ10" s="17">
        <v>0.39413084758705602</v>
      </c>
      <c r="AK10" s="17"/>
      <c r="AL10" s="17">
        <v>0.44059943880295999</v>
      </c>
      <c r="AM10" s="17">
        <v>0.43890321550365602</v>
      </c>
      <c r="AN10" s="17">
        <v>0.37166887769919799</v>
      </c>
      <c r="AO10" s="17">
        <v>0.41424340044720598</v>
      </c>
      <c r="AP10" s="17">
        <v>0.508968510942854</v>
      </c>
      <c r="AQ10" s="17"/>
      <c r="AR10" s="17">
        <v>0.399589447545109</v>
      </c>
      <c r="AS10" s="17"/>
      <c r="AT10" s="17">
        <v>0.35441171699012097</v>
      </c>
      <c r="AU10" s="17"/>
      <c r="AV10" s="17">
        <v>0.35847053120290501</v>
      </c>
      <c r="AW10" s="17"/>
      <c r="AX10" s="17">
        <v>0.48186875639071802</v>
      </c>
      <c r="AY10" s="17">
        <v>0.42576960539623299</v>
      </c>
      <c r="AZ10" s="17"/>
      <c r="BA10" s="17">
        <v>0.42516192740742698</v>
      </c>
      <c r="BB10" s="17">
        <v>0.42681466430196902</v>
      </c>
    </row>
    <row r="11" spans="2:54">
      <c r="B11" s="18" t="s">
        <v>218</v>
      </c>
      <c r="C11" s="17">
        <v>0.172601067384414</v>
      </c>
      <c r="D11" s="17">
        <v>0.17598800689212199</v>
      </c>
      <c r="E11" s="17">
        <v>0.169302733232746</v>
      </c>
      <c r="F11" s="17"/>
      <c r="G11" s="17">
        <v>0.18265642691629699</v>
      </c>
      <c r="H11" s="17">
        <v>0.17986581099901799</v>
      </c>
      <c r="I11" s="17">
        <v>0.13565675321928</v>
      </c>
      <c r="J11" s="17">
        <v>0.13134100590471401</v>
      </c>
      <c r="K11" s="17">
        <v>0.19043510740834499</v>
      </c>
      <c r="L11" s="17">
        <v>0.211852394262944</v>
      </c>
      <c r="M11" s="17"/>
      <c r="N11" s="17">
        <v>0.169071162369508</v>
      </c>
      <c r="O11" s="17">
        <v>0.23226906325225599</v>
      </c>
      <c r="P11" s="17">
        <v>0.13353490194067499</v>
      </c>
      <c r="Q11" s="17">
        <v>0.14322337208636199</v>
      </c>
      <c r="R11" s="17"/>
      <c r="S11" s="17">
        <v>0.114914037612866</v>
      </c>
      <c r="T11" s="17">
        <v>0.23040355239727001</v>
      </c>
      <c r="U11" s="17">
        <v>0.28530748174560799</v>
      </c>
      <c r="V11" s="17">
        <v>0.103230241544227</v>
      </c>
      <c r="W11" s="17">
        <v>0.21510635595095001</v>
      </c>
      <c r="X11" s="17">
        <v>0.23677350044023701</v>
      </c>
      <c r="Y11" s="17">
        <v>0.166885313330049</v>
      </c>
      <c r="Z11" s="17">
        <v>0.17329234890414899</v>
      </c>
      <c r="AA11" s="17">
        <v>8.9431271285861993E-2</v>
      </c>
      <c r="AB11" s="17">
        <v>0.18307499488150999</v>
      </c>
      <c r="AC11" s="17">
        <v>0.17875099676891801</v>
      </c>
      <c r="AD11" s="17">
        <v>0.10251509132379</v>
      </c>
      <c r="AE11" s="17"/>
      <c r="AF11" s="17">
        <v>9.4111945506623301E-2</v>
      </c>
      <c r="AG11" s="17">
        <v>0.21716166833727199</v>
      </c>
      <c r="AH11" s="17">
        <v>0.20721883397746399</v>
      </c>
      <c r="AI11" s="17">
        <v>0.19153805756704101</v>
      </c>
      <c r="AJ11" s="17">
        <v>0.18525850014755799</v>
      </c>
      <c r="AK11" s="17"/>
      <c r="AL11" s="17">
        <v>0.180731876221319</v>
      </c>
      <c r="AM11" s="17">
        <v>0.16740526828577601</v>
      </c>
      <c r="AN11" s="17">
        <v>0.181403579063209</v>
      </c>
      <c r="AO11" s="17">
        <v>0.15571516199524901</v>
      </c>
      <c r="AP11" s="17">
        <v>3.23474238175398E-2</v>
      </c>
      <c r="AQ11" s="17"/>
      <c r="AR11" s="17">
        <v>0.124351405194501</v>
      </c>
      <c r="AS11" s="17"/>
      <c r="AT11" s="17">
        <v>0.116180383162147</v>
      </c>
      <c r="AU11" s="17"/>
      <c r="AV11" s="17">
        <v>7.0224660098140407E-2</v>
      </c>
      <c r="AW11" s="17"/>
      <c r="AX11" s="17">
        <v>6.0496144661653803E-2</v>
      </c>
      <c r="AY11" s="17">
        <v>0.100581241128229</v>
      </c>
      <c r="AZ11" s="17"/>
      <c r="BA11" s="17">
        <v>0.17776148616762799</v>
      </c>
      <c r="BB11" s="17">
        <v>0.145759127789202</v>
      </c>
    </row>
    <row r="12" spans="2:54">
      <c r="B12" s="18" t="s">
        <v>219</v>
      </c>
      <c r="C12" s="17">
        <v>0.110771412849346</v>
      </c>
      <c r="D12" s="17">
        <v>9.4710555918422507E-2</v>
      </c>
      <c r="E12" s="17">
        <v>0.12841843735137601</v>
      </c>
      <c r="F12" s="17"/>
      <c r="G12" s="17">
        <v>0.122443751164655</v>
      </c>
      <c r="H12" s="17">
        <v>0.13363581621645401</v>
      </c>
      <c r="I12" s="17">
        <v>0.13242997043222701</v>
      </c>
      <c r="J12" s="17">
        <v>0.104593518829167</v>
      </c>
      <c r="K12" s="17">
        <v>0.117258630817705</v>
      </c>
      <c r="L12" s="17">
        <v>6.5940893785819896E-2</v>
      </c>
      <c r="M12" s="17"/>
      <c r="N12" s="17">
        <v>9.1080846099975604E-2</v>
      </c>
      <c r="O12" s="17">
        <v>0.126538375968029</v>
      </c>
      <c r="P12" s="17">
        <v>0.117530043895701</v>
      </c>
      <c r="Q12" s="17">
        <v>0.108680909542029</v>
      </c>
      <c r="R12" s="17"/>
      <c r="S12" s="17">
        <v>8.4262162190901296E-2</v>
      </c>
      <c r="T12" s="17">
        <v>0.111508901272752</v>
      </c>
      <c r="U12" s="17">
        <v>9.9068630894393495E-2</v>
      </c>
      <c r="V12" s="17">
        <v>7.8650198439757901E-2</v>
      </c>
      <c r="W12" s="17">
        <v>7.2311126025671094E-2</v>
      </c>
      <c r="X12" s="17">
        <v>0.138174469600613</v>
      </c>
      <c r="Y12" s="17">
        <v>0.18597588771256399</v>
      </c>
      <c r="Z12" s="17">
        <v>6.5434153026891498E-2</v>
      </c>
      <c r="AA12" s="17">
        <v>0.111111199471375</v>
      </c>
      <c r="AB12" s="17">
        <v>0.13691548403602</v>
      </c>
      <c r="AC12" s="17">
        <v>0.16232493650319299</v>
      </c>
      <c r="AD12" s="17">
        <v>8.1234328239518303E-2</v>
      </c>
      <c r="AE12" s="17"/>
      <c r="AF12" s="17">
        <v>8.1351078750698594E-2</v>
      </c>
      <c r="AG12" s="17">
        <v>0.137432325304784</v>
      </c>
      <c r="AH12" s="17">
        <v>5.13480059326187E-2</v>
      </c>
      <c r="AI12" s="17">
        <v>0.113979834873431</v>
      </c>
      <c r="AJ12" s="17">
        <v>0.16752601774444101</v>
      </c>
      <c r="AK12" s="17"/>
      <c r="AL12" s="17">
        <v>0.11204408312742099</v>
      </c>
      <c r="AM12" s="17">
        <v>0.110750976864829</v>
      </c>
      <c r="AN12" s="17">
        <v>0.118584077699686</v>
      </c>
      <c r="AO12" s="17">
        <v>5.4145904355260503E-2</v>
      </c>
      <c r="AP12" s="17">
        <v>5.98913460088044E-2</v>
      </c>
      <c r="AQ12" s="17"/>
      <c r="AR12" s="17">
        <v>0.118854203924738</v>
      </c>
      <c r="AS12" s="17"/>
      <c r="AT12" s="17">
        <v>0.13820498246785301</v>
      </c>
      <c r="AU12" s="17"/>
      <c r="AV12" s="17">
        <v>0.101222302382684</v>
      </c>
      <c r="AW12" s="17"/>
      <c r="AX12" s="17">
        <v>0.128586587729178</v>
      </c>
      <c r="AY12" s="17">
        <v>0.10187253657295001</v>
      </c>
      <c r="AZ12" s="17"/>
      <c r="BA12" s="17">
        <v>0.113553668455163</v>
      </c>
      <c r="BB12" s="17">
        <v>9.6955090615872402E-2</v>
      </c>
    </row>
    <row r="13" spans="2:54">
      <c r="B13" s="18" t="s">
        <v>220</v>
      </c>
      <c r="C13" s="19">
        <v>6.5760964576619105E-2</v>
      </c>
      <c r="D13" s="19">
        <v>7.5304401850963404E-2</v>
      </c>
      <c r="E13" s="19">
        <v>5.5559117515158699E-2</v>
      </c>
      <c r="F13" s="19"/>
      <c r="G13" s="19">
        <v>8.2542318968519005E-2</v>
      </c>
      <c r="H13" s="19">
        <v>3.8395996998712698E-2</v>
      </c>
      <c r="I13" s="19">
        <v>3.5982420716819202E-2</v>
      </c>
      <c r="J13" s="19">
        <v>6.2166415700772401E-2</v>
      </c>
      <c r="K13" s="19">
        <v>0.102970569845239</v>
      </c>
      <c r="L13" s="19">
        <v>7.8924077651792102E-2</v>
      </c>
      <c r="M13" s="19"/>
      <c r="N13" s="19">
        <v>6.5103848684206295E-2</v>
      </c>
      <c r="O13" s="19">
        <v>7.01813636112604E-2</v>
      </c>
      <c r="P13" s="19">
        <v>4.9679452753723097E-2</v>
      </c>
      <c r="Q13" s="19">
        <v>7.3554956064361701E-2</v>
      </c>
      <c r="R13" s="19"/>
      <c r="S13" s="19">
        <v>5.2837150019010702E-2</v>
      </c>
      <c r="T13" s="19">
        <v>7.0297778688851204E-2</v>
      </c>
      <c r="U13" s="19">
        <v>1.73633227400854E-2</v>
      </c>
      <c r="V13" s="19">
        <v>0.11999189888438699</v>
      </c>
      <c r="W13" s="19">
        <v>0.10737725089689</v>
      </c>
      <c r="X13" s="19">
        <v>8.5018048977379898E-2</v>
      </c>
      <c r="Y13" s="19">
        <v>6.7119520542375605E-2</v>
      </c>
      <c r="Z13" s="19">
        <v>0.114806608953783</v>
      </c>
      <c r="AA13" s="19">
        <v>1.6857134040889E-2</v>
      </c>
      <c r="AB13" s="19">
        <v>3.1475625243151097E-2</v>
      </c>
      <c r="AC13" s="19">
        <v>0.119931634154373</v>
      </c>
      <c r="AD13" s="19">
        <v>3.6434444766072001E-2</v>
      </c>
      <c r="AE13" s="19"/>
      <c r="AF13" s="19">
        <v>3.5911860220386997E-2</v>
      </c>
      <c r="AG13" s="19">
        <v>6.7106224860275704E-2</v>
      </c>
      <c r="AH13" s="19">
        <v>6.1261982780846699E-2</v>
      </c>
      <c r="AI13" s="19">
        <v>3.2308137665689199E-2</v>
      </c>
      <c r="AJ13" s="19">
        <v>0.16560585734234001</v>
      </c>
      <c r="AK13" s="19"/>
      <c r="AL13" s="19">
        <v>7.7557944684947394E-2</v>
      </c>
      <c r="AM13" s="19">
        <v>7.7103379474690203E-2</v>
      </c>
      <c r="AN13" s="19">
        <v>3.6293711739044603E-2</v>
      </c>
      <c r="AO13" s="19">
        <v>7.2972597339186998E-2</v>
      </c>
      <c r="AP13" s="19">
        <v>4.0528243131606599E-2</v>
      </c>
      <c r="AQ13" s="19"/>
      <c r="AR13" s="19">
        <v>3.7221545787831399E-2</v>
      </c>
      <c r="AS13" s="19"/>
      <c r="AT13" s="19">
        <v>4.5272612590109902E-2</v>
      </c>
      <c r="AU13" s="19"/>
      <c r="AV13" s="19">
        <v>2.0836400450406901E-2</v>
      </c>
      <c r="AW13" s="19"/>
      <c r="AX13" s="19">
        <v>1.7524070797081199E-2</v>
      </c>
      <c r="AY13" s="19">
        <v>4.3853499517776701E-2</v>
      </c>
      <c r="AZ13" s="19"/>
      <c r="BA13" s="19">
        <v>0.106454529741669</v>
      </c>
      <c r="BB13" s="19">
        <v>4.0271197445438299E-2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293</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1095</v>
      </c>
      <c r="D7" s="10">
        <v>561</v>
      </c>
      <c r="E7" s="10">
        <v>533</v>
      </c>
      <c r="F7" s="10"/>
      <c r="G7" s="10">
        <v>153</v>
      </c>
      <c r="H7" s="10">
        <v>195</v>
      </c>
      <c r="I7" s="10">
        <v>186</v>
      </c>
      <c r="J7" s="10">
        <v>145</v>
      </c>
      <c r="K7" s="10">
        <v>177</v>
      </c>
      <c r="L7" s="10">
        <v>239</v>
      </c>
      <c r="M7" s="10"/>
      <c r="N7" s="10">
        <v>322</v>
      </c>
      <c r="O7" s="10">
        <v>307</v>
      </c>
      <c r="P7" s="10">
        <v>200</v>
      </c>
      <c r="Q7" s="10">
        <v>259</v>
      </c>
      <c r="R7" s="10"/>
      <c r="S7" s="10">
        <v>164</v>
      </c>
      <c r="T7" s="10">
        <v>167</v>
      </c>
      <c r="U7" s="10">
        <v>105</v>
      </c>
      <c r="V7" s="10">
        <v>74</v>
      </c>
      <c r="W7" s="10">
        <v>68</v>
      </c>
      <c r="X7" s="10">
        <v>118</v>
      </c>
      <c r="Y7" s="10">
        <v>89</v>
      </c>
      <c r="Z7" s="10">
        <v>50</v>
      </c>
      <c r="AA7" s="10">
        <v>107</v>
      </c>
      <c r="AB7" s="10">
        <v>76</v>
      </c>
      <c r="AC7" s="10">
        <v>48</v>
      </c>
      <c r="AD7" s="10">
        <v>29</v>
      </c>
      <c r="AE7" s="10"/>
      <c r="AF7" s="10">
        <v>359</v>
      </c>
      <c r="AG7" s="10">
        <v>195</v>
      </c>
      <c r="AH7" s="10">
        <v>101</v>
      </c>
      <c r="AI7" s="10">
        <v>86</v>
      </c>
      <c r="AJ7" s="10">
        <v>183</v>
      </c>
      <c r="AK7" s="10"/>
      <c r="AL7" s="10">
        <v>253</v>
      </c>
      <c r="AM7" s="10">
        <v>237</v>
      </c>
      <c r="AN7" s="10">
        <v>291</v>
      </c>
      <c r="AO7" s="10">
        <v>127</v>
      </c>
      <c r="AP7" s="10">
        <v>24</v>
      </c>
      <c r="AQ7" s="10"/>
      <c r="AR7" s="10">
        <v>146</v>
      </c>
      <c r="AS7" s="10"/>
      <c r="AT7" s="10">
        <v>66</v>
      </c>
      <c r="AU7" s="10"/>
      <c r="AV7" s="10">
        <v>75</v>
      </c>
      <c r="AW7" s="10"/>
      <c r="AX7" s="10">
        <v>69</v>
      </c>
      <c r="AY7" s="10">
        <v>254</v>
      </c>
      <c r="AZ7" s="10"/>
      <c r="BA7" s="10">
        <v>371</v>
      </c>
      <c r="BB7" s="10">
        <v>458</v>
      </c>
    </row>
    <row r="8" spans="2:54" ht="30" customHeight="1">
      <c r="B8" s="11" t="s">
        <v>84</v>
      </c>
      <c r="C8" s="11">
        <v>1094</v>
      </c>
      <c r="D8" s="11">
        <v>569</v>
      </c>
      <c r="E8" s="11">
        <v>525</v>
      </c>
      <c r="F8" s="11"/>
      <c r="G8" s="11">
        <v>154</v>
      </c>
      <c r="H8" s="11">
        <v>192</v>
      </c>
      <c r="I8" s="11">
        <v>181</v>
      </c>
      <c r="J8" s="11">
        <v>189</v>
      </c>
      <c r="K8" s="11">
        <v>156</v>
      </c>
      <c r="L8" s="11">
        <v>222</v>
      </c>
      <c r="M8" s="11"/>
      <c r="N8" s="11">
        <v>295</v>
      </c>
      <c r="O8" s="11">
        <v>293</v>
      </c>
      <c r="P8" s="11">
        <v>234</v>
      </c>
      <c r="Q8" s="11">
        <v>265</v>
      </c>
      <c r="R8" s="11"/>
      <c r="S8" s="11">
        <v>164</v>
      </c>
      <c r="T8" s="11">
        <v>138</v>
      </c>
      <c r="U8" s="11">
        <v>88</v>
      </c>
      <c r="V8" s="11">
        <v>100</v>
      </c>
      <c r="W8" s="11">
        <v>72</v>
      </c>
      <c r="X8" s="11">
        <v>99</v>
      </c>
      <c r="Y8" s="11">
        <v>90</v>
      </c>
      <c r="Z8" s="11">
        <v>49</v>
      </c>
      <c r="AA8" s="11">
        <v>109</v>
      </c>
      <c r="AB8" s="11">
        <v>97</v>
      </c>
      <c r="AC8" s="11">
        <v>50</v>
      </c>
      <c r="AD8" s="11">
        <v>38</v>
      </c>
      <c r="AE8" s="11"/>
      <c r="AF8" s="11">
        <v>360</v>
      </c>
      <c r="AG8" s="11">
        <v>187</v>
      </c>
      <c r="AH8" s="11">
        <v>97</v>
      </c>
      <c r="AI8" s="11">
        <v>87</v>
      </c>
      <c r="AJ8" s="11">
        <v>186</v>
      </c>
      <c r="AK8" s="11"/>
      <c r="AL8" s="11">
        <v>259</v>
      </c>
      <c r="AM8" s="11">
        <v>242</v>
      </c>
      <c r="AN8" s="11">
        <v>286</v>
      </c>
      <c r="AO8" s="11">
        <v>123</v>
      </c>
      <c r="AP8" s="11">
        <v>20</v>
      </c>
      <c r="AQ8" s="11"/>
      <c r="AR8" s="11">
        <v>143</v>
      </c>
      <c r="AS8" s="11"/>
      <c r="AT8" s="11">
        <v>65</v>
      </c>
      <c r="AU8" s="11"/>
      <c r="AV8" s="11">
        <v>73</v>
      </c>
      <c r="AW8" s="11"/>
      <c r="AX8" s="11">
        <v>66</v>
      </c>
      <c r="AY8" s="11">
        <v>255</v>
      </c>
      <c r="AZ8" s="11"/>
      <c r="BA8" s="11">
        <v>366</v>
      </c>
      <c r="BB8" s="11">
        <v>454</v>
      </c>
    </row>
    <row r="9" spans="2:54">
      <c r="B9" s="18" t="s">
        <v>216</v>
      </c>
      <c r="C9" s="17">
        <v>0.27060624914273201</v>
      </c>
      <c r="D9" s="17">
        <v>0.27843718145617802</v>
      </c>
      <c r="E9" s="17">
        <v>0.26270281397210299</v>
      </c>
      <c r="F9" s="17"/>
      <c r="G9" s="17">
        <v>0.21486045404635501</v>
      </c>
      <c r="H9" s="17">
        <v>0.28734182943151498</v>
      </c>
      <c r="I9" s="17">
        <v>0.29119208553486198</v>
      </c>
      <c r="J9" s="17">
        <v>0.26798372693523997</v>
      </c>
      <c r="K9" s="17">
        <v>0.29251646449185897</v>
      </c>
      <c r="L9" s="17">
        <v>0.26498981185910803</v>
      </c>
      <c r="M9" s="17"/>
      <c r="N9" s="17">
        <v>0.29150124014836098</v>
      </c>
      <c r="O9" s="17">
        <v>0.22761136630887399</v>
      </c>
      <c r="P9" s="17">
        <v>0.29348502015463102</v>
      </c>
      <c r="Q9" s="17">
        <v>0.27610209580748202</v>
      </c>
      <c r="R9" s="17"/>
      <c r="S9" s="17">
        <v>0.32743774337298198</v>
      </c>
      <c r="T9" s="17">
        <v>0.244444090701887</v>
      </c>
      <c r="U9" s="17">
        <v>0.231161094594032</v>
      </c>
      <c r="V9" s="17">
        <v>0.223659666791928</v>
      </c>
      <c r="W9" s="17">
        <v>0.21061454346608999</v>
      </c>
      <c r="X9" s="17">
        <v>0.21760301971154</v>
      </c>
      <c r="Y9" s="17">
        <v>0.25649274506168002</v>
      </c>
      <c r="Z9" s="17">
        <v>0.23577475396374201</v>
      </c>
      <c r="AA9" s="17">
        <v>0.35363754869625502</v>
      </c>
      <c r="AB9" s="17">
        <v>0.29383642625053502</v>
      </c>
      <c r="AC9" s="17">
        <v>0.32645200001153402</v>
      </c>
      <c r="AD9" s="17">
        <v>0.29422818333623402</v>
      </c>
      <c r="AE9" s="17"/>
      <c r="AF9" s="17">
        <v>0.39194777483485799</v>
      </c>
      <c r="AG9" s="17">
        <v>0.207124174865708</v>
      </c>
      <c r="AH9" s="17">
        <v>0.21516514767591499</v>
      </c>
      <c r="AI9" s="17">
        <v>0.28628205674907298</v>
      </c>
      <c r="AJ9" s="17">
        <v>0.123491531897663</v>
      </c>
      <c r="AK9" s="17"/>
      <c r="AL9" s="17">
        <v>0.24833066705652801</v>
      </c>
      <c r="AM9" s="17">
        <v>0.237823351642859</v>
      </c>
      <c r="AN9" s="17">
        <v>0.30500969156471303</v>
      </c>
      <c r="AO9" s="17">
        <v>0.37350063136497702</v>
      </c>
      <c r="AP9" s="17">
        <v>0.34047710743947701</v>
      </c>
      <c r="AQ9" s="17"/>
      <c r="AR9" s="17">
        <v>0.38520156745159601</v>
      </c>
      <c r="AS9" s="17"/>
      <c r="AT9" s="17">
        <v>0.38193290215240999</v>
      </c>
      <c r="AU9" s="17"/>
      <c r="AV9" s="17">
        <v>0.49256843363602199</v>
      </c>
      <c r="AW9" s="17"/>
      <c r="AX9" s="17">
        <v>0.34836783755921802</v>
      </c>
      <c r="AY9" s="17">
        <v>0.39968115176142299</v>
      </c>
      <c r="AZ9" s="17"/>
      <c r="BA9" s="17">
        <v>0.225355467440989</v>
      </c>
      <c r="BB9" s="17">
        <v>0.33976981363666398</v>
      </c>
    </row>
    <row r="10" spans="2:54">
      <c r="B10" s="18" t="s">
        <v>217</v>
      </c>
      <c r="C10" s="17">
        <v>0.37219324760737599</v>
      </c>
      <c r="D10" s="17">
        <v>0.36689897565580598</v>
      </c>
      <c r="E10" s="17">
        <v>0.37657604449422299</v>
      </c>
      <c r="F10" s="17"/>
      <c r="G10" s="17">
        <v>0.40734762580945</v>
      </c>
      <c r="H10" s="17">
        <v>0.33705271629150602</v>
      </c>
      <c r="I10" s="17">
        <v>0.37601450501156503</v>
      </c>
      <c r="J10" s="17">
        <v>0.40088346139733999</v>
      </c>
      <c r="K10" s="17">
        <v>0.35286342937975201</v>
      </c>
      <c r="L10" s="17">
        <v>0.36429179600051897</v>
      </c>
      <c r="M10" s="17"/>
      <c r="N10" s="17">
        <v>0.40735229321932598</v>
      </c>
      <c r="O10" s="17">
        <v>0.35389531211553499</v>
      </c>
      <c r="P10" s="17">
        <v>0.36198850715919501</v>
      </c>
      <c r="Q10" s="17">
        <v>0.36266225500523103</v>
      </c>
      <c r="R10" s="17"/>
      <c r="S10" s="17">
        <v>0.33902834540801002</v>
      </c>
      <c r="T10" s="17">
        <v>0.36011242002053101</v>
      </c>
      <c r="U10" s="17">
        <v>0.422613699167045</v>
      </c>
      <c r="V10" s="17">
        <v>0.35622011096841599</v>
      </c>
      <c r="W10" s="17">
        <v>0.35239653432391999</v>
      </c>
      <c r="X10" s="17">
        <v>0.33044882289883498</v>
      </c>
      <c r="Y10" s="17">
        <v>0.36591255124323102</v>
      </c>
      <c r="Z10" s="17">
        <v>0.46340239157359597</v>
      </c>
      <c r="AA10" s="17">
        <v>0.44207193983391302</v>
      </c>
      <c r="AB10" s="17">
        <v>0.35929563676192999</v>
      </c>
      <c r="AC10" s="17">
        <v>0.29468315075559198</v>
      </c>
      <c r="AD10" s="17">
        <v>0.46054151110146402</v>
      </c>
      <c r="AE10" s="17"/>
      <c r="AF10" s="17">
        <v>0.39775275875330002</v>
      </c>
      <c r="AG10" s="17">
        <v>0.36470070952375899</v>
      </c>
      <c r="AH10" s="17">
        <v>0.46214588335284501</v>
      </c>
      <c r="AI10" s="17">
        <v>0.39536055380135299</v>
      </c>
      <c r="AJ10" s="17">
        <v>0.28223350658209301</v>
      </c>
      <c r="AK10" s="17"/>
      <c r="AL10" s="17">
        <v>0.34874978647436</v>
      </c>
      <c r="AM10" s="17">
        <v>0.34927551977006799</v>
      </c>
      <c r="AN10" s="17">
        <v>0.39407786889933999</v>
      </c>
      <c r="AO10" s="17">
        <v>0.35807168381284499</v>
      </c>
      <c r="AP10" s="17">
        <v>0.43151977075813902</v>
      </c>
      <c r="AQ10" s="17"/>
      <c r="AR10" s="17">
        <v>0.35061825446702199</v>
      </c>
      <c r="AS10" s="17"/>
      <c r="AT10" s="17">
        <v>0.35048640036805501</v>
      </c>
      <c r="AU10" s="17"/>
      <c r="AV10" s="17">
        <v>0.28074108738485698</v>
      </c>
      <c r="AW10" s="17"/>
      <c r="AX10" s="17">
        <v>0.52879284444147001</v>
      </c>
      <c r="AY10" s="17">
        <v>0.32987213870976301</v>
      </c>
      <c r="AZ10" s="17"/>
      <c r="BA10" s="17">
        <v>0.32754671143041197</v>
      </c>
      <c r="BB10" s="17">
        <v>0.39639138848405497</v>
      </c>
    </row>
    <row r="11" spans="2:54">
      <c r="B11" s="18" t="s">
        <v>218</v>
      </c>
      <c r="C11" s="17">
        <v>0.198063058655331</v>
      </c>
      <c r="D11" s="17">
        <v>0.18592661059281701</v>
      </c>
      <c r="E11" s="17">
        <v>0.21164501122853299</v>
      </c>
      <c r="F11" s="17"/>
      <c r="G11" s="17">
        <v>0.20150964992714199</v>
      </c>
      <c r="H11" s="17">
        <v>0.19791190329143801</v>
      </c>
      <c r="I11" s="17">
        <v>0.160452369557784</v>
      </c>
      <c r="J11" s="17">
        <v>0.18969780135644801</v>
      </c>
      <c r="K11" s="17">
        <v>0.201544900461506</v>
      </c>
      <c r="L11" s="17">
        <v>0.23101769399849501</v>
      </c>
      <c r="M11" s="17"/>
      <c r="N11" s="17">
        <v>0.166580858328649</v>
      </c>
      <c r="O11" s="17">
        <v>0.26784393152355201</v>
      </c>
      <c r="P11" s="17">
        <v>0.15653864851858401</v>
      </c>
      <c r="Q11" s="17">
        <v>0.19087902991194899</v>
      </c>
      <c r="R11" s="17"/>
      <c r="S11" s="17">
        <v>0.16566021733421901</v>
      </c>
      <c r="T11" s="17">
        <v>0.25022829408233599</v>
      </c>
      <c r="U11" s="17">
        <v>0.203712088419744</v>
      </c>
      <c r="V11" s="17">
        <v>0.184286426051159</v>
      </c>
      <c r="W11" s="17">
        <v>0.27286311654884199</v>
      </c>
      <c r="X11" s="17">
        <v>0.24676294488244499</v>
      </c>
      <c r="Y11" s="17">
        <v>0.233492522660008</v>
      </c>
      <c r="Z11" s="17">
        <v>0.188194738686083</v>
      </c>
      <c r="AA11" s="17">
        <v>0.10903528423947299</v>
      </c>
      <c r="AB11" s="17">
        <v>0.218683808354524</v>
      </c>
      <c r="AC11" s="17">
        <v>0.18069901462674401</v>
      </c>
      <c r="AD11" s="17">
        <v>5.7618652952270602E-2</v>
      </c>
      <c r="AE11" s="17"/>
      <c r="AF11" s="17">
        <v>0.12919005684743801</v>
      </c>
      <c r="AG11" s="17">
        <v>0.237187008017961</v>
      </c>
      <c r="AH11" s="17">
        <v>0.19187251284687901</v>
      </c>
      <c r="AI11" s="17">
        <v>0.16087351390535401</v>
      </c>
      <c r="AJ11" s="17">
        <v>0.26017726593976498</v>
      </c>
      <c r="AK11" s="17"/>
      <c r="AL11" s="17">
        <v>0.20569805590554399</v>
      </c>
      <c r="AM11" s="17">
        <v>0.22958020617948499</v>
      </c>
      <c r="AN11" s="17">
        <v>0.188745179875768</v>
      </c>
      <c r="AO11" s="17">
        <v>0.17175613232321699</v>
      </c>
      <c r="AP11" s="17">
        <v>5.98913460088044E-2</v>
      </c>
      <c r="AQ11" s="17"/>
      <c r="AR11" s="17">
        <v>0.169558308883408</v>
      </c>
      <c r="AS11" s="17"/>
      <c r="AT11" s="17">
        <v>0.142067807243109</v>
      </c>
      <c r="AU11" s="17"/>
      <c r="AV11" s="17">
        <v>0.159613402063329</v>
      </c>
      <c r="AW11" s="17"/>
      <c r="AX11" s="17">
        <v>8.9979056383975797E-2</v>
      </c>
      <c r="AY11" s="17">
        <v>0.153271221820696</v>
      </c>
      <c r="AZ11" s="17"/>
      <c r="BA11" s="17">
        <v>0.224561011079696</v>
      </c>
      <c r="BB11" s="17">
        <v>0.155460905779568</v>
      </c>
    </row>
    <row r="12" spans="2:54">
      <c r="B12" s="18" t="s">
        <v>219</v>
      </c>
      <c r="C12" s="17">
        <v>0.10909410417047</v>
      </c>
      <c r="D12" s="17">
        <v>0.107523873806205</v>
      </c>
      <c r="E12" s="17">
        <v>0.11103157265448101</v>
      </c>
      <c r="F12" s="17"/>
      <c r="G12" s="17">
        <v>0.112743884133664</v>
      </c>
      <c r="H12" s="17">
        <v>0.136229555862457</v>
      </c>
      <c r="I12" s="17">
        <v>0.13778650565882</v>
      </c>
      <c r="J12" s="17">
        <v>0.116144572407248</v>
      </c>
      <c r="K12" s="17">
        <v>8.1544088193376094E-2</v>
      </c>
      <c r="L12" s="17">
        <v>7.3089164915674895E-2</v>
      </c>
      <c r="M12" s="17"/>
      <c r="N12" s="17">
        <v>9.5372334520263002E-2</v>
      </c>
      <c r="O12" s="17">
        <v>0.108786523403297</v>
      </c>
      <c r="P12" s="17">
        <v>0.12669585293412799</v>
      </c>
      <c r="Q12" s="17">
        <v>0.111816104324914</v>
      </c>
      <c r="R12" s="17"/>
      <c r="S12" s="17">
        <v>0.11859874277131401</v>
      </c>
      <c r="T12" s="17">
        <v>0.104605695152778</v>
      </c>
      <c r="U12" s="17">
        <v>0.107161781496837</v>
      </c>
      <c r="V12" s="17">
        <v>0.134228741347621</v>
      </c>
      <c r="W12" s="17">
        <v>8.0773430697021295E-2</v>
      </c>
      <c r="X12" s="17">
        <v>0.16178783180265999</v>
      </c>
      <c r="Y12" s="17">
        <v>7.5739450460612007E-2</v>
      </c>
      <c r="Z12" s="17">
        <v>5.7626783778376801E-2</v>
      </c>
      <c r="AA12" s="17">
        <v>9.5255227230360007E-2</v>
      </c>
      <c r="AB12" s="17">
        <v>0.10704701619028301</v>
      </c>
      <c r="AC12" s="17">
        <v>0.12457354150137</v>
      </c>
      <c r="AD12" s="17">
        <v>0.10933275312157401</v>
      </c>
      <c r="AE12" s="17"/>
      <c r="AF12" s="17">
        <v>5.8514066618626598E-2</v>
      </c>
      <c r="AG12" s="17">
        <v>0.13964986569966101</v>
      </c>
      <c r="AH12" s="17">
        <v>9.6392810941840004E-2</v>
      </c>
      <c r="AI12" s="17">
        <v>0.14827273799180499</v>
      </c>
      <c r="AJ12" s="17">
        <v>0.183486607337767</v>
      </c>
      <c r="AK12" s="17"/>
      <c r="AL12" s="17">
        <v>0.12594761303607399</v>
      </c>
      <c r="AM12" s="17">
        <v>0.12497311855441399</v>
      </c>
      <c r="AN12" s="17">
        <v>8.5576644414220998E-2</v>
      </c>
      <c r="AO12" s="17">
        <v>7.0449355016148393E-2</v>
      </c>
      <c r="AP12" s="17">
        <v>0.127583532661973</v>
      </c>
      <c r="AQ12" s="17"/>
      <c r="AR12" s="17">
        <v>6.89015858030224E-2</v>
      </c>
      <c r="AS12" s="17"/>
      <c r="AT12" s="17">
        <v>9.6542400657972996E-2</v>
      </c>
      <c r="AU12" s="17"/>
      <c r="AV12" s="17">
        <v>5.43416106127112E-2</v>
      </c>
      <c r="AW12" s="17"/>
      <c r="AX12" s="17">
        <v>3.28602616153362E-2</v>
      </c>
      <c r="AY12" s="17">
        <v>8.5089462863868398E-2</v>
      </c>
      <c r="AZ12" s="17"/>
      <c r="BA12" s="17">
        <v>0.12618857280104701</v>
      </c>
      <c r="BB12" s="17">
        <v>8.85828069656487E-2</v>
      </c>
    </row>
    <row r="13" spans="2:54">
      <c r="B13" s="18" t="s">
        <v>220</v>
      </c>
      <c r="C13" s="19">
        <v>5.00433404240921E-2</v>
      </c>
      <c r="D13" s="19">
        <v>6.1213358488993702E-2</v>
      </c>
      <c r="E13" s="19">
        <v>3.8044557650659401E-2</v>
      </c>
      <c r="F13" s="19"/>
      <c r="G13" s="19">
        <v>6.3538386083389603E-2</v>
      </c>
      <c r="H13" s="19">
        <v>4.1463995123084497E-2</v>
      </c>
      <c r="I13" s="19">
        <v>3.4554534236967797E-2</v>
      </c>
      <c r="J13" s="19">
        <v>2.5290437903724601E-2</v>
      </c>
      <c r="K13" s="19">
        <v>7.1531117473507294E-2</v>
      </c>
      <c r="L13" s="19">
        <v>6.6611533226202502E-2</v>
      </c>
      <c r="M13" s="19"/>
      <c r="N13" s="19">
        <v>3.9193273783401102E-2</v>
      </c>
      <c r="O13" s="19">
        <v>4.18628666487421E-2</v>
      </c>
      <c r="P13" s="19">
        <v>6.1291971233461098E-2</v>
      </c>
      <c r="Q13" s="19">
        <v>5.8540514950424498E-2</v>
      </c>
      <c r="R13" s="19"/>
      <c r="S13" s="19">
        <v>4.9274951113474498E-2</v>
      </c>
      <c r="T13" s="19">
        <v>4.0609500042468501E-2</v>
      </c>
      <c r="U13" s="19">
        <v>3.53513363223419E-2</v>
      </c>
      <c r="V13" s="19">
        <v>0.10160505484087499</v>
      </c>
      <c r="W13" s="19">
        <v>8.3352374964126397E-2</v>
      </c>
      <c r="X13" s="19">
        <v>4.3397380704519803E-2</v>
      </c>
      <c r="Y13" s="19">
        <v>6.8362730574469593E-2</v>
      </c>
      <c r="Z13" s="19">
        <v>5.50013319982018E-2</v>
      </c>
      <c r="AA13" s="19">
        <v>0</v>
      </c>
      <c r="AB13" s="19">
        <v>2.1137112442728E-2</v>
      </c>
      <c r="AC13" s="19">
        <v>7.3592293104759607E-2</v>
      </c>
      <c r="AD13" s="19">
        <v>7.8278899488457093E-2</v>
      </c>
      <c r="AE13" s="19"/>
      <c r="AF13" s="19">
        <v>2.2595342945776298E-2</v>
      </c>
      <c r="AG13" s="19">
        <v>5.1338241892910898E-2</v>
      </c>
      <c r="AH13" s="19">
        <v>3.4423645182521001E-2</v>
      </c>
      <c r="AI13" s="19">
        <v>9.2111375524161106E-3</v>
      </c>
      <c r="AJ13" s="19">
        <v>0.15061108824271299</v>
      </c>
      <c r="AK13" s="19"/>
      <c r="AL13" s="19">
        <v>7.1273877527494603E-2</v>
      </c>
      <c r="AM13" s="19">
        <v>5.8347803853173903E-2</v>
      </c>
      <c r="AN13" s="19">
        <v>2.65906152459582E-2</v>
      </c>
      <c r="AO13" s="19">
        <v>2.6222197482812699E-2</v>
      </c>
      <c r="AP13" s="19">
        <v>4.0528243131606599E-2</v>
      </c>
      <c r="AQ13" s="19"/>
      <c r="AR13" s="19">
        <v>2.5720283394952099E-2</v>
      </c>
      <c r="AS13" s="19"/>
      <c r="AT13" s="19">
        <v>2.8970489578452701E-2</v>
      </c>
      <c r="AU13" s="19"/>
      <c r="AV13" s="19">
        <v>1.27354663030813E-2</v>
      </c>
      <c r="AW13" s="19"/>
      <c r="AX13" s="19">
        <v>0</v>
      </c>
      <c r="AY13" s="19">
        <v>3.20860248442493E-2</v>
      </c>
      <c r="AZ13" s="19"/>
      <c r="BA13" s="19">
        <v>9.6348237247856405E-2</v>
      </c>
      <c r="BB13" s="19">
        <v>1.9795085134064399E-2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294</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1095</v>
      </c>
      <c r="D7" s="10">
        <v>561</v>
      </c>
      <c r="E7" s="10">
        <v>533</v>
      </c>
      <c r="F7" s="10"/>
      <c r="G7" s="10">
        <v>153</v>
      </c>
      <c r="H7" s="10">
        <v>195</v>
      </c>
      <c r="I7" s="10">
        <v>186</v>
      </c>
      <c r="J7" s="10">
        <v>145</v>
      </c>
      <c r="K7" s="10">
        <v>177</v>
      </c>
      <c r="L7" s="10">
        <v>239</v>
      </c>
      <c r="M7" s="10"/>
      <c r="N7" s="10">
        <v>322</v>
      </c>
      <c r="O7" s="10">
        <v>307</v>
      </c>
      <c r="P7" s="10">
        <v>200</v>
      </c>
      <c r="Q7" s="10">
        <v>259</v>
      </c>
      <c r="R7" s="10"/>
      <c r="S7" s="10">
        <v>164</v>
      </c>
      <c r="T7" s="10">
        <v>167</v>
      </c>
      <c r="U7" s="10">
        <v>105</v>
      </c>
      <c r="V7" s="10">
        <v>74</v>
      </c>
      <c r="W7" s="10">
        <v>68</v>
      </c>
      <c r="X7" s="10">
        <v>118</v>
      </c>
      <c r="Y7" s="10">
        <v>89</v>
      </c>
      <c r="Z7" s="10">
        <v>50</v>
      </c>
      <c r="AA7" s="10">
        <v>107</v>
      </c>
      <c r="AB7" s="10">
        <v>76</v>
      </c>
      <c r="AC7" s="10">
        <v>48</v>
      </c>
      <c r="AD7" s="10">
        <v>29</v>
      </c>
      <c r="AE7" s="10"/>
      <c r="AF7" s="10">
        <v>359</v>
      </c>
      <c r="AG7" s="10">
        <v>195</v>
      </c>
      <c r="AH7" s="10">
        <v>101</v>
      </c>
      <c r="AI7" s="10">
        <v>86</v>
      </c>
      <c r="AJ7" s="10">
        <v>183</v>
      </c>
      <c r="AK7" s="10"/>
      <c r="AL7" s="10">
        <v>253</v>
      </c>
      <c r="AM7" s="10">
        <v>237</v>
      </c>
      <c r="AN7" s="10">
        <v>291</v>
      </c>
      <c r="AO7" s="10">
        <v>127</v>
      </c>
      <c r="AP7" s="10">
        <v>24</v>
      </c>
      <c r="AQ7" s="10"/>
      <c r="AR7" s="10">
        <v>146</v>
      </c>
      <c r="AS7" s="10"/>
      <c r="AT7" s="10">
        <v>66</v>
      </c>
      <c r="AU7" s="10"/>
      <c r="AV7" s="10">
        <v>75</v>
      </c>
      <c r="AW7" s="10"/>
      <c r="AX7" s="10">
        <v>69</v>
      </c>
      <c r="AY7" s="10">
        <v>254</v>
      </c>
      <c r="AZ7" s="10"/>
      <c r="BA7" s="10">
        <v>371</v>
      </c>
      <c r="BB7" s="10">
        <v>458</v>
      </c>
    </row>
    <row r="8" spans="2:54" ht="30" customHeight="1">
      <c r="B8" s="11" t="s">
        <v>84</v>
      </c>
      <c r="C8" s="11">
        <v>1094</v>
      </c>
      <c r="D8" s="11">
        <v>569</v>
      </c>
      <c r="E8" s="11">
        <v>525</v>
      </c>
      <c r="F8" s="11"/>
      <c r="G8" s="11">
        <v>154</v>
      </c>
      <c r="H8" s="11">
        <v>192</v>
      </c>
      <c r="I8" s="11">
        <v>181</v>
      </c>
      <c r="J8" s="11">
        <v>189</v>
      </c>
      <c r="K8" s="11">
        <v>156</v>
      </c>
      <c r="L8" s="11">
        <v>222</v>
      </c>
      <c r="M8" s="11"/>
      <c r="N8" s="11">
        <v>295</v>
      </c>
      <c r="O8" s="11">
        <v>293</v>
      </c>
      <c r="P8" s="11">
        <v>234</v>
      </c>
      <c r="Q8" s="11">
        <v>265</v>
      </c>
      <c r="R8" s="11"/>
      <c r="S8" s="11">
        <v>164</v>
      </c>
      <c r="T8" s="11">
        <v>138</v>
      </c>
      <c r="U8" s="11">
        <v>88</v>
      </c>
      <c r="V8" s="11">
        <v>100</v>
      </c>
      <c r="W8" s="11">
        <v>72</v>
      </c>
      <c r="X8" s="11">
        <v>99</v>
      </c>
      <c r="Y8" s="11">
        <v>90</v>
      </c>
      <c r="Z8" s="11">
        <v>49</v>
      </c>
      <c r="AA8" s="11">
        <v>109</v>
      </c>
      <c r="AB8" s="11">
        <v>97</v>
      </c>
      <c r="AC8" s="11">
        <v>50</v>
      </c>
      <c r="AD8" s="11">
        <v>38</v>
      </c>
      <c r="AE8" s="11"/>
      <c r="AF8" s="11">
        <v>360</v>
      </c>
      <c r="AG8" s="11">
        <v>187</v>
      </c>
      <c r="AH8" s="11">
        <v>97</v>
      </c>
      <c r="AI8" s="11">
        <v>87</v>
      </c>
      <c r="AJ8" s="11">
        <v>186</v>
      </c>
      <c r="AK8" s="11"/>
      <c r="AL8" s="11">
        <v>259</v>
      </c>
      <c r="AM8" s="11">
        <v>242</v>
      </c>
      <c r="AN8" s="11">
        <v>286</v>
      </c>
      <c r="AO8" s="11">
        <v>123</v>
      </c>
      <c r="AP8" s="11">
        <v>20</v>
      </c>
      <c r="AQ8" s="11"/>
      <c r="AR8" s="11">
        <v>143</v>
      </c>
      <c r="AS8" s="11"/>
      <c r="AT8" s="11">
        <v>65</v>
      </c>
      <c r="AU8" s="11"/>
      <c r="AV8" s="11">
        <v>73</v>
      </c>
      <c r="AW8" s="11"/>
      <c r="AX8" s="11">
        <v>66</v>
      </c>
      <c r="AY8" s="11">
        <v>255</v>
      </c>
      <c r="AZ8" s="11"/>
      <c r="BA8" s="11">
        <v>366</v>
      </c>
      <c r="BB8" s="11">
        <v>454</v>
      </c>
    </row>
    <row r="9" spans="2:54">
      <c r="B9" s="18" t="s">
        <v>216</v>
      </c>
      <c r="C9" s="17">
        <v>9.4050319499140098E-2</v>
      </c>
      <c r="D9" s="17">
        <v>0.108882636785801</v>
      </c>
      <c r="E9" s="17">
        <v>7.8177101245858499E-2</v>
      </c>
      <c r="F9" s="17"/>
      <c r="G9" s="17">
        <v>0.112462563775381</v>
      </c>
      <c r="H9" s="17">
        <v>0.13341505450899899</v>
      </c>
      <c r="I9" s="17">
        <v>9.5277835018407503E-2</v>
      </c>
      <c r="J9" s="17">
        <v>9.52889765828909E-2</v>
      </c>
      <c r="K9" s="17">
        <v>8.2754055784125397E-2</v>
      </c>
      <c r="L9" s="17">
        <v>5.3027576494796398E-2</v>
      </c>
      <c r="M9" s="17"/>
      <c r="N9" s="17">
        <v>0.11426185499700101</v>
      </c>
      <c r="O9" s="17">
        <v>6.83776588758475E-2</v>
      </c>
      <c r="P9" s="17">
        <v>9.9989785928504604E-2</v>
      </c>
      <c r="Q9" s="17">
        <v>9.1812051468999803E-2</v>
      </c>
      <c r="R9" s="17"/>
      <c r="S9" s="17">
        <v>0.15710639613164001</v>
      </c>
      <c r="T9" s="17">
        <v>6.4388241989519396E-2</v>
      </c>
      <c r="U9" s="17">
        <v>3.6622798267602501E-2</v>
      </c>
      <c r="V9" s="17">
        <v>0.100392280781563</v>
      </c>
      <c r="W9" s="17">
        <v>8.0711488266828196E-2</v>
      </c>
      <c r="X9" s="17">
        <v>8.1304610766218005E-2</v>
      </c>
      <c r="Y9" s="17">
        <v>0.124338777688887</v>
      </c>
      <c r="Z9" s="17">
        <v>1.8674676901213699E-2</v>
      </c>
      <c r="AA9" s="17">
        <v>0.14445384791154001</v>
      </c>
      <c r="AB9" s="17">
        <v>8.4951603532633202E-2</v>
      </c>
      <c r="AC9" s="17">
        <v>2.2021317991737999E-2</v>
      </c>
      <c r="AD9" s="17">
        <v>0.102809511600416</v>
      </c>
      <c r="AE9" s="17"/>
      <c r="AF9" s="17">
        <v>0.19668804830527301</v>
      </c>
      <c r="AG9" s="17">
        <v>5.0018268358498201E-2</v>
      </c>
      <c r="AH9" s="17">
        <v>5.0126190210834698E-2</v>
      </c>
      <c r="AI9" s="17">
        <v>2.3698640525240799E-2</v>
      </c>
      <c r="AJ9" s="17">
        <v>2.1720884932092299E-2</v>
      </c>
      <c r="AK9" s="17"/>
      <c r="AL9" s="17">
        <v>6.8309627801195705E-2</v>
      </c>
      <c r="AM9" s="17">
        <v>5.4557763156705998E-2</v>
      </c>
      <c r="AN9" s="17">
        <v>0.12821033791804301</v>
      </c>
      <c r="AO9" s="17">
        <v>0.1477054141618</v>
      </c>
      <c r="AP9" s="17">
        <v>0.22561233677642301</v>
      </c>
      <c r="AQ9" s="17"/>
      <c r="AR9" s="17">
        <v>0.235392707370288</v>
      </c>
      <c r="AS9" s="17"/>
      <c r="AT9" s="17">
        <v>0.30144102939996098</v>
      </c>
      <c r="AU9" s="17"/>
      <c r="AV9" s="17">
        <v>0.28966888918784001</v>
      </c>
      <c r="AW9" s="17"/>
      <c r="AX9" s="17">
        <v>0.167233795189276</v>
      </c>
      <c r="AY9" s="17">
        <v>0.19914624773640099</v>
      </c>
      <c r="AZ9" s="17"/>
      <c r="BA9" s="17">
        <v>6.1273303870073001E-2</v>
      </c>
      <c r="BB9" s="17">
        <v>0.12517387549431599</v>
      </c>
    </row>
    <row r="10" spans="2:54">
      <c r="B10" s="18" t="s">
        <v>217</v>
      </c>
      <c r="C10" s="17">
        <v>0.29035162046486501</v>
      </c>
      <c r="D10" s="17">
        <v>0.30065597816151302</v>
      </c>
      <c r="E10" s="17">
        <v>0.2798099495336</v>
      </c>
      <c r="F10" s="17"/>
      <c r="G10" s="17">
        <v>0.39648880221535698</v>
      </c>
      <c r="H10" s="17">
        <v>0.344772348328651</v>
      </c>
      <c r="I10" s="17">
        <v>0.30398624107608901</v>
      </c>
      <c r="J10" s="17">
        <v>0.26029859055967097</v>
      </c>
      <c r="K10" s="17">
        <v>0.25480707384300599</v>
      </c>
      <c r="L10" s="17">
        <v>0.20879991884243801</v>
      </c>
      <c r="M10" s="17"/>
      <c r="N10" s="17">
        <v>0.32613197965851198</v>
      </c>
      <c r="O10" s="17">
        <v>0.26514185201988699</v>
      </c>
      <c r="P10" s="17">
        <v>0.31362057900016699</v>
      </c>
      <c r="Q10" s="17">
        <v>0.262169622637276</v>
      </c>
      <c r="R10" s="17"/>
      <c r="S10" s="17">
        <v>0.404469393092944</v>
      </c>
      <c r="T10" s="17">
        <v>0.28822644369999001</v>
      </c>
      <c r="U10" s="17">
        <v>0.25640927744138198</v>
      </c>
      <c r="V10" s="17">
        <v>0.32673430270340298</v>
      </c>
      <c r="W10" s="17">
        <v>0.22805416691698699</v>
      </c>
      <c r="X10" s="17">
        <v>0.218843518310636</v>
      </c>
      <c r="Y10" s="17">
        <v>0.179835062690993</v>
      </c>
      <c r="Z10" s="17">
        <v>0.38571289492260102</v>
      </c>
      <c r="AA10" s="17">
        <v>0.35387836977419701</v>
      </c>
      <c r="AB10" s="17">
        <v>0.26098472698859299</v>
      </c>
      <c r="AC10" s="17">
        <v>0.19236295475006801</v>
      </c>
      <c r="AD10" s="17">
        <v>0.24912746676442199</v>
      </c>
      <c r="AE10" s="17"/>
      <c r="AF10" s="17">
        <v>0.41576051658729202</v>
      </c>
      <c r="AG10" s="17">
        <v>0.246447070106699</v>
      </c>
      <c r="AH10" s="17">
        <v>0.38307903357548301</v>
      </c>
      <c r="AI10" s="17">
        <v>0.28526064431133902</v>
      </c>
      <c r="AJ10" s="17">
        <v>0.153540729172329</v>
      </c>
      <c r="AK10" s="17"/>
      <c r="AL10" s="17">
        <v>0.244600359563963</v>
      </c>
      <c r="AM10" s="17">
        <v>0.28504325778428902</v>
      </c>
      <c r="AN10" s="17">
        <v>0.28396459337061097</v>
      </c>
      <c r="AO10" s="17">
        <v>0.43267292368659999</v>
      </c>
      <c r="AP10" s="17">
        <v>0.51817548429448301</v>
      </c>
      <c r="AQ10" s="17"/>
      <c r="AR10" s="17">
        <v>0.31100318000105698</v>
      </c>
      <c r="AS10" s="17"/>
      <c r="AT10" s="17">
        <v>0.24732453094590001</v>
      </c>
      <c r="AU10" s="17"/>
      <c r="AV10" s="17">
        <v>0.28257506987873099</v>
      </c>
      <c r="AW10" s="17"/>
      <c r="AX10" s="17">
        <v>0.42383429323205701</v>
      </c>
      <c r="AY10" s="17">
        <v>0.36322477435673201</v>
      </c>
      <c r="AZ10" s="17"/>
      <c r="BA10" s="17">
        <v>0.201466654227308</v>
      </c>
      <c r="BB10" s="17">
        <v>0.343741163550004</v>
      </c>
    </row>
    <row r="11" spans="2:54">
      <c r="B11" s="18" t="s">
        <v>218</v>
      </c>
      <c r="C11" s="17">
        <v>0.24315501550188201</v>
      </c>
      <c r="D11" s="17">
        <v>0.23641343578159399</v>
      </c>
      <c r="E11" s="17">
        <v>0.24882789723198601</v>
      </c>
      <c r="F11" s="17"/>
      <c r="G11" s="17">
        <v>0.26180424273840602</v>
      </c>
      <c r="H11" s="17">
        <v>0.212301558791233</v>
      </c>
      <c r="I11" s="17">
        <v>0.243511645191021</v>
      </c>
      <c r="J11" s="17">
        <v>0.24620262837274901</v>
      </c>
      <c r="K11" s="17">
        <v>0.206417622248041</v>
      </c>
      <c r="L11" s="17">
        <v>0.27982826250403398</v>
      </c>
      <c r="M11" s="17"/>
      <c r="N11" s="17">
        <v>0.22228594152976899</v>
      </c>
      <c r="O11" s="17">
        <v>0.28215530617392598</v>
      </c>
      <c r="P11" s="17">
        <v>0.25984816407521</v>
      </c>
      <c r="Q11" s="17">
        <v>0.207813399906218</v>
      </c>
      <c r="R11" s="17"/>
      <c r="S11" s="17">
        <v>0.217848547302366</v>
      </c>
      <c r="T11" s="17">
        <v>0.20670240471033799</v>
      </c>
      <c r="U11" s="17">
        <v>0.27222496295541498</v>
      </c>
      <c r="V11" s="17">
        <v>0.18531152913275101</v>
      </c>
      <c r="W11" s="17">
        <v>0.26900292969717798</v>
      </c>
      <c r="X11" s="17">
        <v>0.27508673637171599</v>
      </c>
      <c r="Y11" s="17">
        <v>0.27354591025608499</v>
      </c>
      <c r="Z11" s="17">
        <v>0.251802794608594</v>
      </c>
      <c r="AA11" s="17">
        <v>0.25243857275408699</v>
      </c>
      <c r="AB11" s="17">
        <v>0.25183667682309602</v>
      </c>
      <c r="AC11" s="17">
        <v>0.34491442145162898</v>
      </c>
      <c r="AD11" s="17">
        <v>0.17204185479987399</v>
      </c>
      <c r="AE11" s="17"/>
      <c r="AF11" s="17">
        <v>0.20311538857809</v>
      </c>
      <c r="AG11" s="17">
        <v>0.19257238052692799</v>
      </c>
      <c r="AH11" s="17">
        <v>0.33690816123428202</v>
      </c>
      <c r="AI11" s="17">
        <v>0.30246196405331399</v>
      </c>
      <c r="AJ11" s="17">
        <v>0.22956784900051599</v>
      </c>
      <c r="AK11" s="17"/>
      <c r="AL11" s="17">
        <v>0.266499061747491</v>
      </c>
      <c r="AM11" s="17">
        <v>0.28600794568393401</v>
      </c>
      <c r="AN11" s="17">
        <v>0.25517723997230501</v>
      </c>
      <c r="AO11" s="17">
        <v>0.18490671937453301</v>
      </c>
      <c r="AP11" s="17">
        <v>7.6574742748378805E-2</v>
      </c>
      <c r="AQ11" s="17"/>
      <c r="AR11" s="17">
        <v>0.22640520095514199</v>
      </c>
      <c r="AS11" s="17"/>
      <c r="AT11" s="17">
        <v>0.15510393327875199</v>
      </c>
      <c r="AU11" s="17"/>
      <c r="AV11" s="17">
        <v>0.29839601772338797</v>
      </c>
      <c r="AW11" s="17"/>
      <c r="AX11" s="17">
        <v>0.193369767352601</v>
      </c>
      <c r="AY11" s="17">
        <v>0.233513844855468</v>
      </c>
      <c r="AZ11" s="17"/>
      <c r="BA11" s="17">
        <v>0.22826231799393601</v>
      </c>
      <c r="BB11" s="17">
        <v>0.22463268775369999</v>
      </c>
    </row>
    <row r="12" spans="2:54">
      <c r="B12" s="18" t="s">
        <v>219</v>
      </c>
      <c r="C12" s="17">
        <v>0.26070305615322997</v>
      </c>
      <c r="D12" s="17">
        <v>0.24253084041610901</v>
      </c>
      <c r="E12" s="17">
        <v>0.28096223360509498</v>
      </c>
      <c r="F12" s="17"/>
      <c r="G12" s="17">
        <v>0.17893075303969599</v>
      </c>
      <c r="H12" s="17">
        <v>0.220554265052228</v>
      </c>
      <c r="I12" s="17">
        <v>0.268884483808431</v>
      </c>
      <c r="J12" s="17">
        <v>0.28092275907893599</v>
      </c>
      <c r="K12" s="17">
        <v>0.278912152510287</v>
      </c>
      <c r="L12" s="17">
        <v>0.31574255681680402</v>
      </c>
      <c r="M12" s="17"/>
      <c r="N12" s="17">
        <v>0.226734565169078</v>
      </c>
      <c r="O12" s="17">
        <v>0.287340810220236</v>
      </c>
      <c r="P12" s="17">
        <v>0.225553696494878</v>
      </c>
      <c r="Q12" s="17">
        <v>0.30052950486411301</v>
      </c>
      <c r="R12" s="17"/>
      <c r="S12" s="17">
        <v>0.148033688139005</v>
      </c>
      <c r="T12" s="17">
        <v>0.29571421178553797</v>
      </c>
      <c r="U12" s="17">
        <v>0.34882267963966501</v>
      </c>
      <c r="V12" s="17">
        <v>0.27304612349024099</v>
      </c>
      <c r="W12" s="17">
        <v>0.25206117929606198</v>
      </c>
      <c r="X12" s="17">
        <v>0.34259324685301601</v>
      </c>
      <c r="Y12" s="17">
        <v>0.24554531484776701</v>
      </c>
      <c r="Z12" s="17">
        <v>0.25433843118996702</v>
      </c>
      <c r="AA12" s="17">
        <v>0.195901750545206</v>
      </c>
      <c r="AB12" s="17">
        <v>0.28547878538208599</v>
      </c>
      <c r="AC12" s="17">
        <v>0.21917136006330601</v>
      </c>
      <c r="AD12" s="17">
        <v>0.408916941695738</v>
      </c>
      <c r="AE12" s="17"/>
      <c r="AF12" s="17">
        <v>0.15115917979593699</v>
      </c>
      <c r="AG12" s="17">
        <v>0.33781384295720102</v>
      </c>
      <c r="AH12" s="17">
        <v>0.17479622317441601</v>
      </c>
      <c r="AI12" s="17">
        <v>0.29236810154356702</v>
      </c>
      <c r="AJ12" s="17">
        <v>0.34867997435676901</v>
      </c>
      <c r="AK12" s="17"/>
      <c r="AL12" s="17">
        <v>0.27876671125993202</v>
      </c>
      <c r="AM12" s="17">
        <v>0.265609416761171</v>
      </c>
      <c r="AN12" s="17">
        <v>0.23091940630984101</v>
      </c>
      <c r="AO12" s="17">
        <v>0.15532497813002299</v>
      </c>
      <c r="AP12" s="17">
        <v>0.10678062831223099</v>
      </c>
      <c r="AQ12" s="17"/>
      <c r="AR12" s="17">
        <v>0.178672868839716</v>
      </c>
      <c r="AS12" s="17"/>
      <c r="AT12" s="17">
        <v>0.22085147686363499</v>
      </c>
      <c r="AU12" s="17"/>
      <c r="AV12" s="17">
        <v>0.10220230108124401</v>
      </c>
      <c r="AW12" s="17"/>
      <c r="AX12" s="17">
        <v>0.17019699558416801</v>
      </c>
      <c r="AY12" s="17">
        <v>0.14831784221969499</v>
      </c>
      <c r="AZ12" s="17"/>
      <c r="BA12" s="17">
        <v>0.31196035688387602</v>
      </c>
      <c r="BB12" s="17">
        <v>0.239808031664728</v>
      </c>
    </row>
    <row r="13" spans="2:54">
      <c r="B13" s="18" t="s">
        <v>220</v>
      </c>
      <c r="C13" s="19">
        <v>0.111739988380883</v>
      </c>
      <c r="D13" s="19">
        <v>0.111517108854984</v>
      </c>
      <c r="E13" s="19">
        <v>0.11222281838346</v>
      </c>
      <c r="F13" s="19"/>
      <c r="G13" s="19">
        <v>5.0313638231159703E-2</v>
      </c>
      <c r="H13" s="19">
        <v>8.8956773318888405E-2</v>
      </c>
      <c r="I13" s="19">
        <v>8.8339794906050997E-2</v>
      </c>
      <c r="J13" s="19">
        <v>0.11728704540575199</v>
      </c>
      <c r="K13" s="19">
        <v>0.17710909561454</v>
      </c>
      <c r="L13" s="19">
        <v>0.14260168534192799</v>
      </c>
      <c r="M13" s="19"/>
      <c r="N13" s="19">
        <v>0.110585658645639</v>
      </c>
      <c r="O13" s="19">
        <v>9.6984372710103503E-2</v>
      </c>
      <c r="P13" s="19">
        <v>0.10098777450124</v>
      </c>
      <c r="Q13" s="19">
        <v>0.13767542112339401</v>
      </c>
      <c r="R13" s="19"/>
      <c r="S13" s="19">
        <v>7.2541975334045702E-2</v>
      </c>
      <c r="T13" s="19">
        <v>0.14496869781461399</v>
      </c>
      <c r="U13" s="19">
        <v>8.5920281695935199E-2</v>
      </c>
      <c r="V13" s="19">
        <v>0.114515763892042</v>
      </c>
      <c r="W13" s="19">
        <v>0.17017023582294499</v>
      </c>
      <c r="X13" s="19">
        <v>8.2171887698414395E-2</v>
      </c>
      <c r="Y13" s="19">
        <v>0.17673493451626801</v>
      </c>
      <c r="Z13" s="19">
        <v>8.9471202377623502E-2</v>
      </c>
      <c r="AA13" s="19">
        <v>5.3327459014969797E-2</v>
      </c>
      <c r="AB13" s="19">
        <v>0.116748207273591</v>
      </c>
      <c r="AC13" s="19">
        <v>0.22152994574325899</v>
      </c>
      <c r="AD13" s="19">
        <v>6.7104225139549903E-2</v>
      </c>
      <c r="AE13" s="19"/>
      <c r="AF13" s="19">
        <v>3.3276866733407698E-2</v>
      </c>
      <c r="AG13" s="19">
        <v>0.17314843805067401</v>
      </c>
      <c r="AH13" s="19">
        <v>5.5090391804984401E-2</v>
      </c>
      <c r="AI13" s="19">
        <v>9.6210649566539005E-2</v>
      </c>
      <c r="AJ13" s="19">
        <v>0.24649056253829399</v>
      </c>
      <c r="AK13" s="19"/>
      <c r="AL13" s="19">
        <v>0.141824239627418</v>
      </c>
      <c r="AM13" s="19">
        <v>0.108781616613901</v>
      </c>
      <c r="AN13" s="19">
        <v>0.10172842242919999</v>
      </c>
      <c r="AO13" s="19">
        <v>7.9389964647043801E-2</v>
      </c>
      <c r="AP13" s="19">
        <v>7.2856807868484405E-2</v>
      </c>
      <c r="AQ13" s="19"/>
      <c r="AR13" s="19">
        <v>4.8526042833795899E-2</v>
      </c>
      <c r="AS13" s="19"/>
      <c r="AT13" s="19">
        <v>7.52790295117515E-2</v>
      </c>
      <c r="AU13" s="19"/>
      <c r="AV13" s="19">
        <v>2.7157722128796601E-2</v>
      </c>
      <c r="AW13" s="19"/>
      <c r="AX13" s="19">
        <v>4.5365148641898098E-2</v>
      </c>
      <c r="AY13" s="19">
        <v>5.5797290831704698E-2</v>
      </c>
      <c r="AZ13" s="19"/>
      <c r="BA13" s="19">
        <v>0.19703736702480701</v>
      </c>
      <c r="BB13" s="19">
        <v>6.6644241537251903E-2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B2:BB17"/>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295</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43.15">
      <c r="B9" s="18" t="s">
        <v>296</v>
      </c>
      <c r="C9" s="17">
        <v>0.61351572348916605</v>
      </c>
      <c r="D9" s="17">
        <v>0.69747950428721806</v>
      </c>
      <c r="E9" s="17">
        <v>0.53157404209238601</v>
      </c>
      <c r="F9" s="17"/>
      <c r="G9" s="17">
        <v>0.50952004892397296</v>
      </c>
      <c r="H9" s="17">
        <v>0.60961683124717403</v>
      </c>
      <c r="I9" s="17">
        <v>0.59519751112212305</v>
      </c>
      <c r="J9" s="17">
        <v>0.561094689486756</v>
      </c>
      <c r="K9" s="17">
        <v>0.672348850961205</v>
      </c>
      <c r="L9" s="17">
        <v>0.70325720553487103</v>
      </c>
      <c r="M9" s="17"/>
      <c r="N9" s="17">
        <v>0.770811428068925</v>
      </c>
      <c r="O9" s="17">
        <v>0.61846043123392302</v>
      </c>
      <c r="P9" s="17">
        <v>0.54814080562382705</v>
      </c>
      <c r="Q9" s="17">
        <v>0.49579341769207602</v>
      </c>
      <c r="R9" s="17"/>
      <c r="S9" s="17">
        <v>0.61428717015256395</v>
      </c>
      <c r="T9" s="17">
        <v>0.68221214732226798</v>
      </c>
      <c r="U9" s="17">
        <v>0.65874280921151496</v>
      </c>
      <c r="V9" s="17">
        <v>0.60819218361726102</v>
      </c>
      <c r="W9" s="17">
        <v>0.60209225571393399</v>
      </c>
      <c r="X9" s="17">
        <v>0.626378578311788</v>
      </c>
      <c r="Y9" s="17">
        <v>0.58221982375905701</v>
      </c>
      <c r="Z9" s="17">
        <v>0.57284628003072002</v>
      </c>
      <c r="AA9" s="17">
        <v>0.58910205498451096</v>
      </c>
      <c r="AB9" s="17">
        <v>0.60313041327639905</v>
      </c>
      <c r="AC9" s="17">
        <v>0.60094849649797599</v>
      </c>
      <c r="AD9" s="17">
        <v>0.47476539452385402</v>
      </c>
      <c r="AE9" s="17"/>
      <c r="AF9" s="17">
        <v>0.64381686901194002</v>
      </c>
      <c r="AG9" s="17">
        <v>0.68897208449244096</v>
      </c>
      <c r="AH9" s="17">
        <v>0.59926062498722599</v>
      </c>
      <c r="AI9" s="17">
        <v>0.60205427762376995</v>
      </c>
      <c r="AJ9" s="17">
        <v>0.576896245925692</v>
      </c>
      <c r="AK9" s="17"/>
      <c r="AL9" s="17">
        <v>0.47226405937782401</v>
      </c>
      <c r="AM9" s="17">
        <v>0.56608437369834097</v>
      </c>
      <c r="AN9" s="17">
        <v>0.71714079221882199</v>
      </c>
      <c r="AO9" s="17">
        <v>0.78128474699855799</v>
      </c>
      <c r="AP9" s="17">
        <v>0.82480489860771</v>
      </c>
      <c r="AQ9" s="17"/>
      <c r="AR9" s="17">
        <v>0.61591515902460603</v>
      </c>
      <c r="AS9" s="17"/>
      <c r="AT9" s="17">
        <v>0.60888633687292004</v>
      </c>
      <c r="AU9" s="17"/>
      <c r="AV9" s="17">
        <v>0.675174118529976</v>
      </c>
      <c r="AW9" s="17"/>
      <c r="AX9" s="17">
        <v>0.67051601437866504</v>
      </c>
      <c r="AY9" s="17">
        <v>0.63704345638051796</v>
      </c>
      <c r="AZ9" s="17"/>
      <c r="BA9" s="17">
        <v>0.61810495516038599</v>
      </c>
      <c r="BB9" s="17">
        <v>0.67881145274357801</v>
      </c>
    </row>
    <row r="10" spans="2:54" ht="43.15">
      <c r="B10" s="18" t="s">
        <v>297</v>
      </c>
      <c r="C10" s="17">
        <v>0.26192754130532198</v>
      </c>
      <c r="D10" s="17">
        <v>0.21440121808864401</v>
      </c>
      <c r="E10" s="17">
        <v>0.30893386344065399</v>
      </c>
      <c r="F10" s="17"/>
      <c r="G10" s="17">
        <v>0.34701127386966701</v>
      </c>
      <c r="H10" s="17">
        <v>0.26880156933980098</v>
      </c>
      <c r="I10" s="17">
        <v>0.27649064211256302</v>
      </c>
      <c r="J10" s="17">
        <v>0.29582114648003299</v>
      </c>
      <c r="K10" s="17">
        <v>0.20942918885992001</v>
      </c>
      <c r="L10" s="17">
        <v>0.19601689582533199</v>
      </c>
      <c r="M10" s="17"/>
      <c r="N10" s="17">
        <v>0.16801370754270101</v>
      </c>
      <c r="O10" s="17">
        <v>0.27890409205136901</v>
      </c>
      <c r="P10" s="17">
        <v>0.328990275377057</v>
      </c>
      <c r="Q10" s="17">
        <v>0.29140339245890001</v>
      </c>
      <c r="R10" s="17"/>
      <c r="S10" s="17">
        <v>0.27456692482656198</v>
      </c>
      <c r="T10" s="17">
        <v>0.21768902081109201</v>
      </c>
      <c r="U10" s="17">
        <v>0.255388018521645</v>
      </c>
      <c r="V10" s="17">
        <v>0.24156860079418699</v>
      </c>
      <c r="W10" s="17">
        <v>0.304116581687079</v>
      </c>
      <c r="X10" s="17">
        <v>0.24742490806401199</v>
      </c>
      <c r="Y10" s="17">
        <v>0.25950614286768198</v>
      </c>
      <c r="Z10" s="17">
        <v>0.27772506649439599</v>
      </c>
      <c r="AA10" s="17">
        <v>0.26984492838771601</v>
      </c>
      <c r="AB10" s="17">
        <v>0.27190534495410501</v>
      </c>
      <c r="AC10" s="17">
        <v>0.23480709464722599</v>
      </c>
      <c r="AD10" s="17">
        <v>0.38983603438070202</v>
      </c>
      <c r="AE10" s="17"/>
      <c r="AF10" s="17">
        <v>0.23862055773822399</v>
      </c>
      <c r="AG10" s="17">
        <v>0.222444951187736</v>
      </c>
      <c r="AH10" s="17">
        <v>0.30632837513793998</v>
      </c>
      <c r="AI10" s="17">
        <v>0.28079279573323501</v>
      </c>
      <c r="AJ10" s="17">
        <v>0.29929999208532598</v>
      </c>
      <c r="AK10" s="17"/>
      <c r="AL10" s="17">
        <v>0.34545538794750502</v>
      </c>
      <c r="AM10" s="17">
        <v>0.29715247160085601</v>
      </c>
      <c r="AN10" s="17">
        <v>0.20703073079852899</v>
      </c>
      <c r="AO10" s="17">
        <v>0.155438022749563</v>
      </c>
      <c r="AP10" s="17">
        <v>0.124543061067757</v>
      </c>
      <c r="AQ10" s="17"/>
      <c r="AR10" s="17">
        <v>0.26886374812290897</v>
      </c>
      <c r="AS10" s="17"/>
      <c r="AT10" s="17">
        <v>0.25594021930398603</v>
      </c>
      <c r="AU10" s="17"/>
      <c r="AV10" s="17">
        <v>0.239464099891087</v>
      </c>
      <c r="AW10" s="17"/>
      <c r="AX10" s="17">
        <v>0.23738167180192499</v>
      </c>
      <c r="AY10" s="17">
        <v>0.231725319201707</v>
      </c>
      <c r="AZ10" s="17"/>
      <c r="BA10" s="17">
        <v>0.26778419781601198</v>
      </c>
      <c r="BB10" s="17">
        <v>0.22284115214755301</v>
      </c>
    </row>
    <row r="11" spans="2:54" ht="28.9">
      <c r="B11" s="18" t="s">
        <v>298</v>
      </c>
      <c r="C11" s="17">
        <v>9.1484260246225704E-2</v>
      </c>
      <c r="D11" s="17">
        <v>6.3686372819981296E-2</v>
      </c>
      <c r="E11" s="17">
        <v>0.118382247777484</v>
      </c>
      <c r="F11" s="17"/>
      <c r="G11" s="17">
        <v>0.10552797536354901</v>
      </c>
      <c r="H11" s="17">
        <v>8.1259636574824198E-2</v>
      </c>
      <c r="I11" s="17">
        <v>9.72429156563695E-2</v>
      </c>
      <c r="J11" s="17">
        <v>0.10371245728997699</v>
      </c>
      <c r="K11" s="17">
        <v>9.3083189018036805E-2</v>
      </c>
      <c r="L11" s="17">
        <v>7.4928800192649594E-2</v>
      </c>
      <c r="M11" s="17"/>
      <c r="N11" s="17">
        <v>5.1306331057782102E-2</v>
      </c>
      <c r="O11" s="17">
        <v>6.9440049109888699E-2</v>
      </c>
      <c r="P11" s="17">
        <v>9.0972524916988901E-2</v>
      </c>
      <c r="Q11" s="17">
        <v>0.15834146545256</v>
      </c>
      <c r="R11" s="17"/>
      <c r="S11" s="17">
        <v>9.20835427096202E-2</v>
      </c>
      <c r="T11" s="17">
        <v>7.5286797917097095E-2</v>
      </c>
      <c r="U11" s="17">
        <v>7.3345377840635703E-2</v>
      </c>
      <c r="V11" s="17">
        <v>0.10501584583232799</v>
      </c>
      <c r="W11" s="17">
        <v>8.98886139597634E-2</v>
      </c>
      <c r="X11" s="17">
        <v>8.5762605055461405E-2</v>
      </c>
      <c r="Y11" s="17">
        <v>9.1703915621623597E-2</v>
      </c>
      <c r="Z11" s="17">
        <v>0.102159823648234</v>
      </c>
      <c r="AA11" s="17">
        <v>0.113361776527829</v>
      </c>
      <c r="AB11" s="17">
        <v>7.15949690270649E-2</v>
      </c>
      <c r="AC11" s="17">
        <v>0.117531025287697</v>
      </c>
      <c r="AD11" s="17">
        <v>0.108901173820772</v>
      </c>
      <c r="AE11" s="17"/>
      <c r="AF11" s="17">
        <v>9.2898070809641506E-2</v>
      </c>
      <c r="AG11" s="17">
        <v>6.14480373161196E-2</v>
      </c>
      <c r="AH11" s="17">
        <v>6.9073228306104004E-2</v>
      </c>
      <c r="AI11" s="17">
        <v>8.3360677336569003E-2</v>
      </c>
      <c r="AJ11" s="17">
        <v>9.8020363353022097E-2</v>
      </c>
      <c r="AK11" s="17"/>
      <c r="AL11" s="17">
        <v>0.12339051231862901</v>
      </c>
      <c r="AM11" s="17">
        <v>0.108342531594443</v>
      </c>
      <c r="AN11" s="17">
        <v>5.9431489997967102E-2</v>
      </c>
      <c r="AO11" s="17">
        <v>4.3803583777613897E-2</v>
      </c>
      <c r="AP11" s="17">
        <v>4.0459995994549199E-2</v>
      </c>
      <c r="AQ11" s="17"/>
      <c r="AR11" s="17">
        <v>9.3038908418582797E-2</v>
      </c>
      <c r="AS11" s="17"/>
      <c r="AT11" s="17">
        <v>0.11732621485747401</v>
      </c>
      <c r="AU11" s="17"/>
      <c r="AV11" s="17">
        <v>6.9969233970041206E-2</v>
      </c>
      <c r="AW11" s="17"/>
      <c r="AX11" s="17">
        <v>6.0110415093578902E-2</v>
      </c>
      <c r="AY11" s="17">
        <v>0.1050726824862</v>
      </c>
      <c r="AZ11" s="17"/>
      <c r="BA11" s="17">
        <v>8.8004214822105895E-2</v>
      </c>
      <c r="BB11" s="17">
        <v>7.5425225648513797E-2</v>
      </c>
    </row>
    <row r="12" spans="2:54">
      <c r="B12" s="18" t="s">
        <v>299</v>
      </c>
      <c r="C12" s="19">
        <v>3.3072474959286301E-2</v>
      </c>
      <c r="D12" s="19">
        <v>2.44329048041565E-2</v>
      </c>
      <c r="E12" s="19">
        <v>4.1109846689476398E-2</v>
      </c>
      <c r="F12" s="19"/>
      <c r="G12" s="19">
        <v>3.7940701842810801E-2</v>
      </c>
      <c r="H12" s="19">
        <v>4.03219628382002E-2</v>
      </c>
      <c r="I12" s="19">
        <v>3.1068931108944101E-2</v>
      </c>
      <c r="J12" s="19">
        <v>3.9371706743234203E-2</v>
      </c>
      <c r="K12" s="19">
        <v>2.5138771160837899E-2</v>
      </c>
      <c r="L12" s="19">
        <v>2.57970984471468E-2</v>
      </c>
      <c r="M12" s="19"/>
      <c r="N12" s="19">
        <v>9.8685333305920907E-3</v>
      </c>
      <c r="O12" s="19">
        <v>3.3195427604819097E-2</v>
      </c>
      <c r="P12" s="19">
        <v>3.1896394082127501E-2</v>
      </c>
      <c r="Q12" s="19">
        <v>5.4461724396463303E-2</v>
      </c>
      <c r="R12" s="19"/>
      <c r="S12" s="19">
        <v>1.90623623112539E-2</v>
      </c>
      <c r="T12" s="19">
        <v>2.4812033949543299E-2</v>
      </c>
      <c r="U12" s="19">
        <v>1.25237944262039E-2</v>
      </c>
      <c r="V12" s="19">
        <v>4.5223369756224201E-2</v>
      </c>
      <c r="W12" s="19">
        <v>3.9025486392229602E-3</v>
      </c>
      <c r="X12" s="19">
        <v>4.0433908568738498E-2</v>
      </c>
      <c r="Y12" s="19">
        <v>6.6570117751637001E-2</v>
      </c>
      <c r="Z12" s="19">
        <v>4.7268829826649802E-2</v>
      </c>
      <c r="AA12" s="19">
        <v>2.7691240099944298E-2</v>
      </c>
      <c r="AB12" s="19">
        <v>5.3369272742431403E-2</v>
      </c>
      <c r="AC12" s="19">
        <v>4.6713383567101599E-2</v>
      </c>
      <c r="AD12" s="19">
        <v>2.6497397274672301E-2</v>
      </c>
      <c r="AE12" s="19"/>
      <c r="AF12" s="19">
        <v>2.4664502440194701E-2</v>
      </c>
      <c r="AG12" s="19">
        <v>2.7134927003703301E-2</v>
      </c>
      <c r="AH12" s="19">
        <v>2.5337771568729801E-2</v>
      </c>
      <c r="AI12" s="19">
        <v>3.3792249306425999E-2</v>
      </c>
      <c r="AJ12" s="19">
        <v>2.5783398635960301E-2</v>
      </c>
      <c r="AK12" s="19"/>
      <c r="AL12" s="19">
        <v>5.8890040356042103E-2</v>
      </c>
      <c r="AM12" s="19">
        <v>2.8420623106359798E-2</v>
      </c>
      <c r="AN12" s="19">
        <v>1.6396986984681498E-2</v>
      </c>
      <c r="AO12" s="19">
        <v>1.9473646474265301E-2</v>
      </c>
      <c r="AP12" s="19">
        <v>1.0192044329983699E-2</v>
      </c>
      <c r="AQ12" s="19"/>
      <c r="AR12" s="19">
        <v>2.21821844339022E-2</v>
      </c>
      <c r="AS12" s="19"/>
      <c r="AT12" s="19">
        <v>1.784722896562E-2</v>
      </c>
      <c r="AU12" s="19"/>
      <c r="AV12" s="19">
        <v>1.53925476088959E-2</v>
      </c>
      <c r="AW12" s="19"/>
      <c r="AX12" s="19">
        <v>3.19918987258314E-2</v>
      </c>
      <c r="AY12" s="19">
        <v>2.6158541931575598E-2</v>
      </c>
      <c r="AZ12" s="19"/>
      <c r="BA12" s="19">
        <v>2.61066322014958E-2</v>
      </c>
      <c r="BB12" s="19">
        <v>2.2922169460354799E-2</v>
      </c>
    </row>
    <row r="13" spans="2:54">
      <c r="B13" s="16"/>
    </row>
    <row r="14" spans="2:54">
      <c r="B14" t="s">
        <v>456</v>
      </c>
    </row>
    <row r="15" spans="2:54">
      <c r="B15" t="s">
        <v>457</v>
      </c>
    </row>
    <row r="17" spans="2:2">
      <c r="B17"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B2:BB22"/>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300</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c r="B9" s="18" t="s">
        <v>301</v>
      </c>
      <c r="C9" s="17">
        <v>0.49799640463697897</v>
      </c>
      <c r="D9" s="17">
        <v>0.55976545513597198</v>
      </c>
      <c r="E9" s="17">
        <v>0.43754458028374499</v>
      </c>
      <c r="F9" s="17"/>
      <c r="G9" s="17">
        <v>0.46547294621998297</v>
      </c>
      <c r="H9" s="17">
        <v>0.51835958078137001</v>
      </c>
      <c r="I9" s="17">
        <v>0.463902643247119</v>
      </c>
      <c r="J9" s="17">
        <v>0.48415214667727202</v>
      </c>
      <c r="K9" s="17">
        <v>0.49418646400127603</v>
      </c>
      <c r="L9" s="17">
        <v>0.54390979468200695</v>
      </c>
      <c r="M9" s="17"/>
      <c r="N9" s="17">
        <v>0.61510789854631498</v>
      </c>
      <c r="O9" s="17">
        <v>0.46624594227626698</v>
      </c>
      <c r="P9" s="17">
        <v>0.47094864129622599</v>
      </c>
      <c r="Q9" s="17">
        <v>0.42600180379788899</v>
      </c>
      <c r="R9" s="17"/>
      <c r="S9" s="17">
        <v>0.55691575229775503</v>
      </c>
      <c r="T9" s="17">
        <v>0.50053106557291305</v>
      </c>
      <c r="U9" s="17">
        <v>0.51247813699449296</v>
      </c>
      <c r="V9" s="17">
        <v>0.49864858227831199</v>
      </c>
      <c r="W9" s="17">
        <v>0.47480631165996301</v>
      </c>
      <c r="X9" s="17">
        <v>0.49260747162020202</v>
      </c>
      <c r="Y9" s="17">
        <v>0.49321023034371902</v>
      </c>
      <c r="Z9" s="17">
        <v>0.41186208857732498</v>
      </c>
      <c r="AA9" s="17">
        <v>0.47885554020613302</v>
      </c>
      <c r="AB9" s="17">
        <v>0.51130472959113704</v>
      </c>
      <c r="AC9" s="17">
        <v>0.44495709178279702</v>
      </c>
      <c r="AD9" s="17">
        <v>0.48777501425833902</v>
      </c>
      <c r="AE9" s="17"/>
      <c r="AF9" s="17">
        <v>0.56213263362055299</v>
      </c>
      <c r="AG9" s="17">
        <v>0.49613876919201</v>
      </c>
      <c r="AH9" s="17">
        <v>0.463923845928153</v>
      </c>
      <c r="AI9" s="17">
        <v>0.50747129360338095</v>
      </c>
      <c r="AJ9" s="17">
        <v>0.43481757304816498</v>
      </c>
      <c r="AK9" s="17"/>
      <c r="AL9" s="17">
        <v>0.42296402388145898</v>
      </c>
      <c r="AM9" s="17">
        <v>0.475295549585596</v>
      </c>
      <c r="AN9" s="17">
        <v>0.536167886886458</v>
      </c>
      <c r="AO9" s="17">
        <v>0.64215727512012499</v>
      </c>
      <c r="AP9" s="17">
        <v>0.70092225728490998</v>
      </c>
      <c r="AQ9" s="17"/>
      <c r="AR9" s="17">
        <v>0.55264743556921603</v>
      </c>
      <c r="AS9" s="17"/>
      <c r="AT9" s="17">
        <v>0.55040282298707299</v>
      </c>
      <c r="AU9" s="17"/>
      <c r="AV9" s="17">
        <v>0.606703743480135</v>
      </c>
      <c r="AW9" s="17"/>
      <c r="AX9" s="17">
        <v>0.51561803111226101</v>
      </c>
      <c r="AY9" s="17">
        <v>0.51896949627129596</v>
      </c>
      <c r="AZ9" s="17"/>
      <c r="BA9" s="17">
        <v>0.47446120704949202</v>
      </c>
      <c r="BB9" s="17">
        <v>0.53615300432405499</v>
      </c>
    </row>
    <row r="10" spans="2:54">
      <c r="B10" s="18" t="s">
        <v>302</v>
      </c>
      <c r="C10" s="17">
        <v>0.37431175439432102</v>
      </c>
      <c r="D10" s="17">
        <v>0.33302318767099298</v>
      </c>
      <c r="E10" s="17">
        <v>0.41470476380878202</v>
      </c>
      <c r="F10" s="17"/>
      <c r="G10" s="17">
        <v>0.36528695295029101</v>
      </c>
      <c r="H10" s="17">
        <v>0.37119416246092501</v>
      </c>
      <c r="I10" s="17">
        <v>0.43899219305878101</v>
      </c>
      <c r="J10" s="17">
        <v>0.35521471991915599</v>
      </c>
      <c r="K10" s="17">
        <v>0.36339844961487799</v>
      </c>
      <c r="L10" s="17">
        <v>0.35347099661710202</v>
      </c>
      <c r="M10" s="17"/>
      <c r="N10" s="17">
        <v>0.32225430221697698</v>
      </c>
      <c r="O10" s="17">
        <v>0.42527979933008297</v>
      </c>
      <c r="P10" s="17">
        <v>0.38319422816816201</v>
      </c>
      <c r="Q10" s="17">
        <v>0.37692355012133999</v>
      </c>
      <c r="R10" s="17"/>
      <c r="S10" s="17">
        <v>0.30389527048591197</v>
      </c>
      <c r="T10" s="17">
        <v>0.388216132097565</v>
      </c>
      <c r="U10" s="17">
        <v>0.371587228405584</v>
      </c>
      <c r="V10" s="17">
        <v>0.40275504562000702</v>
      </c>
      <c r="W10" s="17">
        <v>0.40091386895462899</v>
      </c>
      <c r="X10" s="17">
        <v>0.33854600799101697</v>
      </c>
      <c r="Y10" s="17">
        <v>0.37969258352589003</v>
      </c>
      <c r="Z10" s="17">
        <v>0.444578839948442</v>
      </c>
      <c r="AA10" s="17">
        <v>0.41187984728967703</v>
      </c>
      <c r="AB10" s="17">
        <v>0.37118207321957603</v>
      </c>
      <c r="AC10" s="17">
        <v>0.38348166046370302</v>
      </c>
      <c r="AD10" s="17">
        <v>0.35837516577009898</v>
      </c>
      <c r="AE10" s="17"/>
      <c r="AF10" s="17">
        <v>0.35691643471113699</v>
      </c>
      <c r="AG10" s="17">
        <v>0.390381712891191</v>
      </c>
      <c r="AH10" s="17">
        <v>0.40299998226664202</v>
      </c>
      <c r="AI10" s="17">
        <v>0.38596111487836798</v>
      </c>
      <c r="AJ10" s="17">
        <v>0.40387709925173498</v>
      </c>
      <c r="AK10" s="17"/>
      <c r="AL10" s="17">
        <v>0.38142885635898399</v>
      </c>
      <c r="AM10" s="17">
        <v>0.40146926828034102</v>
      </c>
      <c r="AN10" s="17">
        <v>0.37380543745837502</v>
      </c>
      <c r="AO10" s="17">
        <v>0.30580808832777301</v>
      </c>
      <c r="AP10" s="17">
        <v>0.247129874665385</v>
      </c>
      <c r="AQ10" s="17"/>
      <c r="AR10" s="17">
        <v>0.35256994110280498</v>
      </c>
      <c r="AS10" s="17"/>
      <c r="AT10" s="17">
        <v>0.36235283636848398</v>
      </c>
      <c r="AU10" s="17"/>
      <c r="AV10" s="17">
        <v>0.32422555110558299</v>
      </c>
      <c r="AW10" s="17"/>
      <c r="AX10" s="17">
        <v>0.40458196338163699</v>
      </c>
      <c r="AY10" s="17">
        <v>0.37518676421235198</v>
      </c>
      <c r="AZ10" s="17"/>
      <c r="BA10" s="17">
        <v>0.38760701480549797</v>
      </c>
      <c r="BB10" s="17">
        <v>0.373135605985841</v>
      </c>
    </row>
    <row r="11" spans="2:54" ht="28.9">
      <c r="B11" s="18" t="s">
        <v>303</v>
      </c>
      <c r="C11" s="17">
        <v>7.6166556932520696E-2</v>
      </c>
      <c r="D11" s="17">
        <v>6.5391313876158305E-2</v>
      </c>
      <c r="E11" s="17">
        <v>8.7057784303867805E-2</v>
      </c>
      <c r="F11" s="17"/>
      <c r="G11" s="17">
        <v>9.8517753215801002E-2</v>
      </c>
      <c r="H11" s="17">
        <v>7.2473934487073399E-2</v>
      </c>
      <c r="I11" s="17">
        <v>4.9630618793252999E-2</v>
      </c>
      <c r="J11" s="17">
        <v>0.10739588467039</v>
      </c>
      <c r="K11" s="17">
        <v>8.2113093700137002E-2</v>
      </c>
      <c r="L11" s="17">
        <v>5.6680067037392402E-2</v>
      </c>
      <c r="M11" s="17"/>
      <c r="N11" s="17">
        <v>3.9372948555786401E-2</v>
      </c>
      <c r="O11" s="17">
        <v>6.4517036210318901E-2</v>
      </c>
      <c r="P11" s="17">
        <v>8.4013192546208898E-2</v>
      </c>
      <c r="Q11" s="17">
        <v>0.12148424162329299</v>
      </c>
      <c r="R11" s="17"/>
      <c r="S11" s="17">
        <v>8.3424615177747297E-2</v>
      </c>
      <c r="T11" s="17">
        <v>6.0906615712805298E-2</v>
      </c>
      <c r="U11" s="17">
        <v>6.6211803247443801E-2</v>
      </c>
      <c r="V11" s="17">
        <v>4.53650490926727E-2</v>
      </c>
      <c r="W11" s="17">
        <v>9.6326535246823705E-2</v>
      </c>
      <c r="X11" s="17">
        <v>9.3410702478100696E-2</v>
      </c>
      <c r="Y11" s="17">
        <v>7.0675015909846803E-2</v>
      </c>
      <c r="Z11" s="17">
        <v>9.91614848814594E-2</v>
      </c>
      <c r="AA11" s="17">
        <v>6.6078329880359402E-2</v>
      </c>
      <c r="AB11" s="17">
        <v>8.1754045188093899E-2</v>
      </c>
      <c r="AC11" s="17">
        <v>8.5939492586027302E-2</v>
      </c>
      <c r="AD11" s="17">
        <v>0.116581310268321</v>
      </c>
      <c r="AE11" s="17"/>
      <c r="AF11" s="17">
        <v>6.2037195371944701E-2</v>
      </c>
      <c r="AG11" s="17">
        <v>6.2795827082278294E-2</v>
      </c>
      <c r="AH11" s="17">
        <v>8.4500127719485799E-2</v>
      </c>
      <c r="AI11" s="17">
        <v>6.0889554522753499E-2</v>
      </c>
      <c r="AJ11" s="17">
        <v>0.101884473324759</v>
      </c>
      <c r="AK11" s="17"/>
      <c r="AL11" s="17">
        <v>0.11447118772168</v>
      </c>
      <c r="AM11" s="17">
        <v>6.4588014699242302E-2</v>
      </c>
      <c r="AN11" s="17">
        <v>6.1848312804932498E-2</v>
      </c>
      <c r="AO11" s="17">
        <v>3.2878928508629897E-2</v>
      </c>
      <c r="AP11" s="17">
        <v>1.37243046738848E-2</v>
      </c>
      <c r="AQ11" s="17"/>
      <c r="AR11" s="17">
        <v>7.3739356385011598E-2</v>
      </c>
      <c r="AS11" s="17"/>
      <c r="AT11" s="17">
        <v>6.51761279360389E-2</v>
      </c>
      <c r="AU11" s="17"/>
      <c r="AV11" s="17">
        <v>5.2165489056537701E-2</v>
      </c>
      <c r="AW11" s="17"/>
      <c r="AX11" s="17">
        <v>6.5703487326534707E-2</v>
      </c>
      <c r="AY11" s="17">
        <v>7.9814173387682194E-2</v>
      </c>
      <c r="AZ11" s="17"/>
      <c r="BA11" s="17">
        <v>7.7728478623184702E-2</v>
      </c>
      <c r="BB11" s="17">
        <v>6.4788496245253596E-2</v>
      </c>
    </row>
    <row r="12" spans="2:54">
      <c r="B12" s="18" t="s">
        <v>304</v>
      </c>
      <c r="C12" s="17">
        <v>1.61440985385344E-2</v>
      </c>
      <c r="D12" s="17">
        <v>1.3821724395279599E-2</v>
      </c>
      <c r="E12" s="17">
        <v>1.8490148717613002E-2</v>
      </c>
      <c r="F12" s="17"/>
      <c r="G12" s="17">
        <v>3.51095890245154E-2</v>
      </c>
      <c r="H12" s="17">
        <v>4.4648688947501102E-3</v>
      </c>
      <c r="I12" s="17">
        <v>1.35987055747409E-2</v>
      </c>
      <c r="J12" s="17">
        <v>1.3753023470473601E-2</v>
      </c>
      <c r="K12" s="17">
        <v>2.35043073126724E-2</v>
      </c>
      <c r="L12" s="17">
        <v>1.2197449962483099E-2</v>
      </c>
      <c r="M12" s="17"/>
      <c r="N12" s="17">
        <v>6.0416535923450204E-3</v>
      </c>
      <c r="O12" s="17">
        <v>1.6965583369902799E-2</v>
      </c>
      <c r="P12" s="17">
        <v>2.2008081305726599E-2</v>
      </c>
      <c r="Q12" s="17">
        <v>2.1489863966208E-2</v>
      </c>
      <c r="R12" s="17"/>
      <c r="S12" s="17">
        <v>3.4304623967104597E-2</v>
      </c>
      <c r="T12" s="17">
        <v>1.29167700565678E-2</v>
      </c>
      <c r="U12" s="17">
        <v>1.6845025464067999E-2</v>
      </c>
      <c r="V12" s="17">
        <v>8.9988978723239792E-3</v>
      </c>
      <c r="W12" s="17">
        <v>1.09152243798808E-2</v>
      </c>
      <c r="X12" s="17">
        <v>2.3997503108492801E-2</v>
      </c>
      <c r="Y12" s="17">
        <v>7.1171426605646498E-3</v>
      </c>
      <c r="Z12" s="17">
        <v>1.2736555758726901E-2</v>
      </c>
      <c r="AA12" s="17">
        <v>1.3031943895151801E-2</v>
      </c>
      <c r="AB12" s="17">
        <v>5.2802618788999204E-3</v>
      </c>
      <c r="AC12" s="17">
        <v>2.5587007114756699E-2</v>
      </c>
      <c r="AD12" s="17">
        <v>1.04892508618995E-2</v>
      </c>
      <c r="AE12" s="17"/>
      <c r="AF12" s="17">
        <v>6.4577479706047804E-3</v>
      </c>
      <c r="AG12" s="17">
        <v>2.2710467213239501E-2</v>
      </c>
      <c r="AH12" s="17">
        <v>2.4200968380074E-2</v>
      </c>
      <c r="AI12" s="17">
        <v>9.1183189309455206E-3</v>
      </c>
      <c r="AJ12" s="17">
        <v>2.3282557146256499E-2</v>
      </c>
      <c r="AK12" s="17"/>
      <c r="AL12" s="17">
        <v>2.3084829974671799E-2</v>
      </c>
      <c r="AM12" s="17">
        <v>1.72004369897811E-2</v>
      </c>
      <c r="AN12" s="17">
        <v>1.1397623881425701E-2</v>
      </c>
      <c r="AO12" s="17">
        <v>8.0783007345130095E-3</v>
      </c>
      <c r="AP12" s="17">
        <v>1.02047002035353E-2</v>
      </c>
      <c r="AQ12" s="17"/>
      <c r="AR12" s="17">
        <v>1.25725171210319E-2</v>
      </c>
      <c r="AS12" s="17"/>
      <c r="AT12" s="17">
        <v>1.8255203322431E-2</v>
      </c>
      <c r="AU12" s="17"/>
      <c r="AV12" s="17">
        <v>7.9358338206129003E-3</v>
      </c>
      <c r="AW12" s="17"/>
      <c r="AX12" s="17">
        <v>4.6654751771954802E-3</v>
      </c>
      <c r="AY12" s="17">
        <v>1.0875893197380601E-2</v>
      </c>
      <c r="AZ12" s="17"/>
      <c r="BA12" s="17">
        <v>1.9390857690780802E-2</v>
      </c>
      <c r="BB12" s="17">
        <v>1.0002784572999799E-2</v>
      </c>
    </row>
    <row r="13" spans="2:54">
      <c r="B13" s="18" t="s">
        <v>305</v>
      </c>
      <c r="C13" s="17">
        <v>9.1635805244546596E-3</v>
      </c>
      <c r="D13" s="17">
        <v>1.04221253081345E-2</v>
      </c>
      <c r="E13" s="17">
        <v>7.9792652868929496E-3</v>
      </c>
      <c r="F13" s="17"/>
      <c r="G13" s="17">
        <v>1.3586543286965101E-2</v>
      </c>
      <c r="H13" s="17">
        <v>9.8869368640317201E-3</v>
      </c>
      <c r="I13" s="17">
        <v>5.6963428665435202E-3</v>
      </c>
      <c r="J13" s="17">
        <v>9.6468810646732801E-3</v>
      </c>
      <c r="K13" s="17">
        <v>5.67877633067531E-3</v>
      </c>
      <c r="L13" s="17">
        <v>1.04210393066203E-2</v>
      </c>
      <c r="M13" s="17"/>
      <c r="N13" s="17">
        <v>5.3824056012643697E-3</v>
      </c>
      <c r="O13" s="17">
        <v>8.2246580292396794E-3</v>
      </c>
      <c r="P13" s="17">
        <v>7.6695277792744303E-3</v>
      </c>
      <c r="Q13" s="17">
        <v>1.5795382048622401E-2</v>
      </c>
      <c r="R13" s="17"/>
      <c r="S13" s="17">
        <v>7.9523796805523999E-3</v>
      </c>
      <c r="T13" s="17">
        <v>6.16541796444065E-3</v>
      </c>
      <c r="U13" s="17">
        <v>1.34762920614686E-2</v>
      </c>
      <c r="V13" s="17">
        <v>1.9662011511436001E-2</v>
      </c>
      <c r="W13" s="17">
        <v>4.40264357996347E-3</v>
      </c>
      <c r="X13" s="17">
        <v>8.3303128580550292E-3</v>
      </c>
      <c r="Y13" s="17">
        <v>0</v>
      </c>
      <c r="Z13" s="17">
        <v>1.6530764095635499E-2</v>
      </c>
      <c r="AA13" s="17">
        <v>2.51852660756248E-3</v>
      </c>
      <c r="AB13" s="17">
        <v>1.48432745324329E-2</v>
      </c>
      <c r="AC13" s="17">
        <v>2.1425829642619999E-2</v>
      </c>
      <c r="AD13" s="17">
        <v>0</v>
      </c>
      <c r="AE13" s="17"/>
      <c r="AF13" s="17">
        <v>1.90200338837565E-3</v>
      </c>
      <c r="AG13" s="17">
        <v>3.6018010782437699E-3</v>
      </c>
      <c r="AH13" s="17">
        <v>9.6055427943130406E-3</v>
      </c>
      <c r="AI13" s="17">
        <v>2.2536489075733E-2</v>
      </c>
      <c r="AJ13" s="17">
        <v>1.5903908770724898E-2</v>
      </c>
      <c r="AK13" s="17"/>
      <c r="AL13" s="17">
        <v>1.5204848330497799E-2</v>
      </c>
      <c r="AM13" s="17">
        <v>1.33761269010197E-2</v>
      </c>
      <c r="AN13" s="17">
        <v>3.7312789248736202E-3</v>
      </c>
      <c r="AO13" s="17">
        <v>2.4506571580991099E-3</v>
      </c>
      <c r="AP13" s="17">
        <v>0</v>
      </c>
      <c r="AQ13" s="17"/>
      <c r="AR13" s="17">
        <v>0</v>
      </c>
      <c r="AS13" s="17"/>
      <c r="AT13" s="17">
        <v>0</v>
      </c>
      <c r="AU13" s="17"/>
      <c r="AV13" s="17">
        <v>0</v>
      </c>
      <c r="AW13" s="17"/>
      <c r="AX13" s="17">
        <v>5.1364499248625801E-3</v>
      </c>
      <c r="AY13" s="17">
        <v>3.6617376350220202E-3</v>
      </c>
      <c r="AZ13" s="17"/>
      <c r="BA13" s="17">
        <v>1.4478745431263601E-2</v>
      </c>
      <c r="BB13" s="17">
        <v>3.6908004040414298E-3</v>
      </c>
    </row>
    <row r="14" spans="2:54">
      <c r="B14" s="18" t="s">
        <v>130</v>
      </c>
      <c r="C14" s="17">
        <v>2.6217604973190398E-2</v>
      </c>
      <c r="D14" s="17">
        <v>1.7576193613462299E-2</v>
      </c>
      <c r="E14" s="17">
        <v>3.4223457599099102E-2</v>
      </c>
      <c r="F14" s="17"/>
      <c r="G14" s="17">
        <v>2.2026215302444099E-2</v>
      </c>
      <c r="H14" s="17">
        <v>2.36205165118498E-2</v>
      </c>
      <c r="I14" s="17">
        <v>2.8179496459563299E-2</v>
      </c>
      <c r="J14" s="17">
        <v>2.9837344198035399E-2</v>
      </c>
      <c r="K14" s="17">
        <v>3.1118909040360701E-2</v>
      </c>
      <c r="L14" s="17">
        <v>2.33206523943945E-2</v>
      </c>
      <c r="M14" s="17"/>
      <c r="N14" s="17">
        <v>1.18407914873123E-2</v>
      </c>
      <c r="O14" s="17">
        <v>1.8766980784188599E-2</v>
      </c>
      <c r="P14" s="17">
        <v>3.2166328904402103E-2</v>
      </c>
      <c r="Q14" s="17">
        <v>3.8305158442648202E-2</v>
      </c>
      <c r="R14" s="17"/>
      <c r="S14" s="17">
        <v>1.35073583909288E-2</v>
      </c>
      <c r="T14" s="17">
        <v>3.1263998595707998E-2</v>
      </c>
      <c r="U14" s="17">
        <v>1.9401513826942999E-2</v>
      </c>
      <c r="V14" s="17">
        <v>2.4570413625248401E-2</v>
      </c>
      <c r="W14" s="17">
        <v>1.2635416178739201E-2</v>
      </c>
      <c r="X14" s="17">
        <v>4.31080019441323E-2</v>
      </c>
      <c r="Y14" s="17">
        <v>4.9305027559979502E-2</v>
      </c>
      <c r="Z14" s="17">
        <v>1.51302667384115E-2</v>
      </c>
      <c r="AA14" s="17">
        <v>2.7635812121116501E-2</v>
      </c>
      <c r="AB14" s="17">
        <v>1.5635615589859899E-2</v>
      </c>
      <c r="AC14" s="17">
        <v>3.86089184100964E-2</v>
      </c>
      <c r="AD14" s="17">
        <v>2.6779258841340799E-2</v>
      </c>
      <c r="AE14" s="17"/>
      <c r="AF14" s="17">
        <v>1.05539849373853E-2</v>
      </c>
      <c r="AG14" s="17">
        <v>2.43714225430379E-2</v>
      </c>
      <c r="AH14" s="17">
        <v>1.47695329113327E-2</v>
      </c>
      <c r="AI14" s="17">
        <v>1.40232289888191E-2</v>
      </c>
      <c r="AJ14" s="17">
        <v>2.02343884583591E-2</v>
      </c>
      <c r="AK14" s="17"/>
      <c r="AL14" s="17">
        <v>4.2846253732707298E-2</v>
      </c>
      <c r="AM14" s="17">
        <v>2.80706035440207E-2</v>
      </c>
      <c r="AN14" s="17">
        <v>1.3049460043935E-2</v>
      </c>
      <c r="AO14" s="17">
        <v>8.6267501508598098E-3</v>
      </c>
      <c r="AP14" s="17">
        <v>2.8018863172284799E-2</v>
      </c>
      <c r="AQ14" s="17"/>
      <c r="AR14" s="17">
        <v>8.4707498219354308E-3</v>
      </c>
      <c r="AS14" s="17"/>
      <c r="AT14" s="17">
        <v>3.8130093859731402E-3</v>
      </c>
      <c r="AU14" s="17"/>
      <c r="AV14" s="17">
        <v>8.9693825371319601E-3</v>
      </c>
      <c r="AW14" s="17"/>
      <c r="AX14" s="17">
        <v>4.2945930775084304E-3</v>
      </c>
      <c r="AY14" s="17">
        <v>1.1491935296267601E-2</v>
      </c>
      <c r="AZ14" s="17"/>
      <c r="BA14" s="17">
        <v>2.6333696399780698E-2</v>
      </c>
      <c r="BB14" s="17">
        <v>1.22293084678102E-2</v>
      </c>
    </row>
    <row r="15" spans="2:54">
      <c r="B15" s="18" t="s">
        <v>306</v>
      </c>
      <c r="C15" s="21">
        <v>0.87230815903129999</v>
      </c>
      <c r="D15" s="21">
        <v>0.89278864280696502</v>
      </c>
      <c r="E15" s="21">
        <v>0.85224934409252695</v>
      </c>
      <c r="F15" s="21"/>
      <c r="G15" s="21">
        <v>0.83075989917027404</v>
      </c>
      <c r="H15" s="21">
        <v>0.88955374324229497</v>
      </c>
      <c r="I15" s="21">
        <v>0.90289483630589895</v>
      </c>
      <c r="J15" s="21">
        <v>0.83936686659642801</v>
      </c>
      <c r="K15" s="21">
        <v>0.85758491361615496</v>
      </c>
      <c r="L15" s="21">
        <v>0.89738079129910997</v>
      </c>
      <c r="M15" s="21"/>
      <c r="N15" s="21">
        <v>0.93736220076329202</v>
      </c>
      <c r="O15" s="21">
        <v>0.89152574160635001</v>
      </c>
      <c r="P15" s="21">
        <v>0.854142869464388</v>
      </c>
      <c r="Q15" s="21">
        <v>0.80292535391922903</v>
      </c>
      <c r="R15" s="21"/>
      <c r="S15" s="21">
        <v>0.86081102278366695</v>
      </c>
      <c r="T15" s="21">
        <v>0.88874719767047805</v>
      </c>
      <c r="U15" s="21">
        <v>0.88406536540007696</v>
      </c>
      <c r="V15" s="21">
        <v>0.90140362789831896</v>
      </c>
      <c r="W15" s="21">
        <v>0.875720180614593</v>
      </c>
      <c r="X15" s="21">
        <v>0.83115347961121899</v>
      </c>
      <c r="Y15" s="21">
        <v>0.872902813869609</v>
      </c>
      <c r="Z15" s="21">
        <v>0.85644092852576703</v>
      </c>
      <c r="AA15" s="21">
        <v>0.89073538749581005</v>
      </c>
      <c r="AB15" s="21">
        <v>0.88248680281071301</v>
      </c>
      <c r="AC15" s="21">
        <v>0.82843875224649999</v>
      </c>
      <c r="AD15" s="21">
        <v>0.846150180028438</v>
      </c>
      <c r="AE15" s="21"/>
      <c r="AF15" s="21">
        <v>0.91904906833168998</v>
      </c>
      <c r="AG15" s="21">
        <v>0.886520482083201</v>
      </c>
      <c r="AH15" s="21">
        <v>0.86692382819479497</v>
      </c>
      <c r="AI15" s="21">
        <v>0.89343240848174899</v>
      </c>
      <c r="AJ15" s="21">
        <v>0.83869467229990002</v>
      </c>
      <c r="AK15" s="21"/>
      <c r="AL15" s="21">
        <v>0.80439288024044298</v>
      </c>
      <c r="AM15" s="21">
        <v>0.87676481786593596</v>
      </c>
      <c r="AN15" s="21">
        <v>0.90997332434483302</v>
      </c>
      <c r="AO15" s="21">
        <v>0.94796536344789795</v>
      </c>
      <c r="AP15" s="21">
        <v>0.94805213195029503</v>
      </c>
      <c r="AQ15" s="21"/>
      <c r="AR15" s="21">
        <v>0.90521737667202096</v>
      </c>
      <c r="AS15" s="21"/>
      <c r="AT15" s="21">
        <v>0.91275565935555703</v>
      </c>
      <c r="AU15" s="21"/>
      <c r="AV15" s="21">
        <v>0.93092929458571705</v>
      </c>
      <c r="AW15" s="21"/>
      <c r="AX15" s="21">
        <v>0.920199994493899</v>
      </c>
      <c r="AY15" s="21">
        <v>0.89415626048364705</v>
      </c>
      <c r="AZ15" s="21"/>
      <c r="BA15" s="21">
        <v>0.86206822185498999</v>
      </c>
      <c r="BB15" s="21">
        <v>0.90928861030989505</v>
      </c>
    </row>
    <row r="16" spans="2:54">
      <c r="B16" s="18" t="s">
        <v>307</v>
      </c>
      <c r="C16" s="21">
        <v>2.53076790629891E-2</v>
      </c>
      <c r="D16" s="21">
        <v>2.4243849703414099E-2</v>
      </c>
      <c r="E16" s="21">
        <v>2.6469414004506E-2</v>
      </c>
      <c r="F16" s="21"/>
      <c r="G16" s="21">
        <v>4.8696132311480497E-2</v>
      </c>
      <c r="H16" s="21">
        <v>1.43518057587818E-2</v>
      </c>
      <c r="I16" s="21">
        <v>1.92950484412844E-2</v>
      </c>
      <c r="J16" s="21">
        <v>2.3399904535146902E-2</v>
      </c>
      <c r="K16" s="21">
        <v>2.91830836433477E-2</v>
      </c>
      <c r="L16" s="21">
        <v>2.2618489269103498E-2</v>
      </c>
      <c r="M16" s="21"/>
      <c r="N16" s="21">
        <v>1.14240591936094E-2</v>
      </c>
      <c r="O16" s="21">
        <v>2.5190241399142499E-2</v>
      </c>
      <c r="P16" s="21">
        <v>2.9677609085001101E-2</v>
      </c>
      <c r="Q16" s="21">
        <v>3.7285246014830402E-2</v>
      </c>
      <c r="R16" s="21"/>
      <c r="S16" s="21">
        <v>4.2257003647656999E-2</v>
      </c>
      <c r="T16" s="21">
        <v>1.90821880210085E-2</v>
      </c>
      <c r="U16" s="21">
        <v>3.0321317525536601E-2</v>
      </c>
      <c r="V16" s="21">
        <v>2.8660909383760001E-2</v>
      </c>
      <c r="W16" s="21">
        <v>1.53178679598443E-2</v>
      </c>
      <c r="X16" s="21">
        <v>3.2327815966547803E-2</v>
      </c>
      <c r="Y16" s="21">
        <v>7.1171426605646498E-3</v>
      </c>
      <c r="Z16" s="21">
        <v>2.92673198543623E-2</v>
      </c>
      <c r="AA16" s="21">
        <v>1.5550470502714299E-2</v>
      </c>
      <c r="AB16" s="21">
        <v>2.0123536411332899E-2</v>
      </c>
      <c r="AC16" s="21">
        <v>4.7012836757376698E-2</v>
      </c>
      <c r="AD16" s="21">
        <v>1.04892508618995E-2</v>
      </c>
      <c r="AE16" s="21"/>
      <c r="AF16" s="21">
        <v>8.3597513589804308E-3</v>
      </c>
      <c r="AG16" s="21">
        <v>2.6312268291483299E-2</v>
      </c>
      <c r="AH16" s="21">
        <v>3.3806511174387099E-2</v>
      </c>
      <c r="AI16" s="21">
        <v>3.1654808006678498E-2</v>
      </c>
      <c r="AJ16" s="21">
        <v>3.91864659169813E-2</v>
      </c>
      <c r="AK16" s="21"/>
      <c r="AL16" s="21">
        <v>3.8289678305169599E-2</v>
      </c>
      <c r="AM16" s="21">
        <v>3.0576563890800899E-2</v>
      </c>
      <c r="AN16" s="21">
        <v>1.51289028062993E-2</v>
      </c>
      <c r="AO16" s="21">
        <v>1.0528957892612101E-2</v>
      </c>
      <c r="AP16" s="21">
        <v>1.02047002035353E-2</v>
      </c>
      <c r="AQ16" s="21"/>
      <c r="AR16" s="21">
        <v>1.25725171210319E-2</v>
      </c>
      <c r="AS16" s="21"/>
      <c r="AT16" s="21">
        <v>1.8255203322431E-2</v>
      </c>
      <c r="AU16" s="21"/>
      <c r="AV16" s="21">
        <v>7.9358338206129003E-3</v>
      </c>
      <c r="AW16" s="21"/>
      <c r="AX16" s="21">
        <v>9.8019251020580699E-3</v>
      </c>
      <c r="AY16" s="21">
        <v>1.4537630832402599E-2</v>
      </c>
      <c r="AZ16" s="21"/>
      <c r="BA16" s="21">
        <v>3.38696031220444E-2</v>
      </c>
      <c r="BB16" s="21">
        <v>1.36935849770412E-2</v>
      </c>
    </row>
    <row r="17" spans="2:54">
      <c r="B17" s="18" t="s">
        <v>308</v>
      </c>
      <c r="C17" s="22">
        <v>0.84700047996831096</v>
      </c>
      <c r="D17" s="22">
        <v>0.86854479310355104</v>
      </c>
      <c r="E17" s="22">
        <v>0.82577993008802097</v>
      </c>
      <c r="F17" s="22"/>
      <c r="G17" s="22">
        <v>0.78206376685879397</v>
      </c>
      <c r="H17" s="22">
        <v>0.87520193748351305</v>
      </c>
      <c r="I17" s="22">
        <v>0.88359978786461502</v>
      </c>
      <c r="J17" s="22">
        <v>0.81596696206128105</v>
      </c>
      <c r="K17" s="22">
        <v>0.82840182997280698</v>
      </c>
      <c r="L17" s="22">
        <v>0.87476230203000604</v>
      </c>
      <c r="M17" s="22"/>
      <c r="N17" s="22">
        <v>0.92593814156968302</v>
      </c>
      <c r="O17" s="22">
        <v>0.86633550020720795</v>
      </c>
      <c r="P17" s="22">
        <v>0.82446526037938705</v>
      </c>
      <c r="Q17" s="22">
        <v>0.76564010790439796</v>
      </c>
      <c r="R17" s="22"/>
      <c r="S17" s="22">
        <v>0.81855401913601</v>
      </c>
      <c r="T17" s="22">
        <v>0.86966500964947002</v>
      </c>
      <c r="U17" s="22">
        <v>0.85374404787453995</v>
      </c>
      <c r="V17" s="22">
        <v>0.87274271851455898</v>
      </c>
      <c r="W17" s="22">
        <v>0.86040231265474798</v>
      </c>
      <c r="X17" s="22">
        <v>0.798825663644671</v>
      </c>
      <c r="Y17" s="22">
        <v>0.86578567120904404</v>
      </c>
      <c r="Z17" s="22">
        <v>0.82717360867140399</v>
      </c>
      <c r="AA17" s="22">
        <v>0.87518491699309597</v>
      </c>
      <c r="AB17" s="22">
        <v>0.86236326639938099</v>
      </c>
      <c r="AC17" s="22">
        <v>0.78142591548912299</v>
      </c>
      <c r="AD17" s="22">
        <v>0.835660929166539</v>
      </c>
      <c r="AE17" s="22"/>
      <c r="AF17" s="22">
        <v>0.91068931697270905</v>
      </c>
      <c r="AG17" s="22">
        <v>0.86020821379171697</v>
      </c>
      <c r="AH17" s="22">
        <v>0.83311731702040703</v>
      </c>
      <c r="AI17" s="22">
        <v>0.86177760047507002</v>
      </c>
      <c r="AJ17" s="22">
        <v>0.79950820638291897</v>
      </c>
      <c r="AK17" s="22"/>
      <c r="AL17" s="22">
        <v>0.76610320193527404</v>
      </c>
      <c r="AM17" s="22">
        <v>0.84618825397513497</v>
      </c>
      <c r="AN17" s="22">
        <v>0.89484442153853405</v>
      </c>
      <c r="AO17" s="22">
        <v>0.93743640555528596</v>
      </c>
      <c r="AP17" s="22">
        <v>0.93784743174676</v>
      </c>
      <c r="AQ17" s="22"/>
      <c r="AR17" s="22">
        <v>0.89264485955098904</v>
      </c>
      <c r="AS17" s="22"/>
      <c r="AT17" s="22">
        <v>0.894500456033126</v>
      </c>
      <c r="AU17" s="22"/>
      <c r="AV17" s="22">
        <v>0.92299346076510502</v>
      </c>
      <c r="AW17" s="22"/>
      <c r="AX17" s="22">
        <v>0.91039806939184098</v>
      </c>
      <c r="AY17" s="22">
        <v>0.87961862965124504</v>
      </c>
      <c r="AZ17" s="22"/>
      <c r="BA17" s="22">
        <v>0.82819861873294598</v>
      </c>
      <c r="BB17" s="22">
        <v>0.89559502533285396</v>
      </c>
    </row>
    <row r="18" spans="2:54">
      <c r="B18" s="16"/>
    </row>
    <row r="19" spans="2:54">
      <c r="B19" t="s">
        <v>456</v>
      </c>
    </row>
    <row r="20" spans="2:54">
      <c r="B20" t="s">
        <v>457</v>
      </c>
    </row>
    <row r="22" spans="2:54">
      <c r="B22"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H18"/>
  <sheetViews>
    <sheetView showGridLines="0" workbookViewId="0">
      <pane xSplit="2" topLeftCell="C1" activePane="topRight" state="frozen"/>
      <selection pane="topRight"/>
    </sheetView>
  </sheetViews>
  <sheetFormatPr defaultColWidth="11.5703125" defaultRowHeight="14.45"/>
  <cols>
    <col min="2" max="2" width="25.7109375" customWidth="1"/>
    <col min="3" max="8" width="20.7109375" customWidth="1"/>
  </cols>
  <sheetData>
    <row r="2" spans="2:8" ht="40.15" customHeight="1">
      <c r="D2" s="36" t="s">
        <v>464</v>
      </c>
      <c r="E2" s="37"/>
      <c r="F2" s="37"/>
      <c r="G2" s="37"/>
      <c r="H2" s="37"/>
    </row>
    <row r="6" spans="2:8" ht="49.9" customHeight="1">
      <c r="B6" s="20" t="s">
        <v>43</v>
      </c>
      <c r="C6" s="20" t="s">
        <v>459</v>
      </c>
      <c r="D6" s="20" t="s">
        <v>460</v>
      </c>
      <c r="E6" s="20" t="s">
        <v>461</v>
      </c>
      <c r="F6" s="20" t="s">
        <v>462</v>
      </c>
      <c r="G6" s="20" t="s">
        <v>463</v>
      </c>
    </row>
    <row r="7" spans="2:8" ht="28.9">
      <c r="B7" s="18" t="s">
        <v>126</v>
      </c>
      <c r="C7" s="17">
        <v>0.122393401696905</v>
      </c>
      <c r="D7" s="17">
        <v>9.6961753578537799E-2</v>
      </c>
      <c r="E7" s="17">
        <v>0.114447350886363</v>
      </c>
      <c r="F7" s="17">
        <v>0.10654674200681601</v>
      </c>
      <c r="G7" s="17">
        <v>0.14168266763208501</v>
      </c>
    </row>
    <row r="8" spans="2:8" ht="28.9">
      <c r="B8" s="18" t="s">
        <v>127</v>
      </c>
      <c r="C8" s="17">
        <v>0.339480381935442</v>
      </c>
      <c r="D8" s="17">
        <v>0.29614166760775401</v>
      </c>
      <c r="E8" s="17">
        <v>0.25522209739585799</v>
      </c>
      <c r="F8" s="17">
        <v>0.28567991657397601</v>
      </c>
      <c r="G8" s="17">
        <v>0.31001909072071798</v>
      </c>
    </row>
    <row r="9" spans="2:8" ht="43.15">
      <c r="B9" s="18" t="s">
        <v>128</v>
      </c>
      <c r="C9" s="17">
        <v>0.30320434678651198</v>
      </c>
      <c r="D9" s="17">
        <v>0.36727600208545402</v>
      </c>
      <c r="E9" s="17">
        <v>0.327810437353178</v>
      </c>
      <c r="F9" s="17">
        <v>0.34713776415512398</v>
      </c>
      <c r="G9" s="17">
        <v>0.30986742697473502</v>
      </c>
    </row>
    <row r="10" spans="2:8" ht="43.15">
      <c r="B10" s="18" t="s">
        <v>129</v>
      </c>
      <c r="C10" s="17">
        <v>0.16458266547352601</v>
      </c>
      <c r="D10" s="17">
        <v>0.16630515290085901</v>
      </c>
      <c r="E10" s="17">
        <v>0.237689208878124</v>
      </c>
      <c r="F10" s="17">
        <v>0.173528234260722</v>
      </c>
      <c r="G10" s="17">
        <v>0.185624800865517</v>
      </c>
    </row>
    <row r="11" spans="2:8">
      <c r="B11" s="18" t="s">
        <v>130</v>
      </c>
      <c r="C11" s="17">
        <v>7.0339204107614697E-2</v>
      </c>
      <c r="D11" s="17">
        <v>7.3315423827395795E-2</v>
      </c>
      <c r="E11" s="17">
        <v>6.4830905486476395E-2</v>
      </c>
      <c r="F11" s="17">
        <v>8.7107343003362203E-2</v>
      </c>
      <c r="G11" s="17">
        <v>5.2806013806944302E-2</v>
      </c>
    </row>
    <row r="12" spans="2:8">
      <c r="B12" s="16"/>
      <c r="C12" s="16"/>
      <c r="D12" s="16"/>
      <c r="E12" s="16"/>
      <c r="F12" s="16"/>
      <c r="G12" s="16"/>
    </row>
    <row r="13" spans="2:8">
      <c r="B13" t="s">
        <v>456</v>
      </c>
    </row>
    <row r="14" spans="2:8">
      <c r="B14" t="s">
        <v>457</v>
      </c>
    </row>
    <row r="18" spans="2:2">
      <c r="B18"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B2:F22"/>
  <sheetViews>
    <sheetView showGridLines="0" workbookViewId="0">
      <pane xSplit="2" topLeftCell="C1" activePane="topRight" state="frozen"/>
      <selection pane="topRight"/>
    </sheetView>
  </sheetViews>
  <sheetFormatPr defaultColWidth="11.5703125" defaultRowHeight="14.45"/>
  <cols>
    <col min="2" max="2" width="25.7109375" customWidth="1"/>
    <col min="3" max="6" width="20.7109375" customWidth="1"/>
  </cols>
  <sheetData>
    <row r="2" spans="2:6" ht="40.15" customHeight="1">
      <c r="D2" s="36" t="s">
        <v>486</v>
      </c>
      <c r="E2" s="37"/>
      <c r="F2" s="37"/>
    </row>
    <row r="6" spans="2:6" ht="49.9" customHeight="1">
      <c r="B6" s="20" t="s">
        <v>43</v>
      </c>
      <c r="C6" s="20" t="s">
        <v>487</v>
      </c>
      <c r="D6" s="20" t="s">
        <v>488</v>
      </c>
      <c r="E6" s="20" t="s">
        <v>489</v>
      </c>
    </row>
    <row r="7" spans="2:6">
      <c r="B7" s="18" t="s">
        <v>310</v>
      </c>
      <c r="C7" s="17">
        <v>0.15875386142106801</v>
      </c>
      <c r="D7" s="17">
        <v>0.16499069357825</v>
      </c>
      <c r="E7" s="17">
        <v>0.14658882877386001</v>
      </c>
    </row>
    <row r="8" spans="2:6">
      <c r="B8" s="18" t="s">
        <v>311</v>
      </c>
      <c r="C8" s="17">
        <v>0.390441264561875</v>
      </c>
      <c r="D8" s="17">
        <v>0.44966568351749198</v>
      </c>
      <c r="E8" s="17">
        <v>0.27476492714245199</v>
      </c>
    </row>
    <row r="9" spans="2:6">
      <c r="B9" s="18" t="s">
        <v>312</v>
      </c>
      <c r="C9" s="17">
        <v>0.32333061947379599</v>
      </c>
      <c r="D9" s="17">
        <v>0.25338974101616701</v>
      </c>
      <c r="E9" s="17">
        <v>0.29986084893576997</v>
      </c>
    </row>
    <row r="10" spans="2:6">
      <c r="B10" s="18" t="s">
        <v>313</v>
      </c>
      <c r="C10" s="17">
        <v>4.7824737288094797E-2</v>
      </c>
      <c r="D10" s="17">
        <v>7.2644265613131004E-2</v>
      </c>
      <c r="E10" s="17">
        <v>0.171938205452043</v>
      </c>
    </row>
    <row r="11" spans="2:6">
      <c r="B11" s="18" t="s">
        <v>314</v>
      </c>
      <c r="C11" s="17">
        <v>2.0900009437386499E-2</v>
      </c>
      <c r="D11" s="17">
        <v>1.8574251733201399E-2</v>
      </c>
      <c r="E11" s="17">
        <v>6.9877475703587696E-2</v>
      </c>
    </row>
    <row r="12" spans="2:6">
      <c r="B12" s="18" t="s">
        <v>130</v>
      </c>
      <c r="C12" s="17">
        <v>5.8749507817780197E-2</v>
      </c>
      <c r="D12" s="17">
        <v>4.0735364541758398E-2</v>
      </c>
      <c r="E12" s="17">
        <v>3.6969713992287399E-2</v>
      </c>
    </row>
    <row r="13" spans="2:6">
      <c r="B13" s="23" t="s">
        <v>315</v>
      </c>
      <c r="C13" s="21">
        <v>0.54919512598294296</v>
      </c>
      <c r="D13" s="21">
        <v>0.61465637709574195</v>
      </c>
      <c r="E13" s="21">
        <v>0.42135375591631102</v>
      </c>
    </row>
    <row r="14" spans="2:6">
      <c r="B14" s="23" t="s">
        <v>316</v>
      </c>
      <c r="C14" s="21">
        <v>6.8724746725481303E-2</v>
      </c>
      <c r="D14" s="21">
        <v>9.1218517346332406E-2</v>
      </c>
      <c r="E14" s="21">
        <v>0.24181568115563101</v>
      </c>
    </row>
    <row r="15" spans="2:6">
      <c r="B15" s="23" t="s">
        <v>308</v>
      </c>
      <c r="C15" s="22">
        <v>0.480470379257461</v>
      </c>
      <c r="D15" s="22">
        <v>0.52343785974941004</v>
      </c>
      <c r="E15" s="22">
        <v>0.17953807476068001</v>
      </c>
    </row>
    <row r="16" spans="2:6">
      <c r="B16" s="16"/>
      <c r="C16" s="16"/>
      <c r="D16" s="16"/>
      <c r="E16" s="16"/>
    </row>
    <row r="17" spans="2:2">
      <c r="B17" t="s">
        <v>456</v>
      </c>
    </row>
    <row r="18" spans="2:2">
      <c r="B18" t="s">
        <v>457</v>
      </c>
    </row>
    <row r="22" spans="2:2">
      <c r="B22"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B2:BB22"/>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309</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c r="B9" s="18" t="s">
        <v>310</v>
      </c>
      <c r="C9" s="17">
        <v>0.14658882877386001</v>
      </c>
      <c r="D9" s="17">
        <v>0.146871558997552</v>
      </c>
      <c r="E9" s="17">
        <v>0.147025237542982</v>
      </c>
      <c r="F9" s="17"/>
      <c r="G9" s="17">
        <v>0.1524305270154</v>
      </c>
      <c r="H9" s="17">
        <v>0.17658553249639</v>
      </c>
      <c r="I9" s="17">
        <v>0.171619201167449</v>
      </c>
      <c r="J9" s="17">
        <v>0.15240067733769599</v>
      </c>
      <c r="K9" s="17">
        <v>0.11969390581875899</v>
      </c>
      <c r="L9" s="17">
        <v>0.11132162019988</v>
      </c>
      <c r="M9" s="17"/>
      <c r="N9" s="17">
        <v>0.125566937728713</v>
      </c>
      <c r="O9" s="17">
        <v>0.12535789534283701</v>
      </c>
      <c r="P9" s="17">
        <v>0.17081113117958299</v>
      </c>
      <c r="Q9" s="17">
        <v>0.166899760047857</v>
      </c>
      <c r="R9" s="17"/>
      <c r="S9" s="17">
        <v>0.17024980462410799</v>
      </c>
      <c r="T9" s="17">
        <v>0.116651231828757</v>
      </c>
      <c r="U9" s="17">
        <v>0.13832687599493301</v>
      </c>
      <c r="V9" s="17">
        <v>0.122222584026919</v>
      </c>
      <c r="W9" s="17">
        <v>0.121173551560842</v>
      </c>
      <c r="X9" s="17">
        <v>0.139181808652974</v>
      </c>
      <c r="Y9" s="17">
        <v>0.17207146210917501</v>
      </c>
      <c r="Z9" s="17">
        <v>0.187020237610066</v>
      </c>
      <c r="AA9" s="17">
        <v>0.161192925689671</v>
      </c>
      <c r="AB9" s="17">
        <v>0.134704878364589</v>
      </c>
      <c r="AC9" s="17">
        <v>0.135600988525647</v>
      </c>
      <c r="AD9" s="17">
        <v>0.221077260293391</v>
      </c>
      <c r="AE9" s="17"/>
      <c r="AF9" s="17">
        <v>0.13835215942580101</v>
      </c>
      <c r="AG9" s="17">
        <v>0.14277542674890101</v>
      </c>
      <c r="AH9" s="17">
        <v>9.6012078753459795E-2</v>
      </c>
      <c r="AI9" s="17">
        <v>0.12925653393032499</v>
      </c>
      <c r="AJ9" s="17">
        <v>0.20304289236849199</v>
      </c>
      <c r="AK9" s="17"/>
      <c r="AL9" s="17">
        <v>0.18285314208060399</v>
      </c>
      <c r="AM9" s="17">
        <v>0.11898602686967399</v>
      </c>
      <c r="AN9" s="17">
        <v>0.12380241104563</v>
      </c>
      <c r="AO9" s="17">
        <v>0.17193575445088699</v>
      </c>
      <c r="AP9" s="17">
        <v>0.195239525605336</v>
      </c>
      <c r="AQ9" s="17"/>
      <c r="AR9" s="17">
        <v>0.16329957125647901</v>
      </c>
      <c r="AS9" s="17"/>
      <c r="AT9" s="17">
        <v>0.236931826009881</v>
      </c>
      <c r="AU9" s="17"/>
      <c r="AV9" s="17">
        <v>0.147314339702001</v>
      </c>
      <c r="AW9" s="17"/>
      <c r="AX9" s="17">
        <v>0.14924854357445599</v>
      </c>
      <c r="AY9" s="17">
        <v>0.14922980147707801</v>
      </c>
      <c r="AZ9" s="17"/>
      <c r="BA9" s="17">
        <v>0.16221994798862799</v>
      </c>
      <c r="BB9" s="17">
        <v>0.13286238685744201</v>
      </c>
    </row>
    <row r="10" spans="2:54">
      <c r="B10" s="18" t="s">
        <v>311</v>
      </c>
      <c r="C10" s="17">
        <v>0.27476492714245199</v>
      </c>
      <c r="D10" s="17">
        <v>0.25011520563607897</v>
      </c>
      <c r="E10" s="17">
        <v>0.298954963473617</v>
      </c>
      <c r="F10" s="17"/>
      <c r="G10" s="17">
        <v>0.32392157992117399</v>
      </c>
      <c r="H10" s="17">
        <v>0.29558693789176899</v>
      </c>
      <c r="I10" s="17">
        <v>0.27091710403949798</v>
      </c>
      <c r="J10" s="17">
        <v>0.31273648458763398</v>
      </c>
      <c r="K10" s="17">
        <v>0.22592178750361899</v>
      </c>
      <c r="L10" s="17">
        <v>0.230537511811651</v>
      </c>
      <c r="M10" s="17"/>
      <c r="N10" s="17">
        <v>0.242449489452365</v>
      </c>
      <c r="O10" s="17">
        <v>0.28377151857955402</v>
      </c>
      <c r="P10" s="17">
        <v>0.31313050800720599</v>
      </c>
      <c r="Q10" s="17">
        <v>0.27234983838245402</v>
      </c>
      <c r="R10" s="17"/>
      <c r="S10" s="17">
        <v>0.27864673434394899</v>
      </c>
      <c r="T10" s="17">
        <v>0.24682084632868601</v>
      </c>
      <c r="U10" s="17">
        <v>0.24681769794327299</v>
      </c>
      <c r="V10" s="17">
        <v>0.28662891837932403</v>
      </c>
      <c r="W10" s="17">
        <v>0.36828966415395298</v>
      </c>
      <c r="X10" s="17">
        <v>0.26350639333376003</v>
      </c>
      <c r="Y10" s="17">
        <v>0.23494762782922701</v>
      </c>
      <c r="Z10" s="17">
        <v>0.25545660708839601</v>
      </c>
      <c r="AA10" s="17">
        <v>0.3053706808362</v>
      </c>
      <c r="AB10" s="17">
        <v>0.267372743015098</v>
      </c>
      <c r="AC10" s="17">
        <v>0.27957853253349502</v>
      </c>
      <c r="AD10" s="17">
        <v>0.26654387940012497</v>
      </c>
      <c r="AE10" s="17"/>
      <c r="AF10" s="17">
        <v>0.28602571703822099</v>
      </c>
      <c r="AG10" s="17">
        <v>0.265087369454097</v>
      </c>
      <c r="AH10" s="17">
        <v>0.25270164020730201</v>
      </c>
      <c r="AI10" s="17">
        <v>0.26726514102270599</v>
      </c>
      <c r="AJ10" s="17">
        <v>0.30441728985183703</v>
      </c>
      <c r="AK10" s="17"/>
      <c r="AL10" s="17">
        <v>0.27309754164674199</v>
      </c>
      <c r="AM10" s="17">
        <v>0.31716804766440698</v>
      </c>
      <c r="AN10" s="17">
        <v>0.25116473358425401</v>
      </c>
      <c r="AO10" s="17">
        <v>0.25274416567004399</v>
      </c>
      <c r="AP10" s="17">
        <v>0.247004978478052</v>
      </c>
      <c r="AQ10" s="17"/>
      <c r="AR10" s="17">
        <v>0.32342429085945601</v>
      </c>
      <c r="AS10" s="17"/>
      <c r="AT10" s="17">
        <v>0.322231172314075</v>
      </c>
      <c r="AU10" s="17"/>
      <c r="AV10" s="17">
        <v>0.29936032682270403</v>
      </c>
      <c r="AW10" s="17"/>
      <c r="AX10" s="17">
        <v>0.31108068721417897</v>
      </c>
      <c r="AY10" s="17">
        <v>0.29658048010266402</v>
      </c>
      <c r="AZ10" s="17"/>
      <c r="BA10" s="17">
        <v>0.27664766491058801</v>
      </c>
      <c r="BB10" s="17">
        <v>0.27017796481341599</v>
      </c>
    </row>
    <row r="11" spans="2:54">
      <c r="B11" s="18" t="s">
        <v>312</v>
      </c>
      <c r="C11" s="17">
        <v>0.29986084893576997</v>
      </c>
      <c r="D11" s="17">
        <v>0.291014595136042</v>
      </c>
      <c r="E11" s="17">
        <v>0.30809953540731799</v>
      </c>
      <c r="F11" s="17"/>
      <c r="G11" s="17">
        <v>0.30006684271213802</v>
      </c>
      <c r="H11" s="17">
        <v>0.27614790250162802</v>
      </c>
      <c r="I11" s="17">
        <v>0.280902096524205</v>
      </c>
      <c r="J11" s="17">
        <v>0.27973630343825101</v>
      </c>
      <c r="K11" s="17">
        <v>0.34632213163476799</v>
      </c>
      <c r="L11" s="17">
        <v>0.31884550420551</v>
      </c>
      <c r="M11" s="17"/>
      <c r="N11" s="17">
        <v>0.268148390534662</v>
      </c>
      <c r="O11" s="17">
        <v>0.313173056420675</v>
      </c>
      <c r="P11" s="17">
        <v>0.28281736334040902</v>
      </c>
      <c r="Q11" s="17">
        <v>0.33315046548775801</v>
      </c>
      <c r="R11" s="17"/>
      <c r="S11" s="17">
        <v>0.30059969186270802</v>
      </c>
      <c r="T11" s="17">
        <v>0.302363959367977</v>
      </c>
      <c r="U11" s="17">
        <v>0.31234547046035099</v>
      </c>
      <c r="V11" s="17">
        <v>0.318066700241531</v>
      </c>
      <c r="W11" s="17">
        <v>0.26352508286781701</v>
      </c>
      <c r="X11" s="17">
        <v>0.32378159392563499</v>
      </c>
      <c r="Y11" s="17">
        <v>0.27795549246754803</v>
      </c>
      <c r="Z11" s="17">
        <v>0.30017399887653101</v>
      </c>
      <c r="AA11" s="17">
        <v>0.28483920335100099</v>
      </c>
      <c r="AB11" s="17">
        <v>0.29794714282116702</v>
      </c>
      <c r="AC11" s="17">
        <v>0.314474628550313</v>
      </c>
      <c r="AD11" s="17">
        <v>0.30517595071111803</v>
      </c>
      <c r="AE11" s="17"/>
      <c r="AF11" s="17">
        <v>0.29435654032481201</v>
      </c>
      <c r="AG11" s="17">
        <v>0.32191449133890698</v>
      </c>
      <c r="AH11" s="17">
        <v>0.32912228306074998</v>
      </c>
      <c r="AI11" s="17">
        <v>0.30539079908251499</v>
      </c>
      <c r="AJ11" s="17">
        <v>0.25982183643197798</v>
      </c>
      <c r="AK11" s="17"/>
      <c r="AL11" s="17">
        <v>0.32315901243317902</v>
      </c>
      <c r="AM11" s="17">
        <v>0.296557576191049</v>
      </c>
      <c r="AN11" s="17">
        <v>0.286199823942339</v>
      </c>
      <c r="AO11" s="17">
        <v>0.24987233230077099</v>
      </c>
      <c r="AP11" s="17">
        <v>0.27984955303582298</v>
      </c>
      <c r="AQ11" s="17"/>
      <c r="AR11" s="17">
        <v>0.27968181209448101</v>
      </c>
      <c r="AS11" s="17"/>
      <c r="AT11" s="17">
        <v>0.26647024632526201</v>
      </c>
      <c r="AU11" s="17"/>
      <c r="AV11" s="17">
        <v>0.27430553343511099</v>
      </c>
      <c r="AW11" s="17"/>
      <c r="AX11" s="17">
        <v>0.26298073834747998</v>
      </c>
      <c r="AY11" s="17">
        <v>0.281647843081681</v>
      </c>
      <c r="AZ11" s="17"/>
      <c r="BA11" s="17">
        <v>0.31471001916869101</v>
      </c>
      <c r="BB11" s="17">
        <v>0.26994081092979999</v>
      </c>
    </row>
    <row r="12" spans="2:54">
      <c r="B12" s="18" t="s">
        <v>313</v>
      </c>
      <c r="C12" s="17">
        <v>0.171938205452043</v>
      </c>
      <c r="D12" s="17">
        <v>0.198601303372368</v>
      </c>
      <c r="E12" s="17">
        <v>0.145508494697346</v>
      </c>
      <c r="F12" s="17"/>
      <c r="G12" s="17">
        <v>0.139342209481601</v>
      </c>
      <c r="H12" s="17">
        <v>0.153388276438472</v>
      </c>
      <c r="I12" s="17">
        <v>0.16174441528731401</v>
      </c>
      <c r="J12" s="17">
        <v>0.1405182531301</v>
      </c>
      <c r="K12" s="17">
        <v>0.20716892577524701</v>
      </c>
      <c r="L12" s="17">
        <v>0.21911998788311399</v>
      </c>
      <c r="M12" s="17"/>
      <c r="N12" s="17">
        <v>0.23051057699903901</v>
      </c>
      <c r="O12" s="17">
        <v>0.187172718321724</v>
      </c>
      <c r="P12" s="17">
        <v>0.13513269493143901</v>
      </c>
      <c r="Q12" s="17">
        <v>0.12767885517864899</v>
      </c>
      <c r="R12" s="17"/>
      <c r="S12" s="17">
        <v>0.13776851417764399</v>
      </c>
      <c r="T12" s="17">
        <v>0.219259039417083</v>
      </c>
      <c r="U12" s="17">
        <v>0.16765805325404701</v>
      </c>
      <c r="V12" s="17">
        <v>0.18431715127486201</v>
      </c>
      <c r="W12" s="17">
        <v>0.15569377384684799</v>
      </c>
      <c r="X12" s="17">
        <v>0.165829095320491</v>
      </c>
      <c r="Y12" s="17">
        <v>0.189588294865983</v>
      </c>
      <c r="Z12" s="17">
        <v>0.14695746066576301</v>
      </c>
      <c r="AA12" s="17">
        <v>0.14563352491332199</v>
      </c>
      <c r="AB12" s="17">
        <v>0.20849227293271499</v>
      </c>
      <c r="AC12" s="17">
        <v>0.19065909697685099</v>
      </c>
      <c r="AD12" s="17">
        <v>9.8473847162756104E-2</v>
      </c>
      <c r="AE12" s="17"/>
      <c r="AF12" s="17">
        <v>0.17119613043270701</v>
      </c>
      <c r="AG12" s="17">
        <v>0.16536336357555501</v>
      </c>
      <c r="AH12" s="17">
        <v>0.206076917544464</v>
      </c>
      <c r="AI12" s="17">
        <v>0.178682544412819</v>
      </c>
      <c r="AJ12" s="17">
        <v>0.16094556028283799</v>
      </c>
      <c r="AK12" s="17"/>
      <c r="AL12" s="17">
        <v>0.12505821993588101</v>
      </c>
      <c r="AM12" s="17">
        <v>0.17496863067722601</v>
      </c>
      <c r="AN12" s="17">
        <v>0.22396204480179199</v>
      </c>
      <c r="AO12" s="17">
        <v>0.192455250280616</v>
      </c>
      <c r="AP12" s="17">
        <v>0.15914332942054399</v>
      </c>
      <c r="AQ12" s="17"/>
      <c r="AR12" s="17">
        <v>0.13140189436164501</v>
      </c>
      <c r="AS12" s="17"/>
      <c r="AT12" s="17">
        <v>9.3438927607441893E-2</v>
      </c>
      <c r="AU12" s="17"/>
      <c r="AV12" s="17">
        <v>0.14647205933664501</v>
      </c>
      <c r="AW12" s="17"/>
      <c r="AX12" s="17">
        <v>0.15444569717180601</v>
      </c>
      <c r="AY12" s="17">
        <v>0.16040085424833</v>
      </c>
      <c r="AZ12" s="17"/>
      <c r="BA12" s="17">
        <v>0.16438541674661</v>
      </c>
      <c r="BB12" s="17">
        <v>0.202016030488433</v>
      </c>
    </row>
    <row r="13" spans="2:54">
      <c r="B13" s="18" t="s">
        <v>314</v>
      </c>
      <c r="C13" s="17">
        <v>6.9877475703587696E-2</v>
      </c>
      <c r="D13" s="17">
        <v>9.1218265626447206E-2</v>
      </c>
      <c r="E13" s="17">
        <v>4.9379784876171499E-2</v>
      </c>
      <c r="F13" s="17"/>
      <c r="G13" s="17">
        <v>5.0758123179241499E-2</v>
      </c>
      <c r="H13" s="17">
        <v>6.5068481419532601E-2</v>
      </c>
      <c r="I13" s="17">
        <v>6.8259850135905298E-2</v>
      </c>
      <c r="J13" s="17">
        <v>8.3213509860403295E-2</v>
      </c>
      <c r="K13" s="17">
        <v>6.0238895919247103E-2</v>
      </c>
      <c r="L13" s="17">
        <v>8.3536128827218503E-2</v>
      </c>
      <c r="M13" s="17"/>
      <c r="N13" s="17">
        <v>0.105187642107245</v>
      </c>
      <c r="O13" s="17">
        <v>5.5007779183688502E-2</v>
      </c>
      <c r="P13" s="17">
        <v>6.3120360848024207E-2</v>
      </c>
      <c r="Q13" s="17">
        <v>5.1299179263811501E-2</v>
      </c>
      <c r="R13" s="17"/>
      <c r="S13" s="17">
        <v>7.9194011486126495E-2</v>
      </c>
      <c r="T13" s="17">
        <v>8.4355067944802201E-2</v>
      </c>
      <c r="U13" s="17">
        <v>8.8907792566568306E-2</v>
      </c>
      <c r="V13" s="17">
        <v>5.61550908107257E-2</v>
      </c>
      <c r="W13" s="17">
        <v>6.3707936463894901E-2</v>
      </c>
      <c r="X13" s="17">
        <v>6.4531384199921799E-2</v>
      </c>
      <c r="Y13" s="17">
        <v>8.2832076286938006E-2</v>
      </c>
      <c r="Z13" s="17">
        <v>9.0477768301500894E-2</v>
      </c>
      <c r="AA13" s="17">
        <v>6.4779059794359897E-2</v>
      </c>
      <c r="AB13" s="17">
        <v>6.1307003949139099E-2</v>
      </c>
      <c r="AC13" s="17">
        <v>2.5617886416916001E-2</v>
      </c>
      <c r="AD13" s="17">
        <v>4.0597913266271698E-2</v>
      </c>
      <c r="AE13" s="17"/>
      <c r="AF13" s="17">
        <v>8.3908854265105706E-2</v>
      </c>
      <c r="AG13" s="17">
        <v>7.1645047205377094E-2</v>
      </c>
      <c r="AH13" s="17">
        <v>7.8085020998040294E-2</v>
      </c>
      <c r="AI13" s="17">
        <v>9.3876957220526996E-2</v>
      </c>
      <c r="AJ13" s="17">
        <v>4.3942973971480503E-2</v>
      </c>
      <c r="AK13" s="17"/>
      <c r="AL13" s="17">
        <v>5.3076994860953998E-2</v>
      </c>
      <c r="AM13" s="17">
        <v>4.8621339333053397E-2</v>
      </c>
      <c r="AN13" s="17">
        <v>9.5246558780063606E-2</v>
      </c>
      <c r="AO13" s="17">
        <v>0.102871125764496</v>
      </c>
      <c r="AP13" s="17">
        <v>7.43970306223012E-2</v>
      </c>
      <c r="AQ13" s="17"/>
      <c r="AR13" s="17">
        <v>9.0091324419839303E-2</v>
      </c>
      <c r="AS13" s="17"/>
      <c r="AT13" s="17">
        <v>6.1729810519920103E-2</v>
      </c>
      <c r="AU13" s="17"/>
      <c r="AV13" s="17">
        <v>0.12617932756276801</v>
      </c>
      <c r="AW13" s="17"/>
      <c r="AX13" s="17">
        <v>8.0007893034758096E-2</v>
      </c>
      <c r="AY13" s="17">
        <v>8.7404389425189605E-2</v>
      </c>
      <c r="AZ13" s="17"/>
      <c r="BA13" s="17">
        <v>4.8782476016299002E-2</v>
      </c>
      <c r="BB13" s="17">
        <v>9.5232116646682394E-2</v>
      </c>
    </row>
    <row r="14" spans="2:54">
      <c r="B14" s="18" t="s">
        <v>130</v>
      </c>
      <c r="C14" s="17">
        <v>3.6969713992287399E-2</v>
      </c>
      <c r="D14" s="17">
        <v>2.2179071231510399E-2</v>
      </c>
      <c r="E14" s="17">
        <v>5.1031984002565298E-2</v>
      </c>
      <c r="F14" s="17"/>
      <c r="G14" s="17">
        <v>3.34807176904462E-2</v>
      </c>
      <c r="H14" s="17">
        <v>3.3222869252208603E-2</v>
      </c>
      <c r="I14" s="17">
        <v>4.6557332845627998E-2</v>
      </c>
      <c r="J14" s="17">
        <v>3.1394771645915698E-2</v>
      </c>
      <c r="K14" s="17">
        <v>4.0654353348359901E-2</v>
      </c>
      <c r="L14" s="17">
        <v>3.6639247072627001E-2</v>
      </c>
      <c r="M14" s="17"/>
      <c r="N14" s="17">
        <v>2.8136963177975201E-2</v>
      </c>
      <c r="O14" s="17">
        <v>3.5517032151521702E-2</v>
      </c>
      <c r="P14" s="17">
        <v>3.4987941693338402E-2</v>
      </c>
      <c r="Q14" s="17">
        <v>4.8621901639469597E-2</v>
      </c>
      <c r="R14" s="17"/>
      <c r="S14" s="17">
        <v>3.3541243505464301E-2</v>
      </c>
      <c r="T14" s="17">
        <v>3.0549855112695101E-2</v>
      </c>
      <c r="U14" s="17">
        <v>4.5944109780827601E-2</v>
      </c>
      <c r="V14" s="17">
        <v>3.2609555266637398E-2</v>
      </c>
      <c r="W14" s="17">
        <v>2.7609991106644801E-2</v>
      </c>
      <c r="X14" s="17">
        <v>4.3169724567217599E-2</v>
      </c>
      <c r="Y14" s="17">
        <v>4.26050464411298E-2</v>
      </c>
      <c r="Z14" s="17">
        <v>1.9913927457742401E-2</v>
      </c>
      <c r="AA14" s="17">
        <v>3.8184605415445799E-2</v>
      </c>
      <c r="AB14" s="17">
        <v>3.0175958917292401E-2</v>
      </c>
      <c r="AC14" s="17">
        <v>5.4068866996777501E-2</v>
      </c>
      <c r="AD14" s="17">
        <v>6.8131149166338695E-2</v>
      </c>
      <c r="AE14" s="17"/>
      <c r="AF14" s="17">
        <v>2.6160598513353599E-2</v>
      </c>
      <c r="AG14" s="17">
        <v>3.3214301677162897E-2</v>
      </c>
      <c r="AH14" s="17">
        <v>3.8002059435983303E-2</v>
      </c>
      <c r="AI14" s="17">
        <v>2.5528024331107801E-2</v>
      </c>
      <c r="AJ14" s="17">
        <v>2.7829447093374399E-2</v>
      </c>
      <c r="AK14" s="17"/>
      <c r="AL14" s="17">
        <v>4.27550890426402E-2</v>
      </c>
      <c r="AM14" s="17">
        <v>4.3698379264590699E-2</v>
      </c>
      <c r="AN14" s="17">
        <v>1.96244278459221E-2</v>
      </c>
      <c r="AO14" s="17">
        <v>3.0121371533186801E-2</v>
      </c>
      <c r="AP14" s="17">
        <v>4.4365582837944097E-2</v>
      </c>
      <c r="AQ14" s="17"/>
      <c r="AR14" s="17">
        <v>1.2101107008100701E-2</v>
      </c>
      <c r="AS14" s="17"/>
      <c r="AT14" s="17">
        <v>1.9198017223419898E-2</v>
      </c>
      <c r="AU14" s="17"/>
      <c r="AV14" s="17">
        <v>6.3684131407702503E-3</v>
      </c>
      <c r="AW14" s="17"/>
      <c r="AX14" s="17">
        <v>4.2236440657320601E-2</v>
      </c>
      <c r="AY14" s="17">
        <v>2.47366316650563E-2</v>
      </c>
      <c r="AZ14" s="17"/>
      <c r="BA14" s="17">
        <v>3.3254475169184602E-2</v>
      </c>
      <c r="BB14" s="17">
        <v>2.9770690264226799E-2</v>
      </c>
    </row>
    <row r="15" spans="2:54">
      <c r="B15" s="18" t="s">
        <v>315</v>
      </c>
      <c r="C15" s="21">
        <v>0.42135375591631102</v>
      </c>
      <c r="D15" s="21">
        <v>0.39698676463363203</v>
      </c>
      <c r="E15" s="21">
        <v>0.44598020101659902</v>
      </c>
      <c r="F15" s="21"/>
      <c r="G15" s="21">
        <v>0.47635210693657398</v>
      </c>
      <c r="H15" s="21">
        <v>0.47217247038815902</v>
      </c>
      <c r="I15" s="21">
        <v>0.44253630520694798</v>
      </c>
      <c r="J15" s="21">
        <v>0.465137161925331</v>
      </c>
      <c r="K15" s="21">
        <v>0.34561569332237801</v>
      </c>
      <c r="L15" s="21">
        <v>0.34185913201153101</v>
      </c>
      <c r="M15" s="21"/>
      <c r="N15" s="21">
        <v>0.36801642718107902</v>
      </c>
      <c r="O15" s="21">
        <v>0.40912941392239099</v>
      </c>
      <c r="P15" s="21">
        <v>0.48394163918679001</v>
      </c>
      <c r="Q15" s="21">
        <v>0.43924959843031097</v>
      </c>
      <c r="R15" s="21"/>
      <c r="S15" s="21">
        <v>0.44889653896805698</v>
      </c>
      <c r="T15" s="21">
        <v>0.36347207815744298</v>
      </c>
      <c r="U15" s="21">
        <v>0.385144573938206</v>
      </c>
      <c r="V15" s="21">
        <v>0.40885150240624302</v>
      </c>
      <c r="W15" s="21">
        <v>0.48946321571479501</v>
      </c>
      <c r="X15" s="21">
        <v>0.40268820198673499</v>
      </c>
      <c r="Y15" s="21">
        <v>0.40701908993840202</v>
      </c>
      <c r="Z15" s="21">
        <v>0.44247684469846199</v>
      </c>
      <c r="AA15" s="21">
        <v>0.46656360652587098</v>
      </c>
      <c r="AB15" s="21">
        <v>0.402077621379687</v>
      </c>
      <c r="AC15" s="21">
        <v>0.41517952105914202</v>
      </c>
      <c r="AD15" s="21">
        <v>0.487621139693515</v>
      </c>
      <c r="AE15" s="21"/>
      <c r="AF15" s="21">
        <v>0.42437787646402197</v>
      </c>
      <c r="AG15" s="21">
        <v>0.40786279620299798</v>
      </c>
      <c r="AH15" s="21">
        <v>0.34871371896076098</v>
      </c>
      <c r="AI15" s="21">
        <v>0.39652167495303098</v>
      </c>
      <c r="AJ15" s="21">
        <v>0.50746018222032896</v>
      </c>
      <c r="AK15" s="21"/>
      <c r="AL15" s="21">
        <v>0.45595068372734598</v>
      </c>
      <c r="AM15" s="21">
        <v>0.436154074534081</v>
      </c>
      <c r="AN15" s="21">
        <v>0.37496714462988401</v>
      </c>
      <c r="AO15" s="21">
        <v>0.42467992012093098</v>
      </c>
      <c r="AP15" s="21">
        <v>0.442244504083388</v>
      </c>
      <c r="AQ15" s="21"/>
      <c r="AR15" s="21">
        <v>0.48672386211593499</v>
      </c>
      <c r="AS15" s="21"/>
      <c r="AT15" s="21">
        <v>0.55916299832395699</v>
      </c>
      <c r="AU15" s="21"/>
      <c r="AV15" s="21">
        <v>0.446674666524706</v>
      </c>
      <c r="AW15" s="21"/>
      <c r="AX15" s="21">
        <v>0.46032923078863502</v>
      </c>
      <c r="AY15" s="21">
        <v>0.44581028157974301</v>
      </c>
      <c r="AZ15" s="21"/>
      <c r="BA15" s="21">
        <v>0.438867612899216</v>
      </c>
      <c r="BB15" s="21">
        <v>0.403040351670858</v>
      </c>
    </row>
    <row r="16" spans="2:54">
      <c r="B16" s="18" t="s">
        <v>316</v>
      </c>
      <c r="C16" s="21">
        <v>0.24181568115563101</v>
      </c>
      <c r="D16" s="21">
        <v>0.289819568998816</v>
      </c>
      <c r="E16" s="21">
        <v>0.19488827957351701</v>
      </c>
      <c r="F16" s="21"/>
      <c r="G16" s="21">
        <v>0.190100332660842</v>
      </c>
      <c r="H16" s="21">
        <v>0.218456757858005</v>
      </c>
      <c r="I16" s="21">
        <v>0.230004265423219</v>
      </c>
      <c r="J16" s="21">
        <v>0.22373176299050301</v>
      </c>
      <c r="K16" s="21">
        <v>0.26740782169449401</v>
      </c>
      <c r="L16" s="21">
        <v>0.30265611671033199</v>
      </c>
      <c r="M16" s="21"/>
      <c r="N16" s="21">
        <v>0.335698219106284</v>
      </c>
      <c r="O16" s="21">
        <v>0.24218049750541201</v>
      </c>
      <c r="P16" s="21">
        <v>0.19825305577946301</v>
      </c>
      <c r="Q16" s="21">
        <v>0.17897803444246099</v>
      </c>
      <c r="R16" s="21"/>
      <c r="S16" s="21">
        <v>0.21696252566377</v>
      </c>
      <c r="T16" s="21">
        <v>0.30361410736188499</v>
      </c>
      <c r="U16" s="21">
        <v>0.25656584582061498</v>
      </c>
      <c r="V16" s="21">
        <v>0.24047224208558801</v>
      </c>
      <c r="W16" s="21">
        <v>0.21940171031074299</v>
      </c>
      <c r="X16" s="21">
        <v>0.230360479520412</v>
      </c>
      <c r="Y16" s="21">
        <v>0.272420371152921</v>
      </c>
      <c r="Z16" s="21">
        <v>0.23743522896726399</v>
      </c>
      <c r="AA16" s="21">
        <v>0.21041258470768201</v>
      </c>
      <c r="AB16" s="21">
        <v>0.26979927688185401</v>
      </c>
      <c r="AC16" s="21">
        <v>0.216276983393767</v>
      </c>
      <c r="AD16" s="21">
        <v>0.139071760429028</v>
      </c>
      <c r="AE16" s="21"/>
      <c r="AF16" s="21">
        <v>0.25510498469781301</v>
      </c>
      <c r="AG16" s="21">
        <v>0.23700841078093199</v>
      </c>
      <c r="AH16" s="21">
        <v>0.28416193854250499</v>
      </c>
      <c r="AI16" s="21">
        <v>0.27255950163334602</v>
      </c>
      <c r="AJ16" s="21">
        <v>0.20488853425431899</v>
      </c>
      <c r="AK16" s="21"/>
      <c r="AL16" s="21">
        <v>0.178135214796835</v>
      </c>
      <c r="AM16" s="21">
        <v>0.223589970010279</v>
      </c>
      <c r="AN16" s="21">
        <v>0.31920860358185499</v>
      </c>
      <c r="AO16" s="21">
        <v>0.29532637604511203</v>
      </c>
      <c r="AP16" s="21">
        <v>0.23354036004284501</v>
      </c>
      <c r="AQ16" s="21"/>
      <c r="AR16" s="21">
        <v>0.22149321878148401</v>
      </c>
      <c r="AS16" s="21"/>
      <c r="AT16" s="21">
        <v>0.15516873812736201</v>
      </c>
      <c r="AU16" s="21"/>
      <c r="AV16" s="21">
        <v>0.27265138689941298</v>
      </c>
      <c r="AW16" s="21"/>
      <c r="AX16" s="21">
        <v>0.23445359020656401</v>
      </c>
      <c r="AY16" s="21">
        <v>0.24780524367352</v>
      </c>
      <c r="AZ16" s="21"/>
      <c r="BA16" s="21">
        <v>0.21316789276290901</v>
      </c>
      <c r="BB16" s="21">
        <v>0.29724814713511599</v>
      </c>
    </row>
    <row r="17" spans="2:54">
      <c r="B17" s="18" t="s">
        <v>308</v>
      </c>
      <c r="C17" s="22">
        <v>0.17953807476068001</v>
      </c>
      <c r="D17" s="22">
        <v>0.107167195634816</v>
      </c>
      <c r="E17" s="22">
        <v>0.25109192144308201</v>
      </c>
      <c r="F17" s="22"/>
      <c r="G17" s="22">
        <v>0.28625177427573201</v>
      </c>
      <c r="H17" s="22">
        <v>0.25371571253015401</v>
      </c>
      <c r="I17" s="22">
        <v>0.21253203978372801</v>
      </c>
      <c r="J17" s="22">
        <v>0.24140539893482699</v>
      </c>
      <c r="K17" s="22">
        <v>7.8207871627884396E-2</v>
      </c>
      <c r="L17" s="22">
        <v>3.9203015301198199E-2</v>
      </c>
      <c r="M17" s="22"/>
      <c r="N17" s="22">
        <v>3.2318208074794297E-2</v>
      </c>
      <c r="O17" s="22">
        <v>0.16694891641697901</v>
      </c>
      <c r="P17" s="22">
        <v>0.285688583407326</v>
      </c>
      <c r="Q17" s="22">
        <v>0.26027156398785001</v>
      </c>
      <c r="R17" s="22"/>
      <c r="S17" s="22">
        <v>0.23193401330428701</v>
      </c>
      <c r="T17" s="22">
        <v>5.98579707955577E-2</v>
      </c>
      <c r="U17" s="22">
        <v>0.128578728117591</v>
      </c>
      <c r="V17" s="22">
        <v>0.16837926032065501</v>
      </c>
      <c r="W17" s="22">
        <v>0.27006150540405299</v>
      </c>
      <c r="X17" s="22">
        <v>0.172327722466322</v>
      </c>
      <c r="Y17" s="22">
        <v>0.13459871878548099</v>
      </c>
      <c r="Z17" s="22">
        <v>0.205041615731198</v>
      </c>
      <c r="AA17" s="22">
        <v>0.256151021818189</v>
      </c>
      <c r="AB17" s="22">
        <v>0.13227834449783299</v>
      </c>
      <c r="AC17" s="22">
        <v>0.198902537665375</v>
      </c>
      <c r="AD17" s="22">
        <v>0.34854937926448798</v>
      </c>
      <c r="AE17" s="22"/>
      <c r="AF17" s="22">
        <v>0.16927289176620899</v>
      </c>
      <c r="AG17" s="22">
        <v>0.17085438542206599</v>
      </c>
      <c r="AH17" s="22">
        <v>6.4551780418256696E-2</v>
      </c>
      <c r="AI17" s="22">
        <v>0.123962173319685</v>
      </c>
      <c r="AJ17" s="22">
        <v>0.30257164796600999</v>
      </c>
      <c r="AK17" s="22"/>
      <c r="AL17" s="22">
        <v>0.27781546893051101</v>
      </c>
      <c r="AM17" s="22">
        <v>0.21256410452380201</v>
      </c>
      <c r="AN17" s="22">
        <v>5.5758541048028798E-2</v>
      </c>
      <c r="AO17" s="22">
        <v>0.129353544075819</v>
      </c>
      <c r="AP17" s="22">
        <v>0.20870414404054199</v>
      </c>
      <c r="AQ17" s="22"/>
      <c r="AR17" s="22">
        <v>0.26523064333445101</v>
      </c>
      <c r="AS17" s="22"/>
      <c r="AT17" s="22">
        <v>0.40399426019659501</v>
      </c>
      <c r="AU17" s="22"/>
      <c r="AV17" s="22">
        <v>0.17402327962529299</v>
      </c>
      <c r="AW17" s="22"/>
      <c r="AX17" s="22">
        <v>0.22587564058207099</v>
      </c>
      <c r="AY17" s="22">
        <v>0.19800503790622301</v>
      </c>
      <c r="AZ17" s="22"/>
      <c r="BA17" s="22">
        <v>0.22569972013630801</v>
      </c>
      <c r="BB17" s="22">
        <v>0.10579220453574199</v>
      </c>
    </row>
    <row r="18" spans="2:54">
      <c r="B18" s="16"/>
    </row>
    <row r="19" spans="2:54">
      <c r="B19" t="s">
        <v>456</v>
      </c>
    </row>
    <row r="20" spans="2:54">
      <c r="B20" t="s">
        <v>457</v>
      </c>
    </row>
    <row r="22" spans="2:54">
      <c r="B22"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B2:BB22"/>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317</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c r="B9" s="18" t="s">
        <v>310</v>
      </c>
      <c r="C9" s="17">
        <v>0.16499069357825</v>
      </c>
      <c r="D9" s="17">
        <v>0.187789666086188</v>
      </c>
      <c r="E9" s="17">
        <v>0.14353150242885501</v>
      </c>
      <c r="F9" s="17"/>
      <c r="G9" s="17">
        <v>0.16997154232843101</v>
      </c>
      <c r="H9" s="17">
        <v>0.211504286637025</v>
      </c>
      <c r="I9" s="17">
        <v>0.195963700930817</v>
      </c>
      <c r="J9" s="17">
        <v>0.17143306319148899</v>
      </c>
      <c r="K9" s="17">
        <v>0.15533294415379101</v>
      </c>
      <c r="L9" s="17">
        <v>9.8661640202732298E-2</v>
      </c>
      <c r="M9" s="17"/>
      <c r="N9" s="17">
        <v>0.15620007053614399</v>
      </c>
      <c r="O9" s="17">
        <v>0.13915226977165501</v>
      </c>
      <c r="P9" s="17">
        <v>0.18577737643825301</v>
      </c>
      <c r="Q9" s="17">
        <v>0.181078689683214</v>
      </c>
      <c r="R9" s="17"/>
      <c r="S9" s="17">
        <v>0.16980042017073099</v>
      </c>
      <c r="T9" s="17">
        <v>0.126770414015342</v>
      </c>
      <c r="U9" s="17">
        <v>0.14974635194159</v>
      </c>
      <c r="V9" s="17">
        <v>0.218195348466766</v>
      </c>
      <c r="W9" s="17">
        <v>0.142463063753588</v>
      </c>
      <c r="X9" s="17">
        <v>0.13327045918095001</v>
      </c>
      <c r="Y9" s="17">
        <v>0.172253618590716</v>
      </c>
      <c r="Z9" s="17">
        <v>0.110322430949703</v>
      </c>
      <c r="AA9" s="17">
        <v>0.16721224021745501</v>
      </c>
      <c r="AB9" s="17">
        <v>0.18666464983167699</v>
      </c>
      <c r="AC9" s="17">
        <v>0.22701155364657999</v>
      </c>
      <c r="AD9" s="17">
        <v>0.213839311328864</v>
      </c>
      <c r="AE9" s="17"/>
      <c r="AF9" s="17">
        <v>0.17523084852692999</v>
      </c>
      <c r="AG9" s="17">
        <v>0.14987880969718101</v>
      </c>
      <c r="AH9" s="17">
        <v>0.13074912760376201</v>
      </c>
      <c r="AI9" s="17">
        <v>0.13249690717721599</v>
      </c>
      <c r="AJ9" s="17">
        <v>0.20218213364816001</v>
      </c>
      <c r="AK9" s="17"/>
      <c r="AL9" s="17">
        <v>0.15852864121169599</v>
      </c>
      <c r="AM9" s="17">
        <v>0.148050494501411</v>
      </c>
      <c r="AN9" s="17">
        <v>0.16077274481293499</v>
      </c>
      <c r="AO9" s="17">
        <v>0.228079271259919</v>
      </c>
      <c r="AP9" s="17">
        <v>0.30015086752574099</v>
      </c>
      <c r="AQ9" s="17"/>
      <c r="AR9" s="17">
        <v>0.206825871650333</v>
      </c>
      <c r="AS9" s="17"/>
      <c r="AT9" s="17">
        <v>0.24962096935535799</v>
      </c>
      <c r="AU9" s="17"/>
      <c r="AV9" s="17">
        <v>0.22059129980893799</v>
      </c>
      <c r="AW9" s="17"/>
      <c r="AX9" s="17">
        <v>0.227252330659035</v>
      </c>
      <c r="AY9" s="17">
        <v>0.170754364234733</v>
      </c>
      <c r="AZ9" s="17"/>
      <c r="BA9" s="17">
        <v>0.15975077721509601</v>
      </c>
      <c r="BB9" s="17">
        <v>0.17911586697742499</v>
      </c>
    </row>
    <row r="10" spans="2:54">
      <c r="B10" s="18" t="s">
        <v>311</v>
      </c>
      <c r="C10" s="17">
        <v>0.44966568351749198</v>
      </c>
      <c r="D10" s="17">
        <v>0.43996406361217699</v>
      </c>
      <c r="E10" s="17">
        <v>0.459519417875488</v>
      </c>
      <c r="F10" s="17"/>
      <c r="G10" s="17">
        <v>0.483922287858505</v>
      </c>
      <c r="H10" s="17">
        <v>0.445416920743197</v>
      </c>
      <c r="I10" s="17">
        <v>0.43874326257749502</v>
      </c>
      <c r="J10" s="17">
        <v>0.45738711702949397</v>
      </c>
      <c r="K10" s="17">
        <v>0.44387026642580901</v>
      </c>
      <c r="L10" s="17">
        <v>0.43746651930673502</v>
      </c>
      <c r="M10" s="17"/>
      <c r="N10" s="17">
        <v>0.43630812341988301</v>
      </c>
      <c r="O10" s="17">
        <v>0.47347357755790298</v>
      </c>
      <c r="P10" s="17">
        <v>0.44218791451886702</v>
      </c>
      <c r="Q10" s="17">
        <v>0.44869932333092799</v>
      </c>
      <c r="R10" s="17"/>
      <c r="S10" s="17">
        <v>0.43646322592422498</v>
      </c>
      <c r="T10" s="17">
        <v>0.40791577510872401</v>
      </c>
      <c r="U10" s="17">
        <v>0.42341496204193901</v>
      </c>
      <c r="V10" s="17">
        <v>0.48941805999494298</v>
      </c>
      <c r="W10" s="17">
        <v>0.47338852268916498</v>
      </c>
      <c r="X10" s="17">
        <v>0.50407878456592303</v>
      </c>
      <c r="Y10" s="17">
        <v>0.45165111103427702</v>
      </c>
      <c r="Z10" s="17">
        <v>0.46325880112287499</v>
      </c>
      <c r="AA10" s="17">
        <v>0.456883123255447</v>
      </c>
      <c r="AB10" s="17">
        <v>0.44519009990786901</v>
      </c>
      <c r="AC10" s="17">
        <v>0.42207149240595498</v>
      </c>
      <c r="AD10" s="17">
        <v>0.43449867755118998</v>
      </c>
      <c r="AE10" s="17"/>
      <c r="AF10" s="17">
        <v>0.45389899607339401</v>
      </c>
      <c r="AG10" s="17">
        <v>0.43190417559250799</v>
      </c>
      <c r="AH10" s="17">
        <v>0.472505895667582</v>
      </c>
      <c r="AI10" s="17">
        <v>0.49239239591556599</v>
      </c>
      <c r="AJ10" s="17">
        <v>0.46959771804549799</v>
      </c>
      <c r="AK10" s="17"/>
      <c r="AL10" s="17">
        <v>0.44176102512500698</v>
      </c>
      <c r="AM10" s="17">
        <v>0.50366092483638103</v>
      </c>
      <c r="AN10" s="17">
        <v>0.43993754185405998</v>
      </c>
      <c r="AO10" s="17">
        <v>0.42420949068213099</v>
      </c>
      <c r="AP10" s="17">
        <v>0.39288750187129001</v>
      </c>
      <c r="AQ10" s="17"/>
      <c r="AR10" s="17">
        <v>0.46546354559526798</v>
      </c>
      <c r="AS10" s="17"/>
      <c r="AT10" s="17">
        <v>0.48549492822422902</v>
      </c>
      <c r="AU10" s="17"/>
      <c r="AV10" s="17">
        <v>0.435747779124116</v>
      </c>
      <c r="AW10" s="17"/>
      <c r="AX10" s="17">
        <v>0.42619862095310901</v>
      </c>
      <c r="AY10" s="17">
        <v>0.44748113881516199</v>
      </c>
      <c r="AZ10" s="17"/>
      <c r="BA10" s="17">
        <v>0.47402127307937297</v>
      </c>
      <c r="BB10" s="17">
        <v>0.43412140918725201</v>
      </c>
    </row>
    <row r="11" spans="2:54">
      <c r="B11" s="18" t="s">
        <v>312</v>
      </c>
      <c r="C11" s="17">
        <v>0.25338974101616701</v>
      </c>
      <c r="D11" s="17">
        <v>0.243747884644024</v>
      </c>
      <c r="E11" s="17">
        <v>0.26211601927413702</v>
      </c>
      <c r="F11" s="17"/>
      <c r="G11" s="17">
        <v>0.23527660452417001</v>
      </c>
      <c r="H11" s="17">
        <v>0.21468636867225599</v>
      </c>
      <c r="I11" s="17">
        <v>0.22184106436780801</v>
      </c>
      <c r="J11" s="17">
        <v>0.25490676237124599</v>
      </c>
      <c r="K11" s="17">
        <v>0.25856308450888399</v>
      </c>
      <c r="L11" s="17">
        <v>0.31835303567434797</v>
      </c>
      <c r="M11" s="17"/>
      <c r="N11" s="17">
        <v>0.245274250371599</v>
      </c>
      <c r="O11" s="17">
        <v>0.26058948411340299</v>
      </c>
      <c r="P11" s="17">
        <v>0.25469212538202501</v>
      </c>
      <c r="Q11" s="17">
        <v>0.254301856270781</v>
      </c>
      <c r="R11" s="17"/>
      <c r="S11" s="17">
        <v>0.27895384790231398</v>
      </c>
      <c r="T11" s="17">
        <v>0.26952198046668702</v>
      </c>
      <c r="U11" s="17">
        <v>0.26702219695312901</v>
      </c>
      <c r="V11" s="17">
        <v>0.17533804378640899</v>
      </c>
      <c r="W11" s="17">
        <v>0.27622327364882998</v>
      </c>
      <c r="X11" s="17">
        <v>0.24706046792359099</v>
      </c>
      <c r="Y11" s="17">
        <v>0.23052656540397501</v>
      </c>
      <c r="Z11" s="17">
        <v>0.26047242328092901</v>
      </c>
      <c r="AA11" s="17">
        <v>0.27084637636374198</v>
      </c>
      <c r="AB11" s="17">
        <v>0.24562914045305201</v>
      </c>
      <c r="AC11" s="17">
        <v>0.25163196283431</v>
      </c>
      <c r="AD11" s="17">
        <v>0.241335425193517</v>
      </c>
      <c r="AE11" s="17"/>
      <c r="AF11" s="17">
        <v>0.25159269951496799</v>
      </c>
      <c r="AG11" s="17">
        <v>0.26057161226622999</v>
      </c>
      <c r="AH11" s="17">
        <v>0.28022827735853001</v>
      </c>
      <c r="AI11" s="17">
        <v>0.20890216615708301</v>
      </c>
      <c r="AJ11" s="17">
        <v>0.20712800936933801</v>
      </c>
      <c r="AK11" s="17"/>
      <c r="AL11" s="17">
        <v>0.28003785248861102</v>
      </c>
      <c r="AM11" s="17">
        <v>0.221072686299607</v>
      </c>
      <c r="AN11" s="17">
        <v>0.25099179557856699</v>
      </c>
      <c r="AO11" s="17">
        <v>0.22036145408822699</v>
      </c>
      <c r="AP11" s="17">
        <v>0.13144570749197901</v>
      </c>
      <c r="AQ11" s="17"/>
      <c r="AR11" s="17">
        <v>0.21941919715263</v>
      </c>
      <c r="AS11" s="17"/>
      <c r="AT11" s="17">
        <v>0.18550393635517301</v>
      </c>
      <c r="AU11" s="17"/>
      <c r="AV11" s="17">
        <v>0.217584596873205</v>
      </c>
      <c r="AW11" s="17"/>
      <c r="AX11" s="17">
        <v>0.24327588579612699</v>
      </c>
      <c r="AY11" s="17">
        <v>0.25626397405894902</v>
      </c>
      <c r="AZ11" s="17"/>
      <c r="BA11" s="17">
        <v>0.24688487611197299</v>
      </c>
      <c r="BB11" s="17">
        <v>0.24717422341866899</v>
      </c>
    </row>
    <row r="12" spans="2:54">
      <c r="B12" s="18" t="s">
        <v>313</v>
      </c>
      <c r="C12" s="17">
        <v>7.2644265613131004E-2</v>
      </c>
      <c r="D12" s="17">
        <v>8.0903625500954104E-2</v>
      </c>
      <c r="E12" s="17">
        <v>6.4932835094872701E-2</v>
      </c>
      <c r="F12" s="17"/>
      <c r="G12" s="17">
        <v>6.7206495800370802E-2</v>
      </c>
      <c r="H12" s="17">
        <v>7.4214532462588703E-2</v>
      </c>
      <c r="I12" s="17">
        <v>7.5735259108736297E-2</v>
      </c>
      <c r="J12" s="17">
        <v>6.2430385070338802E-2</v>
      </c>
      <c r="K12" s="17">
        <v>7.0643015397464495E-2</v>
      </c>
      <c r="L12" s="17">
        <v>8.2187105498641694E-2</v>
      </c>
      <c r="M12" s="17"/>
      <c r="N12" s="17">
        <v>0.11129861090875599</v>
      </c>
      <c r="O12" s="17">
        <v>6.3097875978814305E-2</v>
      </c>
      <c r="P12" s="17">
        <v>6.3508858706106106E-2</v>
      </c>
      <c r="Q12" s="17">
        <v>4.88493369392895E-2</v>
      </c>
      <c r="R12" s="17"/>
      <c r="S12" s="17">
        <v>5.2125143687902199E-2</v>
      </c>
      <c r="T12" s="17">
        <v>0.115551742040702</v>
      </c>
      <c r="U12" s="17">
        <v>9.8432712508002396E-2</v>
      </c>
      <c r="V12" s="17">
        <v>7.2828395487735995E-2</v>
      </c>
      <c r="W12" s="17">
        <v>7.6114601032567397E-2</v>
      </c>
      <c r="X12" s="17">
        <v>4.7302471816769602E-2</v>
      </c>
      <c r="Y12" s="17">
        <v>8.7001838721189606E-2</v>
      </c>
      <c r="Z12" s="17">
        <v>7.1341196952072194E-2</v>
      </c>
      <c r="AA12" s="17">
        <v>4.1223078786565101E-2</v>
      </c>
      <c r="AB12" s="17">
        <v>9.6377599083958806E-2</v>
      </c>
      <c r="AC12" s="17">
        <v>4.1438977245432801E-2</v>
      </c>
      <c r="AD12" s="17">
        <v>4.01829585362364E-2</v>
      </c>
      <c r="AE12" s="17"/>
      <c r="AF12" s="17">
        <v>6.9357753719390694E-2</v>
      </c>
      <c r="AG12" s="17">
        <v>9.9475138906660293E-2</v>
      </c>
      <c r="AH12" s="17">
        <v>8.1276221074514501E-2</v>
      </c>
      <c r="AI12" s="17">
        <v>8.8276201018870598E-2</v>
      </c>
      <c r="AJ12" s="17">
        <v>6.2285567024663702E-2</v>
      </c>
      <c r="AK12" s="17"/>
      <c r="AL12" s="17">
        <v>4.7761403094429902E-2</v>
      </c>
      <c r="AM12" s="17">
        <v>6.2898777987094506E-2</v>
      </c>
      <c r="AN12" s="17">
        <v>9.9964740958825099E-2</v>
      </c>
      <c r="AO12" s="17">
        <v>8.5365545414147703E-2</v>
      </c>
      <c r="AP12" s="17">
        <v>0.118782722415413</v>
      </c>
      <c r="AQ12" s="17"/>
      <c r="AR12" s="17">
        <v>7.5227246764090594E-2</v>
      </c>
      <c r="AS12" s="17"/>
      <c r="AT12" s="17">
        <v>5.3727141251887101E-2</v>
      </c>
      <c r="AU12" s="17"/>
      <c r="AV12" s="17">
        <v>8.8655286364235905E-2</v>
      </c>
      <c r="AW12" s="17"/>
      <c r="AX12" s="17">
        <v>5.8005733725520002E-2</v>
      </c>
      <c r="AY12" s="17">
        <v>7.9196489412950502E-2</v>
      </c>
      <c r="AZ12" s="17"/>
      <c r="BA12" s="17">
        <v>5.5020353690821901E-2</v>
      </c>
      <c r="BB12" s="17">
        <v>8.9887083949174204E-2</v>
      </c>
    </row>
    <row r="13" spans="2:54">
      <c r="B13" s="18" t="s">
        <v>314</v>
      </c>
      <c r="C13" s="17">
        <v>1.8574251733201399E-2</v>
      </c>
      <c r="D13" s="17">
        <v>2.2893707529883602E-2</v>
      </c>
      <c r="E13" s="17">
        <v>1.38065835987548E-2</v>
      </c>
      <c r="F13" s="17"/>
      <c r="G13" s="17">
        <v>1.5394232947946101E-2</v>
      </c>
      <c r="H13" s="17">
        <v>1.7589811065993201E-2</v>
      </c>
      <c r="I13" s="17">
        <v>2.3754107408123101E-2</v>
      </c>
      <c r="J13" s="17">
        <v>1.5673006560672099E-2</v>
      </c>
      <c r="K13" s="17">
        <v>2.56545667720867E-2</v>
      </c>
      <c r="L13" s="17">
        <v>1.4893676379325999E-2</v>
      </c>
      <c r="M13" s="17"/>
      <c r="N13" s="17">
        <v>2.6138475306903001E-2</v>
      </c>
      <c r="O13" s="17">
        <v>1.9381985537299001E-2</v>
      </c>
      <c r="P13" s="17">
        <v>9.7004416299440299E-3</v>
      </c>
      <c r="Q13" s="17">
        <v>1.7909837980785201E-2</v>
      </c>
      <c r="R13" s="17"/>
      <c r="S13" s="17">
        <v>2.8016331312380301E-2</v>
      </c>
      <c r="T13" s="17">
        <v>2.48233593971257E-2</v>
      </c>
      <c r="U13" s="17">
        <v>1.29407144512585E-2</v>
      </c>
      <c r="V13" s="17">
        <v>1.3586991835970201E-2</v>
      </c>
      <c r="W13" s="17">
        <v>1.8204434904091599E-2</v>
      </c>
      <c r="X13" s="17">
        <v>2.2105256196262298E-2</v>
      </c>
      <c r="Y13" s="17">
        <v>1.8924678669849902E-2</v>
      </c>
      <c r="Z13" s="17">
        <v>4.6268002366118603E-2</v>
      </c>
      <c r="AA13" s="17">
        <v>2.04440685052493E-2</v>
      </c>
      <c r="AB13" s="17">
        <v>0</v>
      </c>
      <c r="AC13" s="17">
        <v>5.8539665310084902E-3</v>
      </c>
      <c r="AD13" s="17">
        <v>0</v>
      </c>
      <c r="AE13" s="17"/>
      <c r="AF13" s="17">
        <v>2.0834220255765298E-2</v>
      </c>
      <c r="AG13" s="17">
        <v>2.3260079298337299E-2</v>
      </c>
      <c r="AH13" s="17">
        <v>1.2188865571839499E-2</v>
      </c>
      <c r="AI13" s="17">
        <v>2.87681291964661E-2</v>
      </c>
      <c r="AJ13" s="17">
        <v>1.82681567546518E-2</v>
      </c>
      <c r="AK13" s="17"/>
      <c r="AL13" s="17">
        <v>1.7894612004752598E-2</v>
      </c>
      <c r="AM13" s="17">
        <v>1.29499121089083E-2</v>
      </c>
      <c r="AN13" s="17">
        <v>2.1404174240736699E-2</v>
      </c>
      <c r="AO13" s="17">
        <v>2.9793873896045701E-2</v>
      </c>
      <c r="AP13" s="17">
        <v>0</v>
      </c>
      <c r="AQ13" s="17"/>
      <c r="AR13" s="17">
        <v>1.44369504817467E-2</v>
      </c>
      <c r="AS13" s="17"/>
      <c r="AT13" s="17">
        <v>1.14257624713809E-2</v>
      </c>
      <c r="AU13" s="17"/>
      <c r="AV13" s="17">
        <v>1.5659922679292899E-2</v>
      </c>
      <c r="AW13" s="17"/>
      <c r="AX13" s="17">
        <v>2.0587692240230299E-2</v>
      </c>
      <c r="AY13" s="17">
        <v>1.9178765543694399E-2</v>
      </c>
      <c r="AZ13" s="17"/>
      <c r="BA13" s="17">
        <v>2.2773194206371201E-2</v>
      </c>
      <c r="BB13" s="17">
        <v>1.6588598867679199E-2</v>
      </c>
    </row>
    <row r="14" spans="2:54">
      <c r="B14" s="18" t="s">
        <v>130</v>
      </c>
      <c r="C14" s="17">
        <v>4.0735364541758398E-2</v>
      </c>
      <c r="D14" s="17">
        <v>2.4701052626772899E-2</v>
      </c>
      <c r="E14" s="17">
        <v>5.60936417278931E-2</v>
      </c>
      <c r="F14" s="17"/>
      <c r="G14" s="17">
        <v>2.8228836540577298E-2</v>
      </c>
      <c r="H14" s="17">
        <v>3.6588080418940301E-2</v>
      </c>
      <c r="I14" s="17">
        <v>4.3962605607020602E-2</v>
      </c>
      <c r="J14" s="17">
        <v>3.8169665776760002E-2</v>
      </c>
      <c r="K14" s="17">
        <v>4.5936122741964097E-2</v>
      </c>
      <c r="L14" s="17">
        <v>4.8438022938217001E-2</v>
      </c>
      <c r="M14" s="17"/>
      <c r="N14" s="17">
        <v>2.4780469456714398E-2</v>
      </c>
      <c r="O14" s="17">
        <v>4.4304807040925799E-2</v>
      </c>
      <c r="P14" s="17">
        <v>4.4133283324805199E-2</v>
      </c>
      <c r="Q14" s="17">
        <v>4.9160955795001203E-2</v>
      </c>
      <c r="R14" s="17"/>
      <c r="S14" s="17">
        <v>3.4641031002446698E-2</v>
      </c>
      <c r="T14" s="17">
        <v>5.5416728971418298E-2</v>
      </c>
      <c r="U14" s="17">
        <v>4.84430621040811E-2</v>
      </c>
      <c r="V14" s="17">
        <v>3.0633160428175901E-2</v>
      </c>
      <c r="W14" s="17">
        <v>1.3606103971758999E-2</v>
      </c>
      <c r="X14" s="17">
        <v>4.6182560316504397E-2</v>
      </c>
      <c r="Y14" s="17">
        <v>3.9642187579992799E-2</v>
      </c>
      <c r="Z14" s="17">
        <v>4.8337145328302203E-2</v>
      </c>
      <c r="AA14" s="17">
        <v>4.3391112871541702E-2</v>
      </c>
      <c r="AB14" s="17">
        <v>2.6138510723443201E-2</v>
      </c>
      <c r="AC14" s="17">
        <v>5.1992047336713497E-2</v>
      </c>
      <c r="AD14" s="17">
        <v>7.0143627390193905E-2</v>
      </c>
      <c r="AE14" s="17"/>
      <c r="AF14" s="17">
        <v>2.9085481909551701E-2</v>
      </c>
      <c r="AG14" s="17">
        <v>3.4910184239083902E-2</v>
      </c>
      <c r="AH14" s="17">
        <v>2.3051612723772E-2</v>
      </c>
      <c r="AI14" s="17">
        <v>4.9164200534799203E-2</v>
      </c>
      <c r="AJ14" s="17">
        <v>4.0538415157688898E-2</v>
      </c>
      <c r="AK14" s="17"/>
      <c r="AL14" s="17">
        <v>5.4016466075503797E-2</v>
      </c>
      <c r="AM14" s="17">
        <v>5.1367204266598201E-2</v>
      </c>
      <c r="AN14" s="17">
        <v>2.6929002554875701E-2</v>
      </c>
      <c r="AO14" s="17">
        <v>1.21903646595296E-2</v>
      </c>
      <c r="AP14" s="17">
        <v>5.6733200695577503E-2</v>
      </c>
      <c r="AQ14" s="17"/>
      <c r="AR14" s="17">
        <v>1.8627188355932401E-2</v>
      </c>
      <c r="AS14" s="17"/>
      <c r="AT14" s="17">
        <v>1.4227262341972E-2</v>
      </c>
      <c r="AU14" s="17"/>
      <c r="AV14" s="17">
        <v>2.1761115150212399E-2</v>
      </c>
      <c r="AW14" s="17"/>
      <c r="AX14" s="17">
        <v>2.4679736625978201E-2</v>
      </c>
      <c r="AY14" s="17">
        <v>2.71252679345102E-2</v>
      </c>
      <c r="AZ14" s="17"/>
      <c r="BA14" s="17">
        <v>4.1549525696364401E-2</v>
      </c>
      <c r="BB14" s="17">
        <v>3.3112817599801503E-2</v>
      </c>
    </row>
    <row r="15" spans="2:54">
      <c r="B15" s="18" t="s">
        <v>315</v>
      </c>
      <c r="C15" s="21">
        <v>0.61465637709574195</v>
      </c>
      <c r="D15" s="21">
        <v>0.62775372969836496</v>
      </c>
      <c r="E15" s="21">
        <v>0.60305092030434304</v>
      </c>
      <c r="F15" s="21"/>
      <c r="G15" s="21">
        <v>0.65389383018693603</v>
      </c>
      <c r="H15" s="21">
        <v>0.65692120738022197</v>
      </c>
      <c r="I15" s="21">
        <v>0.63470696350831202</v>
      </c>
      <c r="J15" s="21">
        <v>0.62882018022098296</v>
      </c>
      <c r="K15" s="21">
        <v>0.59920321057960002</v>
      </c>
      <c r="L15" s="21">
        <v>0.53612815950946802</v>
      </c>
      <c r="M15" s="21"/>
      <c r="N15" s="21">
        <v>0.59250819395602705</v>
      </c>
      <c r="O15" s="21">
        <v>0.61262584732955805</v>
      </c>
      <c r="P15" s="21">
        <v>0.62796529095711995</v>
      </c>
      <c r="Q15" s="21">
        <v>0.62977801301414305</v>
      </c>
      <c r="R15" s="21"/>
      <c r="S15" s="21">
        <v>0.60626364609495698</v>
      </c>
      <c r="T15" s="21">
        <v>0.53468618912406596</v>
      </c>
      <c r="U15" s="21">
        <v>0.57316131398352899</v>
      </c>
      <c r="V15" s="21">
        <v>0.70761340846170895</v>
      </c>
      <c r="W15" s="21">
        <v>0.61585158644275195</v>
      </c>
      <c r="X15" s="21">
        <v>0.63734924374687296</v>
      </c>
      <c r="Y15" s="21">
        <v>0.62390472962499299</v>
      </c>
      <c r="Z15" s="21">
        <v>0.57358123207257805</v>
      </c>
      <c r="AA15" s="21">
        <v>0.62409536347290195</v>
      </c>
      <c r="AB15" s="21">
        <v>0.63185474973954603</v>
      </c>
      <c r="AC15" s="21">
        <v>0.64908304605253497</v>
      </c>
      <c r="AD15" s="21">
        <v>0.64833798888005301</v>
      </c>
      <c r="AE15" s="21"/>
      <c r="AF15" s="21">
        <v>0.62912984460032395</v>
      </c>
      <c r="AG15" s="21">
        <v>0.58178298528968897</v>
      </c>
      <c r="AH15" s="21">
        <v>0.60325502327134395</v>
      </c>
      <c r="AI15" s="21">
        <v>0.62488930309278201</v>
      </c>
      <c r="AJ15" s="21">
        <v>0.67177985169365795</v>
      </c>
      <c r="AK15" s="21"/>
      <c r="AL15" s="21">
        <v>0.600289666336703</v>
      </c>
      <c r="AM15" s="21">
        <v>0.65171141933779198</v>
      </c>
      <c r="AN15" s="21">
        <v>0.600710286666995</v>
      </c>
      <c r="AO15" s="21">
        <v>0.65228876194204999</v>
      </c>
      <c r="AP15" s="21">
        <v>0.69303836939703101</v>
      </c>
      <c r="AQ15" s="21"/>
      <c r="AR15" s="21">
        <v>0.67228941724560098</v>
      </c>
      <c r="AS15" s="21"/>
      <c r="AT15" s="21">
        <v>0.73511589757958695</v>
      </c>
      <c r="AU15" s="21"/>
      <c r="AV15" s="21">
        <v>0.65633907893305399</v>
      </c>
      <c r="AW15" s="21"/>
      <c r="AX15" s="21">
        <v>0.65345095161214495</v>
      </c>
      <c r="AY15" s="21">
        <v>0.61823550304989505</v>
      </c>
      <c r="AZ15" s="21"/>
      <c r="BA15" s="21">
        <v>0.63377205029446904</v>
      </c>
      <c r="BB15" s="21">
        <v>0.61323727616467605</v>
      </c>
    </row>
    <row r="16" spans="2:54">
      <c r="B16" s="18" t="s">
        <v>316</v>
      </c>
      <c r="C16" s="21">
        <v>9.1218517346332406E-2</v>
      </c>
      <c r="D16" s="21">
        <v>0.103797333030838</v>
      </c>
      <c r="E16" s="21">
        <v>7.8739418693627494E-2</v>
      </c>
      <c r="F16" s="21"/>
      <c r="G16" s="21">
        <v>8.2600728748316907E-2</v>
      </c>
      <c r="H16" s="21">
        <v>9.1804343528581897E-2</v>
      </c>
      <c r="I16" s="21">
        <v>9.9489366516859398E-2</v>
      </c>
      <c r="J16" s="21">
        <v>7.8103391631010904E-2</v>
      </c>
      <c r="K16" s="21">
        <v>9.6297582169551199E-2</v>
      </c>
      <c r="L16" s="21">
        <v>9.7080781877967801E-2</v>
      </c>
      <c r="M16" s="21"/>
      <c r="N16" s="21">
        <v>0.137437086215659</v>
      </c>
      <c r="O16" s="21">
        <v>8.2479861516113306E-2</v>
      </c>
      <c r="P16" s="21">
        <v>7.3209300336050095E-2</v>
      </c>
      <c r="Q16" s="21">
        <v>6.6759174920074701E-2</v>
      </c>
      <c r="R16" s="21"/>
      <c r="S16" s="21">
        <v>8.01414750002825E-2</v>
      </c>
      <c r="T16" s="21">
        <v>0.140375101437828</v>
      </c>
      <c r="U16" s="21">
        <v>0.111373426959261</v>
      </c>
      <c r="V16" s="21">
        <v>8.6415387323706197E-2</v>
      </c>
      <c r="W16" s="21">
        <v>9.4319035936658996E-2</v>
      </c>
      <c r="X16" s="21">
        <v>6.9407728013031897E-2</v>
      </c>
      <c r="Y16" s="21">
        <v>0.105926517391039</v>
      </c>
      <c r="Z16" s="21">
        <v>0.117609199318191</v>
      </c>
      <c r="AA16" s="21">
        <v>6.1667147291814398E-2</v>
      </c>
      <c r="AB16" s="21">
        <v>9.6377599083958806E-2</v>
      </c>
      <c r="AC16" s="21">
        <v>4.7292943776441297E-2</v>
      </c>
      <c r="AD16" s="21">
        <v>4.01829585362364E-2</v>
      </c>
      <c r="AE16" s="21"/>
      <c r="AF16" s="21">
        <v>9.0191973975155895E-2</v>
      </c>
      <c r="AG16" s="21">
        <v>0.122735218204998</v>
      </c>
      <c r="AH16" s="21">
        <v>9.3465086646354098E-2</v>
      </c>
      <c r="AI16" s="21">
        <v>0.117044330215337</v>
      </c>
      <c r="AJ16" s="21">
        <v>8.0553723779315495E-2</v>
      </c>
      <c r="AK16" s="21"/>
      <c r="AL16" s="21">
        <v>6.5656015099182494E-2</v>
      </c>
      <c r="AM16" s="21">
        <v>7.5848690096002799E-2</v>
      </c>
      <c r="AN16" s="21">
        <v>0.121368915199562</v>
      </c>
      <c r="AO16" s="21">
        <v>0.115159419310193</v>
      </c>
      <c r="AP16" s="21">
        <v>0.118782722415413</v>
      </c>
      <c r="AQ16" s="21"/>
      <c r="AR16" s="21">
        <v>8.9664197245837393E-2</v>
      </c>
      <c r="AS16" s="21"/>
      <c r="AT16" s="21">
        <v>6.5152903723267999E-2</v>
      </c>
      <c r="AU16" s="21"/>
      <c r="AV16" s="21">
        <v>0.10431520904352901</v>
      </c>
      <c r="AW16" s="21"/>
      <c r="AX16" s="21">
        <v>7.8593425965750294E-2</v>
      </c>
      <c r="AY16" s="21">
        <v>9.8375254956644897E-2</v>
      </c>
      <c r="AZ16" s="21"/>
      <c r="BA16" s="21">
        <v>7.7793547897193102E-2</v>
      </c>
      <c r="BB16" s="21">
        <v>0.106475682816853</v>
      </c>
    </row>
    <row r="17" spans="2:54">
      <c r="B17" s="18" t="s">
        <v>308</v>
      </c>
      <c r="C17" s="22">
        <v>0.52343785974941004</v>
      </c>
      <c r="D17" s="22">
        <v>0.52395639666752702</v>
      </c>
      <c r="E17" s="22">
        <v>0.52431150161071505</v>
      </c>
      <c r="F17" s="22"/>
      <c r="G17" s="22">
        <v>0.57129310143862</v>
      </c>
      <c r="H17" s="22">
        <v>0.56511686385163995</v>
      </c>
      <c r="I17" s="22">
        <v>0.53521759699145299</v>
      </c>
      <c r="J17" s="22">
        <v>0.55071678858997197</v>
      </c>
      <c r="K17" s="22">
        <v>0.50290562841004904</v>
      </c>
      <c r="L17" s="22">
        <v>0.43904737763149998</v>
      </c>
      <c r="M17" s="22"/>
      <c r="N17" s="22">
        <v>0.45507110774036802</v>
      </c>
      <c r="O17" s="22">
        <v>0.53014598581344397</v>
      </c>
      <c r="P17" s="22">
        <v>0.55475599062106995</v>
      </c>
      <c r="Q17" s="22">
        <v>0.56301883809406805</v>
      </c>
      <c r="R17" s="22"/>
      <c r="S17" s="22">
        <v>0.52612217109467396</v>
      </c>
      <c r="T17" s="22">
        <v>0.39431108768623802</v>
      </c>
      <c r="U17" s="22">
        <v>0.46178788702426798</v>
      </c>
      <c r="V17" s="22">
        <v>0.62119802113800304</v>
      </c>
      <c r="W17" s="22">
        <v>0.52153255050609304</v>
      </c>
      <c r="X17" s="22">
        <v>0.567941515733841</v>
      </c>
      <c r="Y17" s="22">
        <v>0.51797821223395302</v>
      </c>
      <c r="Z17" s="22">
        <v>0.45597203275438702</v>
      </c>
      <c r="AA17" s="22">
        <v>0.56242821618108796</v>
      </c>
      <c r="AB17" s="22">
        <v>0.53547715065558699</v>
      </c>
      <c r="AC17" s="22">
        <v>0.60179010227609298</v>
      </c>
      <c r="AD17" s="22">
        <v>0.60815503034381702</v>
      </c>
      <c r="AE17" s="22"/>
      <c r="AF17" s="22">
        <v>0.53893787062516796</v>
      </c>
      <c r="AG17" s="22">
        <v>0.45904776708469103</v>
      </c>
      <c r="AH17" s="22">
        <v>0.50978993662498995</v>
      </c>
      <c r="AI17" s="22">
        <v>0.50784497287744501</v>
      </c>
      <c r="AJ17" s="22">
        <v>0.59122612791434204</v>
      </c>
      <c r="AK17" s="22"/>
      <c r="AL17" s="22">
        <v>0.53463365123752005</v>
      </c>
      <c r="AM17" s="22">
        <v>0.57586272924178905</v>
      </c>
      <c r="AN17" s="22">
        <v>0.479341371467433</v>
      </c>
      <c r="AO17" s="22">
        <v>0.53712934263185697</v>
      </c>
      <c r="AP17" s="22">
        <v>0.57425564698161802</v>
      </c>
      <c r="AQ17" s="22"/>
      <c r="AR17" s="22">
        <v>0.58262521999976302</v>
      </c>
      <c r="AS17" s="22"/>
      <c r="AT17" s="22">
        <v>0.66996299385631897</v>
      </c>
      <c r="AU17" s="22"/>
      <c r="AV17" s="22">
        <v>0.55202386988952501</v>
      </c>
      <c r="AW17" s="22"/>
      <c r="AX17" s="22">
        <v>0.57485752564639403</v>
      </c>
      <c r="AY17" s="22">
        <v>0.51986024809325104</v>
      </c>
      <c r="AZ17" s="22"/>
      <c r="BA17" s="22">
        <v>0.55597850239727598</v>
      </c>
      <c r="BB17" s="22">
        <v>0.506761593347823</v>
      </c>
    </row>
    <row r="18" spans="2:54">
      <c r="B18" s="16"/>
    </row>
    <row r="19" spans="2:54">
      <c r="B19" t="s">
        <v>456</v>
      </c>
    </row>
    <row r="20" spans="2:54">
      <c r="B20" t="s">
        <v>457</v>
      </c>
    </row>
    <row r="22" spans="2:54">
      <c r="B22"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B2:BB22"/>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318</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c r="B9" s="18" t="s">
        <v>310</v>
      </c>
      <c r="C9" s="17">
        <v>0.15875386142106801</v>
      </c>
      <c r="D9" s="17">
        <v>0.20348316108255499</v>
      </c>
      <c r="E9" s="17">
        <v>0.115211016772906</v>
      </c>
      <c r="F9" s="17"/>
      <c r="G9" s="17">
        <v>0.18423724206255301</v>
      </c>
      <c r="H9" s="17">
        <v>0.21955821657301999</v>
      </c>
      <c r="I9" s="17">
        <v>0.16597188865818799</v>
      </c>
      <c r="J9" s="17">
        <v>0.16134313106210299</v>
      </c>
      <c r="K9" s="17">
        <v>0.10828341337509299</v>
      </c>
      <c r="L9" s="17">
        <v>0.11703225727197999</v>
      </c>
      <c r="M9" s="17"/>
      <c r="N9" s="17">
        <v>0.228827586047578</v>
      </c>
      <c r="O9" s="17">
        <v>0.139061908178369</v>
      </c>
      <c r="P9" s="17">
        <v>0.15159081275146699</v>
      </c>
      <c r="Q9" s="17">
        <v>0.112031478726764</v>
      </c>
      <c r="R9" s="17"/>
      <c r="S9" s="17">
        <v>0.201041517508948</v>
      </c>
      <c r="T9" s="17">
        <v>0.13450873221956999</v>
      </c>
      <c r="U9" s="17">
        <v>0.17814013732545</v>
      </c>
      <c r="V9" s="17">
        <v>0.14102242004343499</v>
      </c>
      <c r="W9" s="17">
        <v>0.13908075218876001</v>
      </c>
      <c r="X9" s="17">
        <v>0.13843124739357601</v>
      </c>
      <c r="Y9" s="17">
        <v>0.13382675002311101</v>
      </c>
      <c r="Z9" s="17">
        <v>0.176866563270942</v>
      </c>
      <c r="AA9" s="17">
        <v>0.17463872772008601</v>
      </c>
      <c r="AB9" s="17">
        <v>0.164963500379505</v>
      </c>
      <c r="AC9" s="17">
        <v>0.162002617872744</v>
      </c>
      <c r="AD9" s="17">
        <v>0.13512854520929901</v>
      </c>
      <c r="AE9" s="17"/>
      <c r="AF9" s="17">
        <v>0.21875671949035699</v>
      </c>
      <c r="AG9" s="17">
        <v>0.14975070514061101</v>
      </c>
      <c r="AH9" s="17">
        <v>0.12534821606572599</v>
      </c>
      <c r="AI9" s="17">
        <v>0.13619664528653599</v>
      </c>
      <c r="AJ9" s="17">
        <v>0.13720840070964399</v>
      </c>
      <c r="AK9" s="17"/>
      <c r="AL9" s="17">
        <v>0.10740518936431701</v>
      </c>
      <c r="AM9" s="17">
        <v>0.10259873377471899</v>
      </c>
      <c r="AN9" s="17">
        <v>0.209508800935781</v>
      </c>
      <c r="AO9" s="17">
        <v>0.27395449171625402</v>
      </c>
      <c r="AP9" s="17">
        <v>0.38377483805630602</v>
      </c>
      <c r="AQ9" s="17"/>
      <c r="AR9" s="17">
        <v>0.25710887348592998</v>
      </c>
      <c r="AS9" s="17"/>
      <c r="AT9" s="17">
        <v>0.28839266918722301</v>
      </c>
      <c r="AU9" s="17"/>
      <c r="AV9" s="17">
        <v>0.276372825148051</v>
      </c>
      <c r="AW9" s="17"/>
      <c r="AX9" s="17">
        <v>0.19513571512650699</v>
      </c>
      <c r="AY9" s="17">
        <v>0.21697678122851299</v>
      </c>
      <c r="AZ9" s="17"/>
      <c r="BA9" s="17">
        <v>0.12505084517578599</v>
      </c>
      <c r="BB9" s="17">
        <v>0.19287194318640499</v>
      </c>
    </row>
    <row r="10" spans="2:54">
      <c r="B10" s="18" t="s">
        <v>311</v>
      </c>
      <c r="C10" s="17">
        <v>0.390441264561875</v>
      </c>
      <c r="D10" s="17">
        <v>0.41540271940768803</v>
      </c>
      <c r="E10" s="17">
        <v>0.36614492290420297</v>
      </c>
      <c r="F10" s="17"/>
      <c r="G10" s="17">
        <v>0.37920532060962903</v>
      </c>
      <c r="H10" s="17">
        <v>0.41499956839673002</v>
      </c>
      <c r="I10" s="17">
        <v>0.40841192014337802</v>
      </c>
      <c r="J10" s="17">
        <v>0.35819432855748201</v>
      </c>
      <c r="K10" s="17">
        <v>0.38174246825272101</v>
      </c>
      <c r="L10" s="17">
        <v>0.395713784622783</v>
      </c>
      <c r="M10" s="17"/>
      <c r="N10" s="17">
        <v>0.44732540819317002</v>
      </c>
      <c r="O10" s="17">
        <v>0.39388361013098999</v>
      </c>
      <c r="P10" s="17">
        <v>0.383085798085531</v>
      </c>
      <c r="Q10" s="17">
        <v>0.33483636324245902</v>
      </c>
      <c r="R10" s="17"/>
      <c r="S10" s="17">
        <v>0.42664786112994701</v>
      </c>
      <c r="T10" s="17">
        <v>0.39638189041472</v>
      </c>
      <c r="U10" s="17">
        <v>0.39025594010151698</v>
      </c>
      <c r="V10" s="17">
        <v>0.37626178202806299</v>
      </c>
      <c r="W10" s="17">
        <v>0.42284668135303899</v>
      </c>
      <c r="X10" s="17">
        <v>0.40644988151860001</v>
      </c>
      <c r="Y10" s="17">
        <v>0.36521824194911601</v>
      </c>
      <c r="Z10" s="17">
        <v>0.31148804940119001</v>
      </c>
      <c r="AA10" s="17">
        <v>0.36550097994880298</v>
      </c>
      <c r="AB10" s="17">
        <v>0.39687581408466499</v>
      </c>
      <c r="AC10" s="17">
        <v>0.36550104531955302</v>
      </c>
      <c r="AD10" s="17">
        <v>0.40117791152587201</v>
      </c>
      <c r="AE10" s="17"/>
      <c r="AF10" s="17">
        <v>0.437464940998534</v>
      </c>
      <c r="AG10" s="17">
        <v>0.40490677188360302</v>
      </c>
      <c r="AH10" s="17">
        <v>0.41188109635516701</v>
      </c>
      <c r="AI10" s="17">
        <v>0.44954480495981602</v>
      </c>
      <c r="AJ10" s="17">
        <v>0.311979892714704</v>
      </c>
      <c r="AK10" s="17"/>
      <c r="AL10" s="17">
        <v>0.31767040492584903</v>
      </c>
      <c r="AM10" s="17">
        <v>0.39120358301923902</v>
      </c>
      <c r="AN10" s="17">
        <v>0.42600180512471902</v>
      </c>
      <c r="AO10" s="17">
        <v>0.46190438885049001</v>
      </c>
      <c r="AP10" s="17">
        <v>0.45659082292988901</v>
      </c>
      <c r="AQ10" s="17"/>
      <c r="AR10" s="17">
        <v>0.38430446085124997</v>
      </c>
      <c r="AS10" s="17"/>
      <c r="AT10" s="17">
        <v>0.31774767977878099</v>
      </c>
      <c r="AU10" s="17"/>
      <c r="AV10" s="17">
        <v>0.43297002438854798</v>
      </c>
      <c r="AW10" s="17"/>
      <c r="AX10" s="17">
        <v>0.46978049077046802</v>
      </c>
      <c r="AY10" s="17">
        <v>0.41005601934698599</v>
      </c>
      <c r="AZ10" s="17"/>
      <c r="BA10" s="17">
        <v>0.371985281439838</v>
      </c>
      <c r="BB10" s="17">
        <v>0.43526874391730203</v>
      </c>
    </row>
    <row r="11" spans="2:54">
      <c r="B11" s="18" t="s">
        <v>312</v>
      </c>
      <c r="C11" s="17">
        <v>0.32333061947379599</v>
      </c>
      <c r="D11" s="17">
        <v>0.27859027550258902</v>
      </c>
      <c r="E11" s="17">
        <v>0.36802782310837101</v>
      </c>
      <c r="F11" s="17"/>
      <c r="G11" s="17">
        <v>0.30592618029588198</v>
      </c>
      <c r="H11" s="17">
        <v>0.27784542290241299</v>
      </c>
      <c r="I11" s="17">
        <v>0.30564339288651798</v>
      </c>
      <c r="J11" s="17">
        <v>0.34671788129239201</v>
      </c>
      <c r="K11" s="17">
        <v>0.356846220036034</v>
      </c>
      <c r="L11" s="17">
        <v>0.34534020928683501</v>
      </c>
      <c r="M11" s="17"/>
      <c r="N11" s="17">
        <v>0.239939466696411</v>
      </c>
      <c r="O11" s="17">
        <v>0.33084786642173403</v>
      </c>
      <c r="P11" s="17">
        <v>0.34793380794787299</v>
      </c>
      <c r="Q11" s="17">
        <v>0.37980866494381899</v>
      </c>
      <c r="R11" s="17"/>
      <c r="S11" s="17">
        <v>0.248452270831376</v>
      </c>
      <c r="T11" s="17">
        <v>0.33235789768071999</v>
      </c>
      <c r="U11" s="17">
        <v>0.31113083740567099</v>
      </c>
      <c r="V11" s="17">
        <v>0.36017440448232502</v>
      </c>
      <c r="W11" s="17">
        <v>0.31103528470201097</v>
      </c>
      <c r="X11" s="17">
        <v>0.331471583937615</v>
      </c>
      <c r="Y11" s="17">
        <v>0.37208933642416198</v>
      </c>
      <c r="Z11" s="17">
        <v>0.39726059487968102</v>
      </c>
      <c r="AA11" s="17">
        <v>0.30332265303464001</v>
      </c>
      <c r="AB11" s="17">
        <v>0.33767201742077702</v>
      </c>
      <c r="AC11" s="17">
        <v>0.31905070694527699</v>
      </c>
      <c r="AD11" s="17">
        <v>0.36872488103727902</v>
      </c>
      <c r="AE11" s="17"/>
      <c r="AF11" s="17">
        <v>0.27297303226034297</v>
      </c>
      <c r="AG11" s="17">
        <v>0.31659539452744601</v>
      </c>
      <c r="AH11" s="17">
        <v>0.353131572321497</v>
      </c>
      <c r="AI11" s="17">
        <v>0.28725225805763799</v>
      </c>
      <c r="AJ11" s="17">
        <v>0.36641971595044898</v>
      </c>
      <c r="AK11" s="17"/>
      <c r="AL11" s="17">
        <v>0.39036442764067297</v>
      </c>
      <c r="AM11" s="17">
        <v>0.37045164477911802</v>
      </c>
      <c r="AN11" s="17">
        <v>0.27586234249124397</v>
      </c>
      <c r="AO11" s="17">
        <v>0.18406905982678401</v>
      </c>
      <c r="AP11" s="17">
        <v>7.1841653272130407E-2</v>
      </c>
      <c r="AQ11" s="17"/>
      <c r="AR11" s="17">
        <v>0.30046950268901601</v>
      </c>
      <c r="AS11" s="17"/>
      <c r="AT11" s="17">
        <v>0.33846524196711902</v>
      </c>
      <c r="AU11" s="17"/>
      <c r="AV11" s="17">
        <v>0.23645393730174299</v>
      </c>
      <c r="AW11" s="17"/>
      <c r="AX11" s="17">
        <v>0.25566479573928802</v>
      </c>
      <c r="AY11" s="17">
        <v>0.28917804906922301</v>
      </c>
      <c r="AZ11" s="17"/>
      <c r="BA11" s="17">
        <v>0.33577611494306497</v>
      </c>
      <c r="BB11" s="17">
        <v>0.29864936824108101</v>
      </c>
    </row>
    <row r="12" spans="2:54">
      <c r="B12" s="18" t="s">
        <v>313</v>
      </c>
      <c r="C12" s="17">
        <v>4.7824737288094797E-2</v>
      </c>
      <c r="D12" s="17">
        <v>3.5942768544080801E-2</v>
      </c>
      <c r="E12" s="17">
        <v>5.8315206773242097E-2</v>
      </c>
      <c r="F12" s="17"/>
      <c r="G12" s="17">
        <v>4.2598289639802202E-2</v>
      </c>
      <c r="H12" s="17">
        <v>4.0903782680530798E-2</v>
      </c>
      <c r="I12" s="17">
        <v>5.1708353212845899E-2</v>
      </c>
      <c r="J12" s="17">
        <v>5.8801732572113498E-2</v>
      </c>
      <c r="K12" s="17">
        <v>4.6827941962928603E-2</v>
      </c>
      <c r="L12" s="17">
        <v>4.5592763319776401E-2</v>
      </c>
      <c r="M12" s="17"/>
      <c r="N12" s="17">
        <v>2.8380721790417E-2</v>
      </c>
      <c r="O12" s="17">
        <v>4.9115764780819797E-2</v>
      </c>
      <c r="P12" s="17">
        <v>5.3738782771393601E-2</v>
      </c>
      <c r="Q12" s="17">
        <v>6.3619595114557601E-2</v>
      </c>
      <c r="R12" s="17"/>
      <c r="S12" s="17">
        <v>5.0550086020704099E-2</v>
      </c>
      <c r="T12" s="17">
        <v>3.4527913546090097E-2</v>
      </c>
      <c r="U12" s="17">
        <v>5.7734148928073097E-2</v>
      </c>
      <c r="V12" s="17">
        <v>4.4788201755543003E-2</v>
      </c>
      <c r="W12" s="17">
        <v>6.1116540048280897E-2</v>
      </c>
      <c r="X12" s="17">
        <v>3.6463294774187499E-2</v>
      </c>
      <c r="Y12" s="17">
        <v>4.3344114296742002E-2</v>
      </c>
      <c r="Z12" s="17">
        <v>3.5986504079435398E-2</v>
      </c>
      <c r="AA12" s="17">
        <v>6.51062346685021E-2</v>
      </c>
      <c r="AB12" s="17">
        <v>5.05573442295041E-2</v>
      </c>
      <c r="AC12" s="17">
        <v>5.9038732162379898E-2</v>
      </c>
      <c r="AD12" s="17">
        <v>1.6067871483253799E-2</v>
      </c>
      <c r="AE12" s="17"/>
      <c r="AF12" s="17">
        <v>2.4044174086132099E-2</v>
      </c>
      <c r="AG12" s="17">
        <v>5.9180801118971602E-2</v>
      </c>
      <c r="AH12" s="17">
        <v>4.63717211185707E-2</v>
      </c>
      <c r="AI12" s="17">
        <v>4.1170043338578197E-2</v>
      </c>
      <c r="AJ12" s="17">
        <v>7.7643005830853401E-2</v>
      </c>
      <c r="AK12" s="17"/>
      <c r="AL12" s="17">
        <v>6.5324211088914605E-2</v>
      </c>
      <c r="AM12" s="17">
        <v>5.6647776139205797E-2</v>
      </c>
      <c r="AN12" s="17">
        <v>3.6335598751213102E-2</v>
      </c>
      <c r="AO12" s="17">
        <v>3.9939073278670897E-2</v>
      </c>
      <c r="AP12" s="17">
        <v>4.3427102903730599E-2</v>
      </c>
      <c r="AQ12" s="17"/>
      <c r="AR12" s="17">
        <v>2.2904927336509399E-2</v>
      </c>
      <c r="AS12" s="17"/>
      <c r="AT12" s="17">
        <v>2.3009024489922501E-2</v>
      </c>
      <c r="AU12" s="17"/>
      <c r="AV12" s="17">
        <v>1.8155057207436601E-2</v>
      </c>
      <c r="AW12" s="17"/>
      <c r="AX12" s="17">
        <v>2.82977353498826E-2</v>
      </c>
      <c r="AY12" s="17">
        <v>3.8625653768571203E-2</v>
      </c>
      <c r="AZ12" s="17"/>
      <c r="BA12" s="17">
        <v>6.6345069465064396E-2</v>
      </c>
      <c r="BB12" s="17">
        <v>2.4895466757041299E-2</v>
      </c>
    </row>
    <row r="13" spans="2:54">
      <c r="B13" s="18" t="s">
        <v>314</v>
      </c>
      <c r="C13" s="17">
        <v>2.0900009437386499E-2</v>
      </c>
      <c r="D13" s="17">
        <v>2.2457279228193999E-2</v>
      </c>
      <c r="E13" s="17">
        <v>1.9481059532123299E-2</v>
      </c>
      <c r="F13" s="17"/>
      <c r="G13" s="17">
        <v>2.05481735210657E-2</v>
      </c>
      <c r="H13" s="17">
        <v>9.1991177705879196E-3</v>
      </c>
      <c r="I13" s="17">
        <v>1.97046337345155E-2</v>
      </c>
      <c r="J13" s="17">
        <v>2.2419018835470199E-2</v>
      </c>
      <c r="K13" s="17">
        <v>2.9223898691723999E-2</v>
      </c>
      <c r="L13" s="17">
        <v>2.4871388595194801E-2</v>
      </c>
      <c r="M13" s="17"/>
      <c r="N13" s="17">
        <v>9.9383927323544608E-3</v>
      </c>
      <c r="O13" s="17">
        <v>2.1739032207829499E-2</v>
      </c>
      <c r="P13" s="17">
        <v>1.72959325704026E-2</v>
      </c>
      <c r="Q13" s="17">
        <v>3.3374855158959597E-2</v>
      </c>
      <c r="R13" s="17"/>
      <c r="S13" s="17">
        <v>2.0283679522565299E-2</v>
      </c>
      <c r="T13" s="17">
        <v>1.5784535027028399E-2</v>
      </c>
      <c r="U13" s="17">
        <v>2.08590079379458E-2</v>
      </c>
      <c r="V13" s="17">
        <v>2.4670290941570399E-2</v>
      </c>
      <c r="W13" s="17">
        <v>3.1313590252966102E-2</v>
      </c>
      <c r="X13" s="17">
        <v>2.5422170892394E-2</v>
      </c>
      <c r="Y13" s="17">
        <v>1.96812574663283E-2</v>
      </c>
      <c r="Z13" s="17">
        <v>2.8810074676951201E-2</v>
      </c>
      <c r="AA13" s="17">
        <v>2.24460883512533E-2</v>
      </c>
      <c r="AB13" s="17">
        <v>3.9676857990105204E-3</v>
      </c>
      <c r="AC13" s="17">
        <v>2.72742031978036E-2</v>
      </c>
      <c r="AD13" s="17">
        <v>2.4111495855948E-2</v>
      </c>
      <c r="AE13" s="17"/>
      <c r="AF13" s="17">
        <v>4.6371629407962701E-3</v>
      </c>
      <c r="AG13" s="17">
        <v>1.8372353742324401E-2</v>
      </c>
      <c r="AH13" s="17">
        <v>2.1501471629475799E-2</v>
      </c>
      <c r="AI13" s="17">
        <v>2.5434757753575302E-2</v>
      </c>
      <c r="AJ13" s="17">
        <v>4.6725512707486698E-2</v>
      </c>
      <c r="AK13" s="17"/>
      <c r="AL13" s="17">
        <v>3.8248347225029303E-2</v>
      </c>
      <c r="AM13" s="17">
        <v>1.8008539224898899E-2</v>
      </c>
      <c r="AN13" s="17">
        <v>8.49843450901034E-3</v>
      </c>
      <c r="AO13" s="17">
        <v>1.8617014975679198E-2</v>
      </c>
      <c r="AP13" s="17">
        <v>0</v>
      </c>
      <c r="AQ13" s="17"/>
      <c r="AR13" s="17">
        <v>1.24733460983153E-2</v>
      </c>
      <c r="AS13" s="17"/>
      <c r="AT13" s="17">
        <v>2.34779161048763E-2</v>
      </c>
      <c r="AU13" s="17"/>
      <c r="AV13" s="17">
        <v>7.2346245199430203E-3</v>
      </c>
      <c r="AW13" s="17"/>
      <c r="AX13" s="17">
        <v>2.04400062753641E-2</v>
      </c>
      <c r="AY13" s="17">
        <v>6.97132803178692E-3</v>
      </c>
      <c r="AZ13" s="17"/>
      <c r="BA13" s="17">
        <v>3.4586112538131701E-2</v>
      </c>
      <c r="BB13" s="17">
        <v>8.3179968154665496E-3</v>
      </c>
    </row>
    <row r="14" spans="2:54">
      <c r="B14" s="18" t="s">
        <v>130</v>
      </c>
      <c r="C14" s="17">
        <v>5.8749507817780197E-2</v>
      </c>
      <c r="D14" s="17">
        <v>4.4123796234893001E-2</v>
      </c>
      <c r="E14" s="17">
        <v>7.2819970909155499E-2</v>
      </c>
      <c r="F14" s="17"/>
      <c r="G14" s="17">
        <v>6.7484793871068205E-2</v>
      </c>
      <c r="H14" s="17">
        <v>3.7493891676718301E-2</v>
      </c>
      <c r="I14" s="17">
        <v>4.8559811364554402E-2</v>
      </c>
      <c r="J14" s="17">
        <v>5.25239076804399E-2</v>
      </c>
      <c r="K14" s="17">
        <v>7.7076057681498195E-2</v>
      </c>
      <c r="L14" s="17">
        <v>7.1449596903430806E-2</v>
      </c>
      <c r="M14" s="17"/>
      <c r="N14" s="17">
        <v>4.5588424540069797E-2</v>
      </c>
      <c r="O14" s="17">
        <v>6.53518182802586E-2</v>
      </c>
      <c r="P14" s="17">
        <v>4.6354865873332401E-2</v>
      </c>
      <c r="Q14" s="17">
        <v>7.6329042813440898E-2</v>
      </c>
      <c r="R14" s="17"/>
      <c r="S14" s="17">
        <v>5.3024584986460697E-2</v>
      </c>
      <c r="T14" s="17">
        <v>8.6439031111871206E-2</v>
      </c>
      <c r="U14" s="17">
        <v>4.1879928301343197E-2</v>
      </c>
      <c r="V14" s="17">
        <v>5.3082900749063203E-2</v>
      </c>
      <c r="W14" s="17">
        <v>3.4607151454943197E-2</v>
      </c>
      <c r="X14" s="17">
        <v>6.1761821483628097E-2</v>
      </c>
      <c r="Y14" s="17">
        <v>6.5840299840540503E-2</v>
      </c>
      <c r="Z14" s="17">
        <v>4.9588213691800602E-2</v>
      </c>
      <c r="AA14" s="17">
        <v>6.8985316276714795E-2</v>
      </c>
      <c r="AB14" s="17">
        <v>4.5963638086539103E-2</v>
      </c>
      <c r="AC14" s="17">
        <v>6.7132694502243101E-2</v>
      </c>
      <c r="AD14" s="17">
        <v>5.47892948883488E-2</v>
      </c>
      <c r="AE14" s="17"/>
      <c r="AF14" s="17">
        <v>4.2123970223838E-2</v>
      </c>
      <c r="AG14" s="17">
        <v>5.1193973587044403E-2</v>
      </c>
      <c r="AH14" s="17">
        <v>4.17659225095642E-2</v>
      </c>
      <c r="AI14" s="17">
        <v>6.04014906038556E-2</v>
      </c>
      <c r="AJ14" s="17">
        <v>6.0023472086861797E-2</v>
      </c>
      <c r="AK14" s="17"/>
      <c r="AL14" s="17">
        <v>8.0987419755217394E-2</v>
      </c>
      <c r="AM14" s="17">
        <v>6.1089723062819103E-2</v>
      </c>
      <c r="AN14" s="17">
        <v>4.3793018188033397E-2</v>
      </c>
      <c r="AO14" s="17">
        <v>2.1515971352121001E-2</v>
      </c>
      <c r="AP14" s="17">
        <v>4.4365582837944097E-2</v>
      </c>
      <c r="AQ14" s="17"/>
      <c r="AR14" s="17">
        <v>2.27388895389793E-2</v>
      </c>
      <c r="AS14" s="17"/>
      <c r="AT14" s="17">
        <v>8.9074684720775194E-3</v>
      </c>
      <c r="AU14" s="17"/>
      <c r="AV14" s="17">
        <v>2.8813531434277201E-2</v>
      </c>
      <c r="AW14" s="17"/>
      <c r="AX14" s="17">
        <v>3.0681256738490901E-2</v>
      </c>
      <c r="AY14" s="17">
        <v>3.8192168554920698E-2</v>
      </c>
      <c r="AZ14" s="17"/>
      <c r="BA14" s="17">
        <v>6.6256576438114806E-2</v>
      </c>
      <c r="BB14" s="17">
        <v>3.99964810827039E-2</v>
      </c>
    </row>
    <row r="15" spans="2:54">
      <c r="B15" s="18" t="s">
        <v>315</v>
      </c>
      <c r="C15" s="21">
        <v>0.54919512598294296</v>
      </c>
      <c r="D15" s="21">
        <v>0.61888588049024296</v>
      </c>
      <c r="E15" s="21">
        <v>0.48135593967710799</v>
      </c>
      <c r="F15" s="21"/>
      <c r="G15" s="21">
        <v>0.56344256267218196</v>
      </c>
      <c r="H15" s="21">
        <v>0.63455778496975002</v>
      </c>
      <c r="I15" s="21">
        <v>0.57438380880156603</v>
      </c>
      <c r="J15" s="21">
        <v>0.51953745961958397</v>
      </c>
      <c r="K15" s="21">
        <v>0.49002588162781502</v>
      </c>
      <c r="L15" s="21">
        <v>0.51274604189476303</v>
      </c>
      <c r="M15" s="21"/>
      <c r="N15" s="21">
        <v>0.67615299424074704</v>
      </c>
      <c r="O15" s="21">
        <v>0.53294551830935899</v>
      </c>
      <c r="P15" s="21">
        <v>0.53467661083699802</v>
      </c>
      <c r="Q15" s="21">
        <v>0.44686784196922302</v>
      </c>
      <c r="R15" s="21"/>
      <c r="S15" s="21">
        <v>0.62768937863889396</v>
      </c>
      <c r="T15" s="21">
        <v>0.53089062263428999</v>
      </c>
      <c r="U15" s="21">
        <v>0.56839607742696696</v>
      </c>
      <c r="V15" s="21">
        <v>0.51728420207149906</v>
      </c>
      <c r="W15" s="21">
        <v>0.56192743354179897</v>
      </c>
      <c r="X15" s="21">
        <v>0.54488112891217499</v>
      </c>
      <c r="Y15" s="21">
        <v>0.49904499197222701</v>
      </c>
      <c r="Z15" s="21">
        <v>0.48835461267213198</v>
      </c>
      <c r="AA15" s="21">
        <v>0.54013970766888897</v>
      </c>
      <c r="AB15" s="21">
        <v>0.56183931446417001</v>
      </c>
      <c r="AC15" s="21">
        <v>0.52750366319229702</v>
      </c>
      <c r="AD15" s="21">
        <v>0.53630645673517097</v>
      </c>
      <c r="AE15" s="21"/>
      <c r="AF15" s="21">
        <v>0.65622166048889097</v>
      </c>
      <c r="AG15" s="21">
        <v>0.55465747702421297</v>
      </c>
      <c r="AH15" s="21">
        <v>0.537229312420892</v>
      </c>
      <c r="AI15" s="21">
        <v>0.58574145024635205</v>
      </c>
      <c r="AJ15" s="21">
        <v>0.44918829342434902</v>
      </c>
      <c r="AK15" s="21"/>
      <c r="AL15" s="21">
        <v>0.425075594290166</v>
      </c>
      <c r="AM15" s="21">
        <v>0.49380231679395797</v>
      </c>
      <c r="AN15" s="21">
        <v>0.63551060606049903</v>
      </c>
      <c r="AO15" s="21">
        <v>0.73585888056674498</v>
      </c>
      <c r="AP15" s="21">
        <v>0.84036566098619503</v>
      </c>
      <c r="AQ15" s="21"/>
      <c r="AR15" s="21">
        <v>0.64141333433717995</v>
      </c>
      <c r="AS15" s="21"/>
      <c r="AT15" s="21">
        <v>0.60614034896600399</v>
      </c>
      <c r="AU15" s="21"/>
      <c r="AV15" s="21">
        <v>0.70934284953659998</v>
      </c>
      <c r="AW15" s="21"/>
      <c r="AX15" s="21">
        <v>0.66491620589697398</v>
      </c>
      <c r="AY15" s="21">
        <v>0.62703280057549804</v>
      </c>
      <c r="AZ15" s="21"/>
      <c r="BA15" s="21">
        <v>0.49703612661562402</v>
      </c>
      <c r="BB15" s="21">
        <v>0.62814068710370696</v>
      </c>
    </row>
    <row r="16" spans="2:54">
      <c r="B16" s="18" t="s">
        <v>316</v>
      </c>
      <c r="C16" s="21">
        <v>6.8724746725481303E-2</v>
      </c>
      <c r="D16" s="21">
        <v>5.8400047772274803E-2</v>
      </c>
      <c r="E16" s="21">
        <v>7.7796266305365305E-2</v>
      </c>
      <c r="F16" s="21"/>
      <c r="G16" s="21">
        <v>6.3146463160867805E-2</v>
      </c>
      <c r="H16" s="21">
        <v>5.0102900451118697E-2</v>
      </c>
      <c r="I16" s="21">
        <v>7.1412986947361395E-2</v>
      </c>
      <c r="J16" s="21">
        <v>8.1220751407583697E-2</v>
      </c>
      <c r="K16" s="21">
        <v>7.6051840654652605E-2</v>
      </c>
      <c r="L16" s="21">
        <v>7.0464151914971296E-2</v>
      </c>
      <c r="M16" s="21"/>
      <c r="N16" s="21">
        <v>3.8319114522771501E-2</v>
      </c>
      <c r="O16" s="21">
        <v>7.0854796988649299E-2</v>
      </c>
      <c r="P16" s="21">
        <v>7.1034715341796201E-2</v>
      </c>
      <c r="Q16" s="21">
        <v>9.6994450273517205E-2</v>
      </c>
      <c r="R16" s="21"/>
      <c r="S16" s="21">
        <v>7.0833765543269395E-2</v>
      </c>
      <c r="T16" s="21">
        <v>5.03124485731185E-2</v>
      </c>
      <c r="U16" s="21">
        <v>7.8593156866018907E-2</v>
      </c>
      <c r="V16" s="21">
        <v>6.9458492697113405E-2</v>
      </c>
      <c r="W16" s="21">
        <v>9.2430130301246999E-2</v>
      </c>
      <c r="X16" s="21">
        <v>6.1885465666581402E-2</v>
      </c>
      <c r="Y16" s="21">
        <v>6.3025371763070395E-2</v>
      </c>
      <c r="Z16" s="21">
        <v>6.47965787563866E-2</v>
      </c>
      <c r="AA16" s="21">
        <v>8.7552323019755393E-2</v>
      </c>
      <c r="AB16" s="21">
        <v>5.4525030028514603E-2</v>
      </c>
      <c r="AC16" s="21">
        <v>8.6312935360183501E-2</v>
      </c>
      <c r="AD16" s="21">
        <v>4.0179367339201702E-2</v>
      </c>
      <c r="AE16" s="21"/>
      <c r="AF16" s="21">
        <v>2.8681337026928301E-2</v>
      </c>
      <c r="AG16" s="21">
        <v>7.7553154861296006E-2</v>
      </c>
      <c r="AH16" s="21">
        <v>6.7873192748046499E-2</v>
      </c>
      <c r="AI16" s="21">
        <v>6.6604801092153498E-2</v>
      </c>
      <c r="AJ16" s="21">
        <v>0.12436851853833999</v>
      </c>
      <c r="AK16" s="21"/>
      <c r="AL16" s="21">
        <v>0.103572558313944</v>
      </c>
      <c r="AM16" s="21">
        <v>7.4656315364104706E-2</v>
      </c>
      <c r="AN16" s="21">
        <v>4.4834033260223401E-2</v>
      </c>
      <c r="AO16" s="21">
        <v>5.8556088254350103E-2</v>
      </c>
      <c r="AP16" s="21">
        <v>4.3427102903730599E-2</v>
      </c>
      <c r="AQ16" s="21"/>
      <c r="AR16" s="21">
        <v>3.5378273434824699E-2</v>
      </c>
      <c r="AS16" s="21"/>
      <c r="AT16" s="21">
        <v>4.6486940594798798E-2</v>
      </c>
      <c r="AU16" s="21"/>
      <c r="AV16" s="21">
        <v>2.5389681727379598E-2</v>
      </c>
      <c r="AW16" s="21"/>
      <c r="AX16" s="21">
        <v>4.87377416252468E-2</v>
      </c>
      <c r="AY16" s="21">
        <v>4.5596981800358101E-2</v>
      </c>
      <c r="AZ16" s="21"/>
      <c r="BA16" s="21">
        <v>0.10093118200319599</v>
      </c>
      <c r="BB16" s="21">
        <v>3.3213463572507901E-2</v>
      </c>
    </row>
    <row r="17" spans="2:54">
      <c r="B17" s="18" t="s">
        <v>308</v>
      </c>
      <c r="C17" s="22">
        <v>0.480470379257461</v>
      </c>
      <c r="D17" s="22">
        <v>0.56048583271796804</v>
      </c>
      <c r="E17" s="22">
        <v>0.40355967337174298</v>
      </c>
      <c r="F17" s="22"/>
      <c r="G17" s="22">
        <v>0.50029609951131404</v>
      </c>
      <c r="H17" s="22">
        <v>0.58445488451863103</v>
      </c>
      <c r="I17" s="22">
        <v>0.50297082185420405</v>
      </c>
      <c r="J17" s="22">
        <v>0.43831670821199997</v>
      </c>
      <c r="K17" s="22">
        <v>0.41397404097316198</v>
      </c>
      <c r="L17" s="22">
        <v>0.44228188997979201</v>
      </c>
      <c r="M17" s="22"/>
      <c r="N17" s="22">
        <v>0.637833879717976</v>
      </c>
      <c r="O17" s="22">
        <v>0.462090721320709</v>
      </c>
      <c r="P17" s="22">
        <v>0.46364189549520202</v>
      </c>
      <c r="Q17" s="22">
        <v>0.34987339169570503</v>
      </c>
      <c r="R17" s="22"/>
      <c r="S17" s="22">
        <v>0.55685561309562503</v>
      </c>
      <c r="T17" s="22">
        <v>0.48057817406117098</v>
      </c>
      <c r="U17" s="22">
        <v>0.48980292056094799</v>
      </c>
      <c r="V17" s="22">
        <v>0.44782570937438498</v>
      </c>
      <c r="W17" s="22">
        <v>0.469497303240552</v>
      </c>
      <c r="X17" s="22">
        <v>0.48299566324559401</v>
      </c>
      <c r="Y17" s="22">
        <v>0.43601962020915602</v>
      </c>
      <c r="Z17" s="22">
        <v>0.42355803391574498</v>
      </c>
      <c r="AA17" s="22">
        <v>0.45258738464913401</v>
      </c>
      <c r="AB17" s="22">
        <v>0.50731428443565496</v>
      </c>
      <c r="AC17" s="22">
        <v>0.44119072783211299</v>
      </c>
      <c r="AD17" s="22">
        <v>0.496127089395969</v>
      </c>
      <c r="AE17" s="22"/>
      <c r="AF17" s="22">
        <v>0.62754032346196298</v>
      </c>
      <c r="AG17" s="22">
        <v>0.47710432216291698</v>
      </c>
      <c r="AH17" s="22">
        <v>0.46935611967284602</v>
      </c>
      <c r="AI17" s="22">
        <v>0.51913664915419899</v>
      </c>
      <c r="AJ17" s="22">
        <v>0.32481977488600899</v>
      </c>
      <c r="AK17" s="22"/>
      <c r="AL17" s="22">
        <v>0.32150303597622198</v>
      </c>
      <c r="AM17" s="22">
        <v>0.41914600142985298</v>
      </c>
      <c r="AN17" s="22">
        <v>0.59067657280027597</v>
      </c>
      <c r="AO17" s="22">
        <v>0.67730279231239499</v>
      </c>
      <c r="AP17" s="22">
        <v>0.79693855808246405</v>
      </c>
      <c r="AQ17" s="22"/>
      <c r="AR17" s="22">
        <v>0.60603506090235504</v>
      </c>
      <c r="AS17" s="22"/>
      <c r="AT17" s="22">
        <v>0.55965340837120603</v>
      </c>
      <c r="AU17" s="22"/>
      <c r="AV17" s="22">
        <v>0.68395316780922</v>
      </c>
      <c r="AW17" s="22"/>
      <c r="AX17" s="22">
        <v>0.61617846427172696</v>
      </c>
      <c r="AY17" s="22">
        <v>0.58143581877513995</v>
      </c>
      <c r="AZ17" s="22"/>
      <c r="BA17" s="22">
        <v>0.39610494461242801</v>
      </c>
      <c r="BB17" s="22">
        <v>0.59492722353119898</v>
      </c>
    </row>
    <row r="18" spans="2:54">
      <c r="B18" s="16"/>
    </row>
    <row r="19" spans="2:54">
      <c r="B19" t="s">
        <v>456</v>
      </c>
    </row>
    <row r="20" spans="2:54">
      <c r="B20" t="s">
        <v>457</v>
      </c>
    </row>
    <row r="22" spans="2:54">
      <c r="B22"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319</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43.15">
      <c r="B9" s="18" t="s">
        <v>320</v>
      </c>
      <c r="C9" s="17">
        <v>0.14105492094633601</v>
      </c>
      <c r="D9" s="17">
        <v>0.17780429032388501</v>
      </c>
      <c r="E9" s="17">
        <v>0.10585811526715699</v>
      </c>
      <c r="F9" s="17"/>
      <c r="G9" s="17">
        <v>0.174878646091714</v>
      </c>
      <c r="H9" s="17">
        <v>0.17882525608069</v>
      </c>
      <c r="I9" s="17">
        <v>0.16235191237480301</v>
      </c>
      <c r="J9" s="17">
        <v>0.13195637711276401</v>
      </c>
      <c r="K9" s="17">
        <v>0.104641914549923</v>
      </c>
      <c r="L9" s="17">
        <v>0.101194920760681</v>
      </c>
      <c r="M9" s="17"/>
      <c r="N9" s="17">
        <v>0.20804549937114</v>
      </c>
      <c r="O9" s="17">
        <v>0.115852176290975</v>
      </c>
      <c r="P9" s="17">
        <v>0.136824458137357</v>
      </c>
      <c r="Q9" s="17">
        <v>9.7892762027645894E-2</v>
      </c>
      <c r="R9" s="17"/>
      <c r="S9" s="17">
        <v>0.21911990580351501</v>
      </c>
      <c r="T9" s="17">
        <v>0.114912463183327</v>
      </c>
      <c r="U9" s="17">
        <v>0.11191088050319201</v>
      </c>
      <c r="V9" s="17">
        <v>0.11927054473349399</v>
      </c>
      <c r="W9" s="17">
        <v>0.104823977231585</v>
      </c>
      <c r="X9" s="17">
        <v>0.113095115935877</v>
      </c>
      <c r="Y9" s="17">
        <v>0.13080709458437001</v>
      </c>
      <c r="Z9" s="17">
        <v>0.16921458456452201</v>
      </c>
      <c r="AA9" s="17">
        <v>0.157001622622192</v>
      </c>
      <c r="AB9" s="17">
        <v>0.147374870926474</v>
      </c>
      <c r="AC9" s="17">
        <v>0.15002761790833599</v>
      </c>
      <c r="AD9" s="17">
        <v>9.93595098248643E-2</v>
      </c>
      <c r="AE9" s="17"/>
      <c r="AF9" s="17">
        <v>0.190252740283849</v>
      </c>
      <c r="AG9" s="17">
        <v>0.125295176643408</v>
      </c>
      <c r="AH9" s="17">
        <v>0.12069165812562101</v>
      </c>
      <c r="AI9" s="17">
        <v>0.123003396941117</v>
      </c>
      <c r="AJ9" s="17">
        <v>0.123831942712102</v>
      </c>
      <c r="AK9" s="17"/>
      <c r="AL9" s="17">
        <v>6.8341190696312795E-2</v>
      </c>
      <c r="AM9" s="17">
        <v>0.104857565580395</v>
      </c>
      <c r="AN9" s="17">
        <v>0.18063965129895901</v>
      </c>
      <c r="AO9" s="17">
        <v>0.268808490830238</v>
      </c>
      <c r="AP9" s="17">
        <v>0.32413177002736998</v>
      </c>
      <c r="AQ9" s="17"/>
      <c r="AR9" s="17">
        <v>0.25700579744952601</v>
      </c>
      <c r="AS9" s="17"/>
      <c r="AT9" s="17">
        <v>0.28708917246916299</v>
      </c>
      <c r="AU9" s="17"/>
      <c r="AV9" s="17">
        <v>0.30434563870120701</v>
      </c>
      <c r="AW9" s="17"/>
      <c r="AX9" s="17">
        <v>0.18089586310283201</v>
      </c>
      <c r="AY9" s="17">
        <v>0.196889418274906</v>
      </c>
      <c r="AZ9" s="17"/>
      <c r="BA9" s="17">
        <v>0.10770151514265799</v>
      </c>
      <c r="BB9" s="17">
        <v>0.17594449179310501</v>
      </c>
    </row>
    <row r="10" spans="2:54" ht="43.15">
      <c r="B10" s="18" t="s">
        <v>321</v>
      </c>
      <c r="C10" s="17">
        <v>0.39726826007146998</v>
      </c>
      <c r="D10" s="17">
        <v>0.43385271606202402</v>
      </c>
      <c r="E10" s="17">
        <v>0.36103283792104301</v>
      </c>
      <c r="F10" s="17"/>
      <c r="G10" s="17">
        <v>0.42460073212746802</v>
      </c>
      <c r="H10" s="17">
        <v>0.45942963768673101</v>
      </c>
      <c r="I10" s="17">
        <v>0.41600376815921403</v>
      </c>
      <c r="J10" s="17">
        <v>0.39326001235251401</v>
      </c>
      <c r="K10" s="17">
        <v>0.35267878576331602</v>
      </c>
      <c r="L10" s="17">
        <v>0.34674631894498498</v>
      </c>
      <c r="M10" s="17"/>
      <c r="N10" s="17">
        <v>0.47352958313486698</v>
      </c>
      <c r="O10" s="17">
        <v>0.39541917078567901</v>
      </c>
      <c r="P10" s="17">
        <v>0.40279359002072201</v>
      </c>
      <c r="Q10" s="17">
        <v>0.31583130545168803</v>
      </c>
      <c r="R10" s="17"/>
      <c r="S10" s="17">
        <v>0.45314975558334802</v>
      </c>
      <c r="T10" s="17">
        <v>0.40492459807484499</v>
      </c>
      <c r="U10" s="17">
        <v>0.38335002938740298</v>
      </c>
      <c r="V10" s="17">
        <v>0.399986602845534</v>
      </c>
      <c r="W10" s="17">
        <v>0.42689496967676099</v>
      </c>
      <c r="X10" s="17">
        <v>0.39547235777713202</v>
      </c>
      <c r="Y10" s="17">
        <v>0.38521757624506398</v>
      </c>
      <c r="Z10" s="17">
        <v>0.37062436142098698</v>
      </c>
      <c r="AA10" s="17">
        <v>0.36120369246450101</v>
      </c>
      <c r="AB10" s="17">
        <v>0.36826569864400099</v>
      </c>
      <c r="AC10" s="17">
        <v>0.33419169339328902</v>
      </c>
      <c r="AD10" s="17">
        <v>0.46031133357084902</v>
      </c>
      <c r="AE10" s="17"/>
      <c r="AF10" s="17">
        <v>0.46233066701233999</v>
      </c>
      <c r="AG10" s="17">
        <v>0.39550234070364898</v>
      </c>
      <c r="AH10" s="17">
        <v>0.41552083707756399</v>
      </c>
      <c r="AI10" s="17">
        <v>0.46393704415638698</v>
      </c>
      <c r="AJ10" s="17">
        <v>0.32111668357266598</v>
      </c>
      <c r="AK10" s="17"/>
      <c r="AL10" s="17">
        <v>0.329200821787349</v>
      </c>
      <c r="AM10" s="17">
        <v>0.39915253277650597</v>
      </c>
      <c r="AN10" s="17">
        <v>0.44695018361868</v>
      </c>
      <c r="AO10" s="17">
        <v>0.49417450203583102</v>
      </c>
      <c r="AP10" s="17">
        <v>0.421210582245091</v>
      </c>
      <c r="AQ10" s="17"/>
      <c r="AR10" s="17">
        <v>0.43961672480342001</v>
      </c>
      <c r="AS10" s="17"/>
      <c r="AT10" s="17">
        <v>0.38116436688387101</v>
      </c>
      <c r="AU10" s="17"/>
      <c r="AV10" s="17">
        <v>0.463708054367791</v>
      </c>
      <c r="AW10" s="17"/>
      <c r="AX10" s="17">
        <v>0.46234783811765101</v>
      </c>
      <c r="AY10" s="17">
        <v>0.45723083011128501</v>
      </c>
      <c r="AZ10" s="17"/>
      <c r="BA10" s="17">
        <v>0.34551838122866901</v>
      </c>
      <c r="BB10" s="17">
        <v>0.45984709950326602</v>
      </c>
    </row>
    <row r="11" spans="2:54" ht="43.15">
      <c r="B11" s="18" t="s">
        <v>322</v>
      </c>
      <c r="C11" s="17">
        <v>0.18850512965655999</v>
      </c>
      <c r="D11" s="17">
        <v>0.182413367441424</v>
      </c>
      <c r="E11" s="17">
        <v>0.19412151921634299</v>
      </c>
      <c r="F11" s="17"/>
      <c r="G11" s="17">
        <v>0.185602421792535</v>
      </c>
      <c r="H11" s="17">
        <v>0.19589215615967601</v>
      </c>
      <c r="I11" s="17">
        <v>0.18107963574976799</v>
      </c>
      <c r="J11" s="17">
        <v>0.16632312681022601</v>
      </c>
      <c r="K11" s="17">
        <v>0.224042332877119</v>
      </c>
      <c r="L11" s="17">
        <v>0.18482509579109799</v>
      </c>
      <c r="M11" s="17"/>
      <c r="N11" s="17">
        <v>0.15575909793505399</v>
      </c>
      <c r="O11" s="17">
        <v>0.20341738017185201</v>
      </c>
      <c r="P11" s="17">
        <v>0.20401823185481699</v>
      </c>
      <c r="Q11" s="17">
        <v>0.195009229376197</v>
      </c>
      <c r="R11" s="17"/>
      <c r="S11" s="17">
        <v>0.16387456249153801</v>
      </c>
      <c r="T11" s="17">
        <v>0.182222552107727</v>
      </c>
      <c r="U11" s="17">
        <v>0.19859195073897001</v>
      </c>
      <c r="V11" s="17">
        <v>0.206580937300087</v>
      </c>
      <c r="W11" s="17">
        <v>0.165671086834701</v>
      </c>
      <c r="X11" s="17">
        <v>0.18636039713698099</v>
      </c>
      <c r="Y11" s="17">
        <v>0.223693913345337</v>
      </c>
      <c r="Z11" s="17">
        <v>0.236345215179423</v>
      </c>
      <c r="AA11" s="17">
        <v>0.207750013051479</v>
      </c>
      <c r="AB11" s="17">
        <v>0.16976733050391199</v>
      </c>
      <c r="AC11" s="17">
        <v>0.163044637774754</v>
      </c>
      <c r="AD11" s="17">
        <v>0.17979456858513801</v>
      </c>
      <c r="AE11" s="17"/>
      <c r="AF11" s="17">
        <v>0.15187610939518301</v>
      </c>
      <c r="AG11" s="17">
        <v>0.212219906334458</v>
      </c>
      <c r="AH11" s="17">
        <v>0.21911783435024099</v>
      </c>
      <c r="AI11" s="17">
        <v>0.22794633576073201</v>
      </c>
      <c r="AJ11" s="17">
        <v>0.23925907480139</v>
      </c>
      <c r="AK11" s="17"/>
      <c r="AL11" s="17">
        <v>0.21205996416152001</v>
      </c>
      <c r="AM11" s="17">
        <v>0.20137619631058901</v>
      </c>
      <c r="AN11" s="17">
        <v>0.182913144016038</v>
      </c>
      <c r="AO11" s="17">
        <v>0.12373306279905499</v>
      </c>
      <c r="AP11" s="17">
        <v>0.161238409363373</v>
      </c>
      <c r="AQ11" s="17"/>
      <c r="AR11" s="17">
        <v>0.14896030232895</v>
      </c>
      <c r="AS11" s="17"/>
      <c r="AT11" s="17">
        <v>0.15733811650716201</v>
      </c>
      <c r="AU11" s="17"/>
      <c r="AV11" s="17">
        <v>0.113503447080474</v>
      </c>
      <c r="AW11" s="17"/>
      <c r="AX11" s="17">
        <v>0.14684776567479901</v>
      </c>
      <c r="AY11" s="17">
        <v>0.14093201505234099</v>
      </c>
      <c r="AZ11" s="17"/>
      <c r="BA11" s="17">
        <v>0.23524278477027499</v>
      </c>
      <c r="BB11" s="17">
        <v>0.142195182805884</v>
      </c>
    </row>
    <row r="12" spans="2:54" ht="43.15">
      <c r="B12" s="18" t="s">
        <v>323</v>
      </c>
      <c r="C12" s="17">
        <v>0.11069964292913601</v>
      </c>
      <c r="D12" s="17">
        <v>9.0010346267325597E-2</v>
      </c>
      <c r="E12" s="17">
        <v>0.13076706169135599</v>
      </c>
      <c r="F12" s="17"/>
      <c r="G12" s="17">
        <v>6.9721728804570601E-2</v>
      </c>
      <c r="H12" s="17">
        <v>6.4456334645045701E-2</v>
      </c>
      <c r="I12" s="17">
        <v>9.40124100582337E-2</v>
      </c>
      <c r="J12" s="17">
        <v>0.117065350676023</v>
      </c>
      <c r="K12" s="17">
        <v>0.13724370829353799</v>
      </c>
      <c r="L12" s="17">
        <v>0.16642135553302501</v>
      </c>
      <c r="M12" s="17"/>
      <c r="N12" s="17">
        <v>6.0521544541724898E-2</v>
      </c>
      <c r="O12" s="17">
        <v>0.104751367064307</v>
      </c>
      <c r="P12" s="17">
        <v>0.124603001995889</v>
      </c>
      <c r="Q12" s="17">
        <v>0.15624906648467099</v>
      </c>
      <c r="R12" s="17"/>
      <c r="S12" s="17">
        <v>6.0643748198585097E-2</v>
      </c>
      <c r="T12" s="17">
        <v>0.123541360286097</v>
      </c>
      <c r="U12" s="17">
        <v>0.10896839768769399</v>
      </c>
      <c r="V12" s="17">
        <v>0.12601736003516201</v>
      </c>
      <c r="W12" s="17">
        <v>0.13661906421545</v>
      </c>
      <c r="X12" s="17">
        <v>0.11874864750625599</v>
      </c>
      <c r="Y12" s="17">
        <v>9.9539774997179295E-2</v>
      </c>
      <c r="Z12" s="17">
        <v>9.3570771194978794E-2</v>
      </c>
      <c r="AA12" s="17">
        <v>0.120350185681282</v>
      </c>
      <c r="AB12" s="17">
        <v>0.117818249294896</v>
      </c>
      <c r="AC12" s="17">
        <v>0.16910151682437699</v>
      </c>
      <c r="AD12" s="17">
        <v>6.1287424384158497E-2</v>
      </c>
      <c r="AE12" s="17"/>
      <c r="AF12" s="17">
        <v>6.8703556519563405E-2</v>
      </c>
      <c r="AG12" s="17">
        <v>0.12101988806693401</v>
      </c>
      <c r="AH12" s="17">
        <v>9.9353359712677503E-2</v>
      </c>
      <c r="AI12" s="17">
        <v>6.5240460617274398E-2</v>
      </c>
      <c r="AJ12" s="17">
        <v>0.157698495033813</v>
      </c>
      <c r="AK12" s="17"/>
      <c r="AL12" s="17">
        <v>0.17255867187691101</v>
      </c>
      <c r="AM12" s="17">
        <v>0.113247586239886</v>
      </c>
      <c r="AN12" s="17">
        <v>6.6458953978282304E-2</v>
      </c>
      <c r="AO12" s="17">
        <v>5.1256477072154402E-2</v>
      </c>
      <c r="AP12" s="17">
        <v>2.26940230180489E-2</v>
      </c>
      <c r="AQ12" s="17"/>
      <c r="AR12" s="17">
        <v>6.3465166214960095E-2</v>
      </c>
      <c r="AS12" s="17"/>
      <c r="AT12" s="17">
        <v>8.4358159417413203E-2</v>
      </c>
      <c r="AU12" s="17"/>
      <c r="AV12" s="17">
        <v>4.31253501796144E-2</v>
      </c>
      <c r="AW12" s="17"/>
      <c r="AX12" s="17">
        <v>8.8440608773440399E-2</v>
      </c>
      <c r="AY12" s="17">
        <v>7.6425823602657803E-2</v>
      </c>
      <c r="AZ12" s="17"/>
      <c r="BA12" s="17">
        <v>0.14959034100021701</v>
      </c>
      <c r="BB12" s="17">
        <v>8.1760855432153098E-2</v>
      </c>
    </row>
    <row r="13" spans="2:54">
      <c r="B13" s="18" t="s">
        <v>299</v>
      </c>
      <c r="C13" s="19">
        <v>0.16247204639649801</v>
      </c>
      <c r="D13" s="19">
        <v>0.115919279905342</v>
      </c>
      <c r="E13" s="19">
        <v>0.20822046590410001</v>
      </c>
      <c r="F13" s="19"/>
      <c r="G13" s="19">
        <v>0.14519647118371201</v>
      </c>
      <c r="H13" s="19">
        <v>0.10139661542785799</v>
      </c>
      <c r="I13" s="19">
        <v>0.14655227365798101</v>
      </c>
      <c r="J13" s="19">
        <v>0.191395133048472</v>
      </c>
      <c r="K13" s="19">
        <v>0.18139325851610399</v>
      </c>
      <c r="L13" s="19">
        <v>0.20081230897021099</v>
      </c>
      <c r="M13" s="19"/>
      <c r="N13" s="19">
        <v>0.102144275017214</v>
      </c>
      <c r="O13" s="19">
        <v>0.18055990568718699</v>
      </c>
      <c r="P13" s="19">
        <v>0.131760717991215</v>
      </c>
      <c r="Q13" s="19">
        <v>0.235017636659798</v>
      </c>
      <c r="R13" s="19"/>
      <c r="S13" s="19">
        <v>0.103212027923014</v>
      </c>
      <c r="T13" s="19">
        <v>0.174399026348005</v>
      </c>
      <c r="U13" s="19">
        <v>0.19717874168274199</v>
      </c>
      <c r="V13" s="19">
        <v>0.148144555085722</v>
      </c>
      <c r="W13" s="19">
        <v>0.16599090204150199</v>
      </c>
      <c r="X13" s="19">
        <v>0.18632348164375301</v>
      </c>
      <c r="Y13" s="19">
        <v>0.16074164082804901</v>
      </c>
      <c r="Z13" s="19">
        <v>0.13024506764009</v>
      </c>
      <c r="AA13" s="19">
        <v>0.15369448618054499</v>
      </c>
      <c r="AB13" s="19">
        <v>0.19677385063071801</v>
      </c>
      <c r="AC13" s="19">
        <v>0.18363453409924399</v>
      </c>
      <c r="AD13" s="19">
        <v>0.19924716363499101</v>
      </c>
      <c r="AE13" s="19"/>
      <c r="AF13" s="19">
        <v>0.126836926789064</v>
      </c>
      <c r="AG13" s="19">
        <v>0.14596268825155101</v>
      </c>
      <c r="AH13" s="19">
        <v>0.145316310733896</v>
      </c>
      <c r="AI13" s="19">
        <v>0.11987276252449</v>
      </c>
      <c r="AJ13" s="19">
        <v>0.158093803880029</v>
      </c>
      <c r="AK13" s="19"/>
      <c r="AL13" s="19">
        <v>0.21783935147790701</v>
      </c>
      <c r="AM13" s="19">
        <v>0.18136611909262401</v>
      </c>
      <c r="AN13" s="19">
        <v>0.12303806708804101</v>
      </c>
      <c r="AO13" s="19">
        <v>6.2027467262722201E-2</v>
      </c>
      <c r="AP13" s="19">
        <v>7.0725215346118198E-2</v>
      </c>
      <c r="AQ13" s="19"/>
      <c r="AR13" s="19">
        <v>9.0952009203143794E-2</v>
      </c>
      <c r="AS13" s="19"/>
      <c r="AT13" s="19">
        <v>9.0050184722389903E-2</v>
      </c>
      <c r="AU13" s="19"/>
      <c r="AV13" s="19">
        <v>7.5317509670913704E-2</v>
      </c>
      <c r="AW13" s="19"/>
      <c r="AX13" s="19">
        <v>0.121467924331278</v>
      </c>
      <c r="AY13" s="19">
        <v>0.12852191295880999</v>
      </c>
      <c r="AZ13" s="19"/>
      <c r="BA13" s="19">
        <v>0.16194697785818199</v>
      </c>
      <c r="BB13" s="19">
        <v>0.140252370465592</v>
      </c>
    </row>
    <row r="14" spans="2:54">
      <c r="B14" s="16"/>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B2:BB17"/>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324</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57.6">
      <c r="B9" s="18" t="s">
        <v>325</v>
      </c>
      <c r="C9" s="17">
        <v>0.51022206725097097</v>
      </c>
      <c r="D9" s="17">
        <v>0.54297464799834705</v>
      </c>
      <c r="E9" s="17">
        <v>0.47758877139873301</v>
      </c>
      <c r="F9" s="17"/>
      <c r="G9" s="17">
        <v>0.46948690272343302</v>
      </c>
      <c r="H9" s="17">
        <v>0.50782108523330405</v>
      </c>
      <c r="I9" s="17">
        <v>0.45721334709264799</v>
      </c>
      <c r="J9" s="17">
        <v>0.44666010604828099</v>
      </c>
      <c r="K9" s="17">
        <v>0.52597210565047903</v>
      </c>
      <c r="L9" s="17">
        <v>0.62289290076545301</v>
      </c>
      <c r="M9" s="17"/>
      <c r="N9" s="17">
        <v>0.61713971550375402</v>
      </c>
      <c r="O9" s="17">
        <v>0.49673556767386901</v>
      </c>
      <c r="P9" s="17">
        <v>0.48989510790735802</v>
      </c>
      <c r="Q9" s="17">
        <v>0.43273384579752899</v>
      </c>
      <c r="R9" s="17"/>
      <c r="S9" s="17">
        <v>0.52113167909853197</v>
      </c>
      <c r="T9" s="17">
        <v>0.54166740392206802</v>
      </c>
      <c r="U9" s="17">
        <v>0.58729069001571399</v>
      </c>
      <c r="V9" s="17">
        <v>0.50366102526838596</v>
      </c>
      <c r="W9" s="17">
        <v>0.50671179378221898</v>
      </c>
      <c r="X9" s="17">
        <v>0.50057707185118905</v>
      </c>
      <c r="Y9" s="17">
        <v>0.476776761124733</v>
      </c>
      <c r="Z9" s="17">
        <v>0.460561467252457</v>
      </c>
      <c r="AA9" s="17">
        <v>0.47431875428171699</v>
      </c>
      <c r="AB9" s="17">
        <v>0.53348261147734599</v>
      </c>
      <c r="AC9" s="17">
        <v>0.48823374423479698</v>
      </c>
      <c r="AD9" s="17">
        <v>0.42794215001559099</v>
      </c>
      <c r="AE9" s="17"/>
      <c r="AF9" s="17">
        <v>0.55292996767316605</v>
      </c>
      <c r="AG9" s="17">
        <v>0.52894796310141201</v>
      </c>
      <c r="AH9" s="17">
        <v>0.54775669729023402</v>
      </c>
      <c r="AI9" s="17">
        <v>0.52645618881744904</v>
      </c>
      <c r="AJ9" s="17">
        <v>0.48223887569164797</v>
      </c>
      <c r="AK9" s="17"/>
      <c r="AL9" s="17">
        <v>0.445700480799195</v>
      </c>
      <c r="AM9" s="17">
        <v>0.46755665067232199</v>
      </c>
      <c r="AN9" s="17">
        <v>0.58545644146512099</v>
      </c>
      <c r="AO9" s="17">
        <v>0.56762433376539101</v>
      </c>
      <c r="AP9" s="17">
        <v>0.54957470304365996</v>
      </c>
      <c r="AQ9" s="17"/>
      <c r="AR9" s="17">
        <v>0.54005695637192797</v>
      </c>
      <c r="AS9" s="17"/>
      <c r="AT9" s="17">
        <v>0.48541831211226499</v>
      </c>
      <c r="AU9" s="17"/>
      <c r="AV9" s="17">
        <v>0.59510844210168801</v>
      </c>
      <c r="AW9" s="17"/>
      <c r="AX9" s="17">
        <v>0.60782231354327398</v>
      </c>
      <c r="AY9" s="17">
        <v>0.52637657540073701</v>
      </c>
      <c r="AZ9" s="17"/>
      <c r="BA9" s="17">
        <v>0.50663926317501895</v>
      </c>
      <c r="BB9" s="17">
        <v>0.57818632101759904</v>
      </c>
    </row>
    <row r="10" spans="2:54" ht="28.9">
      <c r="B10" s="18" t="s">
        <v>326</v>
      </c>
      <c r="C10" s="17">
        <v>0.120407671925171</v>
      </c>
      <c r="D10" s="17">
        <v>0.132511575816366</v>
      </c>
      <c r="E10" s="17">
        <v>0.108615031280083</v>
      </c>
      <c r="F10" s="17"/>
      <c r="G10" s="17">
        <v>0.14010749450458701</v>
      </c>
      <c r="H10" s="17">
        <v>0.129738444012931</v>
      </c>
      <c r="I10" s="17">
        <v>0.13264789322334999</v>
      </c>
      <c r="J10" s="17">
        <v>0.124967194113109</v>
      </c>
      <c r="K10" s="17">
        <v>0.11844152581023699</v>
      </c>
      <c r="L10" s="17">
        <v>8.7494958019531693E-2</v>
      </c>
      <c r="M10" s="17"/>
      <c r="N10" s="17">
        <v>0.11648005436153799</v>
      </c>
      <c r="O10" s="17">
        <v>0.113718295501553</v>
      </c>
      <c r="P10" s="17">
        <v>0.14618023793455701</v>
      </c>
      <c r="Q10" s="17">
        <v>0.110034300736282</v>
      </c>
      <c r="R10" s="17"/>
      <c r="S10" s="17">
        <v>0.13455532114802601</v>
      </c>
      <c r="T10" s="17">
        <v>0.122051824381485</v>
      </c>
      <c r="U10" s="17">
        <v>8.6768093657494702E-2</v>
      </c>
      <c r="V10" s="17">
        <v>0.13677072313699501</v>
      </c>
      <c r="W10" s="17">
        <v>0.15044165442472501</v>
      </c>
      <c r="X10" s="17">
        <v>8.19807532097271E-2</v>
      </c>
      <c r="Y10" s="17">
        <v>0.12754851773005399</v>
      </c>
      <c r="Z10" s="17">
        <v>0.17485518458348601</v>
      </c>
      <c r="AA10" s="17">
        <v>0.141450890775666</v>
      </c>
      <c r="AB10" s="17">
        <v>0.11807861689386</v>
      </c>
      <c r="AC10" s="17">
        <v>4.8562234668672197E-2</v>
      </c>
      <c r="AD10" s="17">
        <v>9.1435683717441096E-2</v>
      </c>
      <c r="AE10" s="17"/>
      <c r="AF10" s="17">
        <v>0.115760076378684</v>
      </c>
      <c r="AG10" s="17">
        <v>0.113975961959457</v>
      </c>
      <c r="AH10" s="17">
        <v>0.101211433597919</v>
      </c>
      <c r="AI10" s="17">
        <v>0.13179932524200599</v>
      </c>
      <c r="AJ10" s="17">
        <v>0.16257736389833</v>
      </c>
      <c r="AK10" s="17"/>
      <c r="AL10" s="17">
        <v>0.118963063917967</v>
      </c>
      <c r="AM10" s="17">
        <v>0.12739328880854101</v>
      </c>
      <c r="AN10" s="17">
        <v>0.106168438175123</v>
      </c>
      <c r="AO10" s="17">
        <v>0.121295689275353</v>
      </c>
      <c r="AP10" s="17">
        <v>8.7956309965268598E-2</v>
      </c>
      <c r="AQ10" s="17"/>
      <c r="AR10" s="17">
        <v>0.12797899511254601</v>
      </c>
      <c r="AS10" s="17"/>
      <c r="AT10" s="17">
        <v>0.15439675608874601</v>
      </c>
      <c r="AU10" s="17"/>
      <c r="AV10" s="17">
        <v>0.11249857841835199</v>
      </c>
      <c r="AW10" s="17"/>
      <c r="AX10" s="17">
        <v>0.107160233477042</v>
      </c>
      <c r="AY10" s="17">
        <v>0.11687867210375801</v>
      </c>
      <c r="AZ10" s="17"/>
      <c r="BA10" s="17">
        <v>0.12162117687933</v>
      </c>
      <c r="BB10" s="17">
        <v>0.107491199402732</v>
      </c>
    </row>
    <row r="11" spans="2:54" ht="57.6">
      <c r="B11" s="18" t="s">
        <v>327</v>
      </c>
      <c r="C11" s="17">
        <v>0.152605983819252</v>
      </c>
      <c r="D11" s="17">
        <v>0.16499603026733001</v>
      </c>
      <c r="E11" s="17">
        <v>0.14057814591387499</v>
      </c>
      <c r="F11" s="17"/>
      <c r="G11" s="17">
        <v>0.22291588362078299</v>
      </c>
      <c r="H11" s="17">
        <v>0.20420451605937401</v>
      </c>
      <c r="I11" s="17">
        <v>0.17325549436717499</v>
      </c>
      <c r="J11" s="17">
        <v>0.16292110891598099</v>
      </c>
      <c r="K11" s="17">
        <v>0.110327322351313</v>
      </c>
      <c r="L11" s="17">
        <v>6.7144242130523293E-2</v>
      </c>
      <c r="M11" s="17"/>
      <c r="N11" s="17">
        <v>0.128574116358944</v>
      </c>
      <c r="O11" s="17">
        <v>0.13423881544222599</v>
      </c>
      <c r="P11" s="17">
        <v>0.177100280213076</v>
      </c>
      <c r="Q11" s="17">
        <v>0.175208795897348</v>
      </c>
      <c r="R11" s="17"/>
      <c r="S11" s="17">
        <v>0.206843961031939</v>
      </c>
      <c r="T11" s="17">
        <v>9.9318763717658395E-2</v>
      </c>
      <c r="U11" s="17">
        <v>8.9265093745168306E-2</v>
      </c>
      <c r="V11" s="17">
        <v>0.12729545860974301</v>
      </c>
      <c r="W11" s="17">
        <v>0.16068666384851901</v>
      </c>
      <c r="X11" s="17">
        <v>0.15914625375264799</v>
      </c>
      <c r="Y11" s="17">
        <v>0.157930467188518</v>
      </c>
      <c r="Z11" s="17">
        <v>0.140071808088508</v>
      </c>
      <c r="AA11" s="17">
        <v>0.17397594798438601</v>
      </c>
      <c r="AB11" s="17">
        <v>0.150034880496137</v>
      </c>
      <c r="AC11" s="17">
        <v>0.19025193909655</v>
      </c>
      <c r="AD11" s="17">
        <v>0.20620144105069199</v>
      </c>
      <c r="AE11" s="17"/>
      <c r="AF11" s="17">
        <v>0.18984021368708501</v>
      </c>
      <c r="AG11" s="17">
        <v>0.14430633843237201</v>
      </c>
      <c r="AH11" s="17">
        <v>0.12871965326417101</v>
      </c>
      <c r="AI11" s="17">
        <v>0.16348614264929701</v>
      </c>
      <c r="AJ11" s="17">
        <v>0.14979944907537401</v>
      </c>
      <c r="AK11" s="17"/>
      <c r="AL11" s="17">
        <v>0.14272491781861901</v>
      </c>
      <c r="AM11" s="17">
        <v>0.14046530705049001</v>
      </c>
      <c r="AN11" s="17">
        <v>0.14439336830609101</v>
      </c>
      <c r="AO11" s="17">
        <v>0.22148828495091299</v>
      </c>
      <c r="AP11" s="17">
        <v>0.240499588283419</v>
      </c>
      <c r="AQ11" s="17"/>
      <c r="AR11" s="17">
        <v>0.207265056240583</v>
      </c>
      <c r="AS11" s="17"/>
      <c r="AT11" s="17">
        <v>0.24699696528391299</v>
      </c>
      <c r="AU11" s="17"/>
      <c r="AV11" s="17">
        <v>0.18893759399783899</v>
      </c>
      <c r="AW11" s="17"/>
      <c r="AX11" s="17">
        <v>0.101120994290056</v>
      </c>
      <c r="AY11" s="17">
        <v>0.20371338475384099</v>
      </c>
      <c r="AZ11" s="17"/>
      <c r="BA11" s="17">
        <v>0.14125908628054201</v>
      </c>
      <c r="BB11" s="17">
        <v>0.14785590219415701</v>
      </c>
    </row>
    <row r="12" spans="2:54">
      <c r="B12" s="18" t="s">
        <v>130</v>
      </c>
      <c r="C12" s="19">
        <v>0.21676427700460499</v>
      </c>
      <c r="D12" s="19">
        <v>0.159517745917957</v>
      </c>
      <c r="E12" s="19">
        <v>0.27321805140730898</v>
      </c>
      <c r="F12" s="19"/>
      <c r="G12" s="19">
        <v>0.16748971915119701</v>
      </c>
      <c r="H12" s="19">
        <v>0.15823595469439</v>
      </c>
      <c r="I12" s="19">
        <v>0.23688326531682699</v>
      </c>
      <c r="J12" s="19">
        <v>0.26545159092262899</v>
      </c>
      <c r="K12" s="19">
        <v>0.24525904618797101</v>
      </c>
      <c r="L12" s="19">
        <v>0.22246789908449199</v>
      </c>
      <c r="M12" s="19"/>
      <c r="N12" s="19">
        <v>0.13780611377576399</v>
      </c>
      <c r="O12" s="19">
        <v>0.25530732138235201</v>
      </c>
      <c r="P12" s="19">
        <v>0.186824373945008</v>
      </c>
      <c r="Q12" s="19">
        <v>0.28202305756884</v>
      </c>
      <c r="R12" s="19"/>
      <c r="S12" s="19">
        <v>0.13746903872150301</v>
      </c>
      <c r="T12" s="19">
        <v>0.236962007978788</v>
      </c>
      <c r="U12" s="19">
        <v>0.23667612258162299</v>
      </c>
      <c r="V12" s="19">
        <v>0.23227279298487599</v>
      </c>
      <c r="W12" s="19">
        <v>0.182159887944537</v>
      </c>
      <c r="X12" s="19">
        <v>0.25829592118643602</v>
      </c>
      <c r="Y12" s="19">
        <v>0.23774425395669399</v>
      </c>
      <c r="Z12" s="19">
        <v>0.22451154007554899</v>
      </c>
      <c r="AA12" s="19">
        <v>0.210254406958232</v>
      </c>
      <c r="AB12" s="19">
        <v>0.198403891132657</v>
      </c>
      <c r="AC12" s="19">
        <v>0.272952081999981</v>
      </c>
      <c r="AD12" s="19">
        <v>0.27442072521627697</v>
      </c>
      <c r="AE12" s="19"/>
      <c r="AF12" s="19">
        <v>0.14146974226106501</v>
      </c>
      <c r="AG12" s="19">
        <v>0.21276973650675801</v>
      </c>
      <c r="AH12" s="19">
        <v>0.22231221584767499</v>
      </c>
      <c r="AI12" s="19">
        <v>0.17825834329124801</v>
      </c>
      <c r="AJ12" s="19">
        <v>0.20538431133464799</v>
      </c>
      <c r="AK12" s="19"/>
      <c r="AL12" s="19">
        <v>0.29261153746421897</v>
      </c>
      <c r="AM12" s="19">
        <v>0.26458475346864702</v>
      </c>
      <c r="AN12" s="19">
        <v>0.163981752053664</v>
      </c>
      <c r="AO12" s="19">
        <v>8.9591692008343493E-2</v>
      </c>
      <c r="AP12" s="19">
        <v>0.121969398707653</v>
      </c>
      <c r="AQ12" s="19"/>
      <c r="AR12" s="19">
        <v>0.12469899227494299</v>
      </c>
      <c r="AS12" s="19"/>
      <c r="AT12" s="19">
        <v>0.113187966515075</v>
      </c>
      <c r="AU12" s="19"/>
      <c r="AV12" s="19">
        <v>0.10345538548212201</v>
      </c>
      <c r="AW12" s="19"/>
      <c r="AX12" s="19">
        <v>0.18389645868962801</v>
      </c>
      <c r="AY12" s="19">
        <v>0.15303136774166401</v>
      </c>
      <c r="AZ12" s="19"/>
      <c r="BA12" s="19">
        <v>0.23048047366510999</v>
      </c>
      <c r="BB12" s="19">
        <v>0.16646657738551199</v>
      </c>
    </row>
    <row r="13" spans="2:54">
      <c r="B13" s="16"/>
    </row>
    <row r="14" spans="2:54">
      <c r="B14" t="s">
        <v>456</v>
      </c>
    </row>
    <row r="15" spans="2:54">
      <c r="B15" t="s">
        <v>457</v>
      </c>
    </row>
    <row r="17" spans="2:2">
      <c r="B17"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B2:BB17"/>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328</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28.9">
      <c r="B9" s="18" t="s">
        <v>329</v>
      </c>
      <c r="C9" s="17">
        <v>0.55759159203977604</v>
      </c>
      <c r="D9" s="17">
        <v>0.59766124940948095</v>
      </c>
      <c r="E9" s="17">
        <v>0.51793138001255001</v>
      </c>
      <c r="F9" s="17"/>
      <c r="G9" s="17">
        <v>0.47087372495254798</v>
      </c>
      <c r="H9" s="17">
        <v>0.52753523624673304</v>
      </c>
      <c r="I9" s="17">
        <v>0.49708389745128301</v>
      </c>
      <c r="J9" s="17">
        <v>0.53612321138270802</v>
      </c>
      <c r="K9" s="17">
        <v>0.63481787990666105</v>
      </c>
      <c r="L9" s="17">
        <v>0.65403328676850303</v>
      </c>
      <c r="M9" s="17"/>
      <c r="N9" s="17">
        <v>0.646598189864798</v>
      </c>
      <c r="O9" s="17">
        <v>0.57363056574543803</v>
      </c>
      <c r="P9" s="17">
        <v>0.51270894641711795</v>
      </c>
      <c r="Q9" s="17">
        <v>0.48503761408819002</v>
      </c>
      <c r="R9" s="17"/>
      <c r="S9" s="17">
        <v>0.53740356553655899</v>
      </c>
      <c r="T9" s="17">
        <v>0.59583801602380304</v>
      </c>
      <c r="U9" s="17">
        <v>0.63820806329093105</v>
      </c>
      <c r="V9" s="17">
        <v>0.53124675399834798</v>
      </c>
      <c r="W9" s="17">
        <v>0.54868247146474203</v>
      </c>
      <c r="X9" s="17">
        <v>0.54384069701155202</v>
      </c>
      <c r="Y9" s="17">
        <v>0.51772471073095205</v>
      </c>
      <c r="Z9" s="17">
        <v>0.57285194551521001</v>
      </c>
      <c r="AA9" s="17">
        <v>0.52801946544824596</v>
      </c>
      <c r="AB9" s="17">
        <v>0.61651289563296996</v>
      </c>
      <c r="AC9" s="17">
        <v>0.54700772994136904</v>
      </c>
      <c r="AD9" s="17">
        <v>0.44740070385867498</v>
      </c>
      <c r="AE9" s="17"/>
      <c r="AF9" s="17">
        <v>0.58695793236094496</v>
      </c>
      <c r="AG9" s="17">
        <v>0.59486983123619397</v>
      </c>
      <c r="AH9" s="17">
        <v>0.58067174386185805</v>
      </c>
      <c r="AI9" s="17">
        <v>0.59936128210514095</v>
      </c>
      <c r="AJ9" s="17">
        <v>0.49008193133507699</v>
      </c>
      <c r="AK9" s="17"/>
      <c r="AL9" s="17">
        <v>0.48968322971920902</v>
      </c>
      <c r="AM9" s="17">
        <v>0.51976328552961504</v>
      </c>
      <c r="AN9" s="17">
        <v>0.62935369863754798</v>
      </c>
      <c r="AO9" s="17">
        <v>0.63346831420823602</v>
      </c>
      <c r="AP9" s="17">
        <v>0.66260895029621103</v>
      </c>
      <c r="AQ9" s="17"/>
      <c r="AR9" s="17">
        <v>0.55565169815984805</v>
      </c>
      <c r="AS9" s="17"/>
      <c r="AT9" s="17">
        <v>0.53768042188709597</v>
      </c>
      <c r="AU9" s="17"/>
      <c r="AV9" s="17">
        <v>0.59371811313415501</v>
      </c>
      <c r="AW9" s="17"/>
      <c r="AX9" s="17">
        <v>0.62884056968604896</v>
      </c>
      <c r="AY9" s="17">
        <v>0.54866201836652395</v>
      </c>
      <c r="AZ9" s="17"/>
      <c r="BA9" s="17">
        <v>0.56597168168727097</v>
      </c>
      <c r="BB9" s="17">
        <v>0.601576870870414</v>
      </c>
    </row>
    <row r="10" spans="2:54" ht="43.15">
      <c r="B10" s="18" t="s">
        <v>330</v>
      </c>
      <c r="C10" s="17">
        <v>0.19547604436567301</v>
      </c>
      <c r="D10" s="17">
        <v>0.207137909151589</v>
      </c>
      <c r="E10" s="17">
        <v>0.18447987065103699</v>
      </c>
      <c r="F10" s="17"/>
      <c r="G10" s="17">
        <v>0.29599510017344599</v>
      </c>
      <c r="H10" s="17">
        <v>0.26011047341493299</v>
      </c>
      <c r="I10" s="17">
        <v>0.24237798947952</v>
      </c>
      <c r="J10" s="17">
        <v>0.19162093967586</v>
      </c>
      <c r="K10" s="17">
        <v>0.118155394385331</v>
      </c>
      <c r="L10" s="17">
        <v>9.3037152088226896E-2</v>
      </c>
      <c r="M10" s="17"/>
      <c r="N10" s="17">
        <v>0.176352499347942</v>
      </c>
      <c r="O10" s="17">
        <v>0.204052689597117</v>
      </c>
      <c r="P10" s="17">
        <v>0.209795476817732</v>
      </c>
      <c r="Q10" s="17">
        <v>0.19643180072116301</v>
      </c>
      <c r="R10" s="17"/>
      <c r="S10" s="17">
        <v>0.26515950085314899</v>
      </c>
      <c r="T10" s="17">
        <v>0.15204164569265299</v>
      </c>
      <c r="U10" s="17">
        <v>0.116222116122056</v>
      </c>
      <c r="V10" s="17">
        <v>0.203367624242489</v>
      </c>
      <c r="W10" s="17">
        <v>0.19371311349251299</v>
      </c>
      <c r="X10" s="17">
        <v>0.19130561513333899</v>
      </c>
      <c r="Y10" s="17">
        <v>0.21895292666462901</v>
      </c>
      <c r="Z10" s="17">
        <v>0.15373259179104001</v>
      </c>
      <c r="AA10" s="17">
        <v>0.211090706933795</v>
      </c>
      <c r="AB10" s="17">
        <v>0.176897320421642</v>
      </c>
      <c r="AC10" s="17">
        <v>0.19415248664314499</v>
      </c>
      <c r="AD10" s="17">
        <v>0.256702614323637</v>
      </c>
      <c r="AE10" s="17"/>
      <c r="AF10" s="17">
        <v>0.22320394167715399</v>
      </c>
      <c r="AG10" s="17">
        <v>0.15846462407363801</v>
      </c>
      <c r="AH10" s="17">
        <v>0.196274024451464</v>
      </c>
      <c r="AI10" s="17">
        <v>0.19308662538309199</v>
      </c>
      <c r="AJ10" s="17">
        <v>0.22029828888344799</v>
      </c>
      <c r="AK10" s="17"/>
      <c r="AL10" s="17">
        <v>0.18194920467501199</v>
      </c>
      <c r="AM10" s="17">
        <v>0.20646813640158401</v>
      </c>
      <c r="AN10" s="17">
        <v>0.203172873693022</v>
      </c>
      <c r="AO10" s="17">
        <v>0.21371632081349501</v>
      </c>
      <c r="AP10" s="17">
        <v>0.17717057791979399</v>
      </c>
      <c r="AQ10" s="17"/>
      <c r="AR10" s="17">
        <v>0.25129147021207399</v>
      </c>
      <c r="AS10" s="17"/>
      <c r="AT10" s="17">
        <v>0.26781984584895902</v>
      </c>
      <c r="AU10" s="17"/>
      <c r="AV10" s="17">
        <v>0.21795485085848501</v>
      </c>
      <c r="AW10" s="17"/>
      <c r="AX10" s="17">
        <v>0.15837545270591</v>
      </c>
      <c r="AY10" s="17">
        <v>0.23604625127107801</v>
      </c>
      <c r="AZ10" s="17"/>
      <c r="BA10" s="17">
        <v>0.16584103290114499</v>
      </c>
      <c r="BB10" s="17">
        <v>0.19302467095502601</v>
      </c>
    </row>
    <row r="11" spans="2:54" ht="28.9">
      <c r="B11" s="18" t="s">
        <v>331</v>
      </c>
      <c r="C11" s="17">
        <v>8.5725976659009204E-2</v>
      </c>
      <c r="D11" s="17">
        <v>8.8045733089854306E-2</v>
      </c>
      <c r="E11" s="17">
        <v>8.3318487273916594E-2</v>
      </c>
      <c r="F11" s="17"/>
      <c r="G11" s="17">
        <v>0.105068013769384</v>
      </c>
      <c r="H11" s="17">
        <v>0.102848571131076</v>
      </c>
      <c r="I11" s="17">
        <v>0.105055183147894</v>
      </c>
      <c r="J11" s="17">
        <v>8.3493720754191994E-2</v>
      </c>
      <c r="K11" s="17">
        <v>6.5706542612703603E-2</v>
      </c>
      <c r="L11" s="17">
        <v>5.8514108387418599E-2</v>
      </c>
      <c r="M11" s="17"/>
      <c r="N11" s="17">
        <v>7.2793847083179999E-2</v>
      </c>
      <c r="O11" s="17">
        <v>5.9926500747512497E-2</v>
      </c>
      <c r="P11" s="17">
        <v>0.11595370574882199</v>
      </c>
      <c r="Q11" s="17">
        <v>0.10114944640368</v>
      </c>
      <c r="R11" s="17"/>
      <c r="S11" s="17">
        <v>0.10321398321579101</v>
      </c>
      <c r="T11" s="17">
        <v>7.4231224168520599E-2</v>
      </c>
      <c r="U11" s="17">
        <v>5.2124998022629897E-2</v>
      </c>
      <c r="V11" s="17">
        <v>0.104743410388278</v>
      </c>
      <c r="W11" s="17">
        <v>0.11400977516312399</v>
      </c>
      <c r="X11" s="17">
        <v>6.4464651748968094E-2</v>
      </c>
      <c r="Y11" s="17">
        <v>7.7843302607864304E-2</v>
      </c>
      <c r="Z11" s="17">
        <v>0.118769511817555</v>
      </c>
      <c r="AA11" s="17">
        <v>8.85560067812656E-2</v>
      </c>
      <c r="AB11" s="17">
        <v>7.7574717965975995E-2</v>
      </c>
      <c r="AC11" s="17">
        <v>7.7574589425549498E-2</v>
      </c>
      <c r="AD11" s="17">
        <v>8.9197197262046196E-2</v>
      </c>
      <c r="AE11" s="17"/>
      <c r="AF11" s="17">
        <v>8.8995511801606003E-2</v>
      </c>
      <c r="AG11" s="17">
        <v>8.1517112967114294E-2</v>
      </c>
      <c r="AH11" s="17">
        <v>6.4360109086975203E-2</v>
      </c>
      <c r="AI11" s="17">
        <v>7.3759801076703893E-2</v>
      </c>
      <c r="AJ11" s="17">
        <v>0.12240721402683399</v>
      </c>
      <c r="AK11" s="17"/>
      <c r="AL11" s="17">
        <v>9.3586067943064399E-2</v>
      </c>
      <c r="AM11" s="17">
        <v>8.9279198358142894E-2</v>
      </c>
      <c r="AN11" s="17">
        <v>5.9452566279606302E-2</v>
      </c>
      <c r="AO11" s="17">
        <v>9.3444939290336704E-2</v>
      </c>
      <c r="AP11" s="17">
        <v>0.10306937090087701</v>
      </c>
      <c r="AQ11" s="17"/>
      <c r="AR11" s="17">
        <v>0.103246011763637</v>
      </c>
      <c r="AS11" s="17"/>
      <c r="AT11" s="17">
        <v>9.5269764496399206E-2</v>
      </c>
      <c r="AU11" s="17"/>
      <c r="AV11" s="17">
        <v>0.12183167715040601</v>
      </c>
      <c r="AW11" s="17"/>
      <c r="AX11" s="17">
        <v>9.3004253406692994E-2</v>
      </c>
      <c r="AY11" s="17">
        <v>9.8899282764297394E-2</v>
      </c>
      <c r="AZ11" s="17"/>
      <c r="BA11" s="17">
        <v>8.9207131380016097E-2</v>
      </c>
      <c r="BB11" s="17">
        <v>8.2082814112706806E-2</v>
      </c>
    </row>
    <row r="12" spans="2:54">
      <c r="B12" s="18" t="s">
        <v>130</v>
      </c>
      <c r="C12" s="19">
        <v>0.16120638693554201</v>
      </c>
      <c r="D12" s="19">
        <v>0.107155108349075</v>
      </c>
      <c r="E12" s="19">
        <v>0.214270262062497</v>
      </c>
      <c r="F12" s="19"/>
      <c r="G12" s="19">
        <v>0.12806316110462199</v>
      </c>
      <c r="H12" s="19">
        <v>0.109505719207259</v>
      </c>
      <c r="I12" s="19">
        <v>0.155482929921303</v>
      </c>
      <c r="J12" s="19">
        <v>0.18876212818724</v>
      </c>
      <c r="K12" s="19">
        <v>0.18132018309530501</v>
      </c>
      <c r="L12" s="19">
        <v>0.19441545275585101</v>
      </c>
      <c r="M12" s="19"/>
      <c r="N12" s="19">
        <v>0.10425546370408</v>
      </c>
      <c r="O12" s="19">
        <v>0.16239024390993301</v>
      </c>
      <c r="P12" s="19">
        <v>0.161541871016328</v>
      </c>
      <c r="Q12" s="19">
        <v>0.21738113878696799</v>
      </c>
      <c r="R12" s="19"/>
      <c r="S12" s="19">
        <v>9.4222950394500196E-2</v>
      </c>
      <c r="T12" s="19">
        <v>0.17788911411502401</v>
      </c>
      <c r="U12" s="19">
        <v>0.193444822564383</v>
      </c>
      <c r="V12" s="19">
        <v>0.160642211370884</v>
      </c>
      <c r="W12" s="19">
        <v>0.14359463987962201</v>
      </c>
      <c r="X12" s="19">
        <v>0.20038903610614101</v>
      </c>
      <c r="Y12" s="19">
        <v>0.18547905999655401</v>
      </c>
      <c r="Z12" s="19">
        <v>0.15464595087619401</v>
      </c>
      <c r="AA12" s="19">
        <v>0.17233382083669299</v>
      </c>
      <c r="AB12" s="19">
        <v>0.12901506597941201</v>
      </c>
      <c r="AC12" s="19">
        <v>0.18126519398993601</v>
      </c>
      <c r="AD12" s="19">
        <v>0.20669948455564099</v>
      </c>
      <c r="AE12" s="19"/>
      <c r="AF12" s="19">
        <v>0.100842614160295</v>
      </c>
      <c r="AG12" s="19">
        <v>0.16514843172305299</v>
      </c>
      <c r="AH12" s="19">
        <v>0.158694122599702</v>
      </c>
      <c r="AI12" s="19">
        <v>0.13379229143506299</v>
      </c>
      <c r="AJ12" s="19">
        <v>0.167212565754642</v>
      </c>
      <c r="AK12" s="19"/>
      <c r="AL12" s="19">
        <v>0.234781497662714</v>
      </c>
      <c r="AM12" s="19">
        <v>0.18448937971065801</v>
      </c>
      <c r="AN12" s="19">
        <v>0.108020861389824</v>
      </c>
      <c r="AO12" s="19">
        <v>5.93704256879325E-2</v>
      </c>
      <c r="AP12" s="19">
        <v>5.71511008831177E-2</v>
      </c>
      <c r="AQ12" s="19"/>
      <c r="AR12" s="19">
        <v>8.98108198644407E-2</v>
      </c>
      <c r="AS12" s="19"/>
      <c r="AT12" s="19">
        <v>9.9229967767545696E-2</v>
      </c>
      <c r="AU12" s="19"/>
      <c r="AV12" s="19">
        <v>6.6495358856954206E-2</v>
      </c>
      <c r="AW12" s="19"/>
      <c r="AX12" s="19">
        <v>0.119779724201348</v>
      </c>
      <c r="AY12" s="19">
        <v>0.1163924475981</v>
      </c>
      <c r="AZ12" s="19"/>
      <c r="BA12" s="19">
        <v>0.178980154031568</v>
      </c>
      <c r="BB12" s="19">
        <v>0.123315644061853</v>
      </c>
    </row>
    <row r="13" spans="2:54">
      <c r="B13" s="16"/>
    </row>
    <row r="14" spans="2:54">
      <c r="B14" t="s">
        <v>456</v>
      </c>
    </row>
    <row r="15" spans="2:54">
      <c r="B15" t="s">
        <v>457</v>
      </c>
    </row>
    <row r="17" spans="2:2">
      <c r="B17"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B2:E22"/>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20.7109375" customWidth="1"/>
  </cols>
  <sheetData>
    <row r="2" spans="2:5" ht="40.15" customHeight="1">
      <c r="D2" s="36" t="s">
        <v>490</v>
      </c>
      <c r="E2" s="37"/>
    </row>
    <row r="6" spans="2:5" ht="49.9" customHeight="1">
      <c r="B6" s="20" t="s">
        <v>43</v>
      </c>
      <c r="C6" s="20" t="s">
        <v>491</v>
      </c>
      <c r="D6" s="20" t="s">
        <v>492</v>
      </c>
    </row>
    <row r="7" spans="2:5">
      <c r="B7" s="18" t="s">
        <v>310</v>
      </c>
      <c r="C7" s="17">
        <v>0.44027766225164799</v>
      </c>
      <c r="D7" s="17">
        <v>0.259139035406868</v>
      </c>
    </row>
    <row r="8" spans="2:5">
      <c r="B8" s="18" t="s">
        <v>311</v>
      </c>
      <c r="C8" s="17">
        <v>0.42446015694014999</v>
      </c>
      <c r="D8" s="17">
        <v>0.41884282699430703</v>
      </c>
    </row>
    <row r="9" spans="2:5">
      <c r="B9" s="18" t="s">
        <v>312</v>
      </c>
      <c r="C9" s="17">
        <v>9.8387482618493505E-2</v>
      </c>
      <c r="D9" s="17">
        <v>0.23047523752129701</v>
      </c>
    </row>
    <row r="10" spans="2:5">
      <c r="B10" s="18" t="s">
        <v>313</v>
      </c>
      <c r="C10" s="17">
        <v>1.0238372212463299E-2</v>
      </c>
      <c r="D10" s="17">
        <v>3.3837861394238299E-2</v>
      </c>
    </row>
    <row r="11" spans="2:5">
      <c r="B11" s="18" t="s">
        <v>314</v>
      </c>
      <c r="C11" s="17">
        <v>5.9570579276296502E-3</v>
      </c>
      <c r="D11" s="17">
        <v>1.1608840911788199E-2</v>
      </c>
    </row>
    <row r="12" spans="2:5">
      <c r="B12" s="18" t="s">
        <v>130</v>
      </c>
      <c r="C12" s="17">
        <v>2.0679268049616201E-2</v>
      </c>
      <c r="D12" s="17">
        <v>4.6096197771502097E-2</v>
      </c>
    </row>
    <row r="13" spans="2:5">
      <c r="B13" s="23" t="s">
        <v>315</v>
      </c>
      <c r="C13" s="21">
        <v>0.86473781919179704</v>
      </c>
      <c r="D13" s="21">
        <v>0.67798186240117497</v>
      </c>
    </row>
    <row r="14" spans="2:5">
      <c r="B14" s="23" t="s">
        <v>316</v>
      </c>
      <c r="C14" s="21">
        <v>1.6195430140092899E-2</v>
      </c>
      <c r="D14" s="21">
        <v>4.5446702306026501E-2</v>
      </c>
    </row>
    <row r="15" spans="2:5">
      <c r="B15" s="23" t="s">
        <v>308</v>
      </c>
      <c r="C15" s="22">
        <v>0.84854238905170398</v>
      </c>
      <c r="D15" s="22">
        <v>0.63253516009514799</v>
      </c>
    </row>
    <row r="16" spans="2:5">
      <c r="B16" s="16"/>
      <c r="C16" s="16"/>
      <c r="D16" s="16"/>
    </row>
    <row r="17" spans="2:2">
      <c r="B17" t="s">
        <v>456</v>
      </c>
    </row>
    <row r="18" spans="2:2">
      <c r="B18" t="s">
        <v>457</v>
      </c>
    </row>
    <row r="22" spans="2:2">
      <c r="B22" s="8" t="str">
        <f>HYPERLINK("#'Contents'!A1", "Return to Contents")</f>
        <v>Return to Contents</v>
      </c>
    </row>
  </sheetData>
  <mergeCells count="1">
    <mergeCell ref="D2:E2"/>
  </mergeCells>
  <pageMargins left="0.7" right="0.7" top="0.75" bottom="0.75" header="0.3" footer="0.3"/>
  <pageSetup paperSize="9" orientation="portrait" horizontalDpi="300" verticalDpi="300"/>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B2:BB22"/>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332</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c r="B9" s="18" t="s">
        <v>310</v>
      </c>
      <c r="C9" s="17">
        <v>0.259139035406868</v>
      </c>
      <c r="D9" s="17">
        <v>0.31522823657149901</v>
      </c>
      <c r="E9" s="17">
        <v>0.20443307989468201</v>
      </c>
      <c r="F9" s="17"/>
      <c r="G9" s="17">
        <v>0.25276586617338798</v>
      </c>
      <c r="H9" s="17">
        <v>0.273355322300322</v>
      </c>
      <c r="I9" s="17">
        <v>0.25533307643087699</v>
      </c>
      <c r="J9" s="17">
        <v>0.26104028030925802</v>
      </c>
      <c r="K9" s="17">
        <v>0.27043511530382602</v>
      </c>
      <c r="L9" s="17">
        <v>0.24480970499276999</v>
      </c>
      <c r="M9" s="17"/>
      <c r="N9" s="17">
        <v>0.33471513262726099</v>
      </c>
      <c r="O9" s="17">
        <v>0.21600052061890901</v>
      </c>
      <c r="P9" s="17">
        <v>0.26458389395330301</v>
      </c>
      <c r="Q9" s="17">
        <v>0.22113815475371601</v>
      </c>
      <c r="R9" s="17"/>
      <c r="S9" s="17">
        <v>0.27489526842537199</v>
      </c>
      <c r="T9" s="17">
        <v>0.23195250504133999</v>
      </c>
      <c r="U9" s="17">
        <v>0.263267912698672</v>
      </c>
      <c r="V9" s="17">
        <v>0.24130287360649599</v>
      </c>
      <c r="W9" s="17">
        <v>0.25422520051641101</v>
      </c>
      <c r="X9" s="17">
        <v>0.23371888258631901</v>
      </c>
      <c r="Y9" s="17">
        <v>0.248665685946453</v>
      </c>
      <c r="Z9" s="17">
        <v>0.31586062274885701</v>
      </c>
      <c r="AA9" s="17">
        <v>0.237442875451916</v>
      </c>
      <c r="AB9" s="17">
        <v>0.30631185235706798</v>
      </c>
      <c r="AC9" s="17">
        <v>0.327992193435382</v>
      </c>
      <c r="AD9" s="17">
        <v>0.20954551143480299</v>
      </c>
      <c r="AE9" s="17"/>
      <c r="AF9" s="17">
        <v>0.31299997311493899</v>
      </c>
      <c r="AG9" s="17">
        <v>0.25474800729587299</v>
      </c>
      <c r="AH9" s="17">
        <v>0.253526526188874</v>
      </c>
      <c r="AI9" s="17">
        <v>0.25600317961070701</v>
      </c>
      <c r="AJ9" s="17">
        <v>0.229872931224577</v>
      </c>
      <c r="AK9" s="17"/>
      <c r="AL9" s="17">
        <v>0.20015327707514499</v>
      </c>
      <c r="AM9" s="17">
        <v>0.21511012964831899</v>
      </c>
      <c r="AN9" s="17">
        <v>0.30350192999020298</v>
      </c>
      <c r="AO9" s="17">
        <v>0.37892899634685701</v>
      </c>
      <c r="AP9" s="17">
        <v>0.46350153432878899</v>
      </c>
      <c r="AQ9" s="17"/>
      <c r="AR9" s="17">
        <v>0.347390773083601</v>
      </c>
      <c r="AS9" s="17"/>
      <c r="AT9" s="17">
        <v>0.35804638032984298</v>
      </c>
      <c r="AU9" s="17"/>
      <c r="AV9" s="17">
        <v>0.41187653778094602</v>
      </c>
      <c r="AW9" s="17"/>
      <c r="AX9" s="17">
        <v>0.30796948018676801</v>
      </c>
      <c r="AY9" s="17">
        <v>0.30494923312869399</v>
      </c>
      <c r="AZ9" s="17"/>
      <c r="BA9" s="17">
        <v>0.24089229480821001</v>
      </c>
      <c r="BB9" s="17">
        <v>0.30198199874093601</v>
      </c>
    </row>
    <row r="10" spans="2:54">
      <c r="B10" s="18" t="s">
        <v>311</v>
      </c>
      <c r="C10" s="17">
        <v>0.41884282699430703</v>
      </c>
      <c r="D10" s="17">
        <v>0.41616981714161999</v>
      </c>
      <c r="E10" s="17">
        <v>0.42049948648649399</v>
      </c>
      <c r="F10" s="17"/>
      <c r="G10" s="17">
        <v>0.432283822851662</v>
      </c>
      <c r="H10" s="17">
        <v>0.42793948600832998</v>
      </c>
      <c r="I10" s="17">
        <v>0.42080516742993501</v>
      </c>
      <c r="J10" s="17">
        <v>0.38098165593740502</v>
      </c>
      <c r="K10" s="17">
        <v>0.43074583761636498</v>
      </c>
      <c r="L10" s="17">
        <v>0.42417599295696901</v>
      </c>
      <c r="M10" s="17"/>
      <c r="N10" s="17">
        <v>0.42489670686837899</v>
      </c>
      <c r="O10" s="17">
        <v>0.46509129995431298</v>
      </c>
      <c r="P10" s="17">
        <v>0.39961543025721902</v>
      </c>
      <c r="Q10" s="17">
        <v>0.38357203827925102</v>
      </c>
      <c r="R10" s="17"/>
      <c r="S10" s="17">
        <v>0.39794839109241198</v>
      </c>
      <c r="T10" s="17">
        <v>0.396887392205164</v>
      </c>
      <c r="U10" s="17">
        <v>0.41127794876332302</v>
      </c>
      <c r="V10" s="17">
        <v>0.46868595093804799</v>
      </c>
      <c r="W10" s="17">
        <v>0.44201540450250698</v>
      </c>
      <c r="X10" s="17">
        <v>0.44726959725242099</v>
      </c>
      <c r="Y10" s="17">
        <v>0.36604848940295898</v>
      </c>
      <c r="Z10" s="17">
        <v>0.38122718601776401</v>
      </c>
      <c r="AA10" s="17">
        <v>0.46337922878901</v>
      </c>
      <c r="AB10" s="17">
        <v>0.40935801045987602</v>
      </c>
      <c r="AC10" s="17">
        <v>0.37833167608033502</v>
      </c>
      <c r="AD10" s="17">
        <v>0.46683805105859599</v>
      </c>
      <c r="AE10" s="17"/>
      <c r="AF10" s="17">
        <v>0.46485648525102102</v>
      </c>
      <c r="AG10" s="17">
        <v>0.400689261092321</v>
      </c>
      <c r="AH10" s="17">
        <v>0.40450953997571099</v>
      </c>
      <c r="AI10" s="17">
        <v>0.41165968269796999</v>
      </c>
      <c r="AJ10" s="17">
        <v>0.41192239934122599</v>
      </c>
      <c r="AK10" s="17"/>
      <c r="AL10" s="17">
        <v>0.38191405814719198</v>
      </c>
      <c r="AM10" s="17">
        <v>0.43149136636003999</v>
      </c>
      <c r="AN10" s="17">
        <v>0.44377042948758399</v>
      </c>
      <c r="AO10" s="17">
        <v>0.45573540219495601</v>
      </c>
      <c r="AP10" s="17">
        <v>0.36703950044716099</v>
      </c>
      <c r="AQ10" s="17"/>
      <c r="AR10" s="17">
        <v>0.446430414989689</v>
      </c>
      <c r="AS10" s="17"/>
      <c r="AT10" s="17">
        <v>0.43031344753378198</v>
      </c>
      <c r="AU10" s="17"/>
      <c r="AV10" s="17">
        <v>0.426079359004293</v>
      </c>
      <c r="AW10" s="17"/>
      <c r="AX10" s="17">
        <v>0.43998899617815601</v>
      </c>
      <c r="AY10" s="17">
        <v>0.45121649314916401</v>
      </c>
      <c r="AZ10" s="17"/>
      <c r="BA10" s="17">
        <v>0.41577786039575099</v>
      </c>
      <c r="BB10" s="17">
        <v>0.44177776359085202</v>
      </c>
    </row>
    <row r="11" spans="2:54">
      <c r="B11" s="18" t="s">
        <v>312</v>
      </c>
      <c r="C11" s="17">
        <v>0.23047523752129701</v>
      </c>
      <c r="D11" s="17">
        <v>0.19814803438509199</v>
      </c>
      <c r="E11" s="17">
        <v>0.26315996071779901</v>
      </c>
      <c r="F11" s="17"/>
      <c r="G11" s="17">
        <v>0.215388119700262</v>
      </c>
      <c r="H11" s="17">
        <v>0.221251494527714</v>
      </c>
      <c r="I11" s="17">
        <v>0.23354516491035701</v>
      </c>
      <c r="J11" s="17">
        <v>0.24191733777347199</v>
      </c>
      <c r="K11" s="17">
        <v>0.21956546646790601</v>
      </c>
      <c r="L11" s="17">
        <v>0.243837607863474</v>
      </c>
      <c r="M11" s="17"/>
      <c r="N11" s="17">
        <v>0.17156199277706999</v>
      </c>
      <c r="O11" s="17">
        <v>0.23302445513246201</v>
      </c>
      <c r="P11" s="17">
        <v>0.25960146072565599</v>
      </c>
      <c r="Q11" s="17">
        <v>0.26416328133021699</v>
      </c>
      <c r="R11" s="17"/>
      <c r="S11" s="17">
        <v>0.23223175163851201</v>
      </c>
      <c r="T11" s="17">
        <v>0.25090250977614098</v>
      </c>
      <c r="U11" s="17">
        <v>0.24458921093194499</v>
      </c>
      <c r="V11" s="17">
        <v>0.21617128465921501</v>
      </c>
      <c r="W11" s="17">
        <v>0.227169261059358</v>
      </c>
      <c r="X11" s="17">
        <v>0.208686561566016</v>
      </c>
      <c r="Y11" s="17">
        <v>0.27908677718713099</v>
      </c>
      <c r="Z11" s="17">
        <v>0.22199650619168301</v>
      </c>
      <c r="AA11" s="17">
        <v>0.200644242292947</v>
      </c>
      <c r="AB11" s="17">
        <v>0.22638823277022899</v>
      </c>
      <c r="AC11" s="17">
        <v>0.212998694447294</v>
      </c>
      <c r="AD11" s="17">
        <v>0.24397936865025999</v>
      </c>
      <c r="AE11" s="17"/>
      <c r="AF11" s="17">
        <v>0.17564787854880401</v>
      </c>
      <c r="AG11" s="17">
        <v>0.25146234826542102</v>
      </c>
      <c r="AH11" s="17">
        <v>0.22823843704188301</v>
      </c>
      <c r="AI11" s="17">
        <v>0.24306544993568599</v>
      </c>
      <c r="AJ11" s="17">
        <v>0.23293714375133101</v>
      </c>
      <c r="AK11" s="17"/>
      <c r="AL11" s="17">
        <v>0.29100079955742397</v>
      </c>
      <c r="AM11" s="17">
        <v>0.24944523921143899</v>
      </c>
      <c r="AN11" s="17">
        <v>0.19033452680187199</v>
      </c>
      <c r="AO11" s="17">
        <v>0.10861457369100699</v>
      </c>
      <c r="AP11" s="17">
        <v>0.114491239973388</v>
      </c>
      <c r="AQ11" s="17"/>
      <c r="AR11" s="17">
        <v>0.16032342329831101</v>
      </c>
      <c r="AS11" s="17"/>
      <c r="AT11" s="17">
        <v>0.15597059243407799</v>
      </c>
      <c r="AU11" s="17"/>
      <c r="AV11" s="17">
        <v>0.12887935302550399</v>
      </c>
      <c r="AW11" s="17"/>
      <c r="AX11" s="17">
        <v>0.18167929468658101</v>
      </c>
      <c r="AY11" s="17">
        <v>0.20001704592507999</v>
      </c>
      <c r="AZ11" s="17"/>
      <c r="BA11" s="17">
        <v>0.231251384518292</v>
      </c>
      <c r="BB11" s="17">
        <v>0.19915103326379199</v>
      </c>
    </row>
    <row r="12" spans="2:54">
      <c r="B12" s="18" t="s">
        <v>313</v>
      </c>
      <c r="C12" s="17">
        <v>3.3837861394238299E-2</v>
      </c>
      <c r="D12" s="17">
        <v>3.1256808869857398E-2</v>
      </c>
      <c r="E12" s="17">
        <v>3.5850672915937E-2</v>
      </c>
      <c r="F12" s="17"/>
      <c r="G12" s="17">
        <v>4.6178184131601803E-2</v>
      </c>
      <c r="H12" s="17">
        <v>3.9777631786093101E-2</v>
      </c>
      <c r="I12" s="17">
        <v>4.2538685925868902E-2</v>
      </c>
      <c r="J12" s="17">
        <v>3.1439118142410898E-2</v>
      </c>
      <c r="K12" s="17">
        <v>2.8772779555120101E-2</v>
      </c>
      <c r="L12" s="17">
        <v>1.9098171714771899E-2</v>
      </c>
      <c r="M12" s="17"/>
      <c r="N12" s="17">
        <v>2.4716398134202601E-2</v>
      </c>
      <c r="O12" s="17">
        <v>3.2980770471798503E-2</v>
      </c>
      <c r="P12" s="17">
        <v>3.6028188599053601E-2</v>
      </c>
      <c r="Q12" s="17">
        <v>4.1299748021307897E-2</v>
      </c>
      <c r="R12" s="17"/>
      <c r="S12" s="17">
        <v>6.3571769302820602E-2</v>
      </c>
      <c r="T12" s="17">
        <v>3.9361365764552902E-2</v>
      </c>
      <c r="U12" s="17">
        <v>2.18656068973502E-2</v>
      </c>
      <c r="V12" s="17">
        <v>3.4118049633491597E-2</v>
      </c>
      <c r="W12" s="17">
        <v>2.3340456068235899E-2</v>
      </c>
      <c r="X12" s="17">
        <v>3.1631320118588199E-2</v>
      </c>
      <c r="Y12" s="17">
        <v>3.2764917437899201E-2</v>
      </c>
      <c r="Z12" s="17">
        <v>3.3569228937295303E-2</v>
      </c>
      <c r="AA12" s="17">
        <v>2.9282897051255401E-2</v>
      </c>
      <c r="AB12" s="17">
        <v>2.2744865630758199E-2</v>
      </c>
      <c r="AC12" s="17">
        <v>1.8430614703633202E-2</v>
      </c>
      <c r="AD12" s="17">
        <v>1.22851336040377E-2</v>
      </c>
      <c r="AE12" s="17"/>
      <c r="AF12" s="17">
        <v>2.2247663390481301E-2</v>
      </c>
      <c r="AG12" s="17">
        <v>3.4100247038120597E-2</v>
      </c>
      <c r="AH12" s="17">
        <v>6.4237715085557104E-2</v>
      </c>
      <c r="AI12" s="17">
        <v>4.8481429661183101E-2</v>
      </c>
      <c r="AJ12" s="17">
        <v>5.1646661731866002E-2</v>
      </c>
      <c r="AK12" s="17"/>
      <c r="AL12" s="17">
        <v>4.0086704106414101E-2</v>
      </c>
      <c r="AM12" s="17">
        <v>4.3900321723809602E-2</v>
      </c>
      <c r="AN12" s="17">
        <v>3.1340192675474603E-2</v>
      </c>
      <c r="AO12" s="17">
        <v>1.9214526718154198E-2</v>
      </c>
      <c r="AP12" s="17">
        <v>2.6948862078377399E-2</v>
      </c>
      <c r="AQ12" s="17"/>
      <c r="AR12" s="17">
        <v>2.6251807435218402E-2</v>
      </c>
      <c r="AS12" s="17"/>
      <c r="AT12" s="17">
        <v>3.05401038956826E-2</v>
      </c>
      <c r="AU12" s="17"/>
      <c r="AV12" s="17">
        <v>1.8188573113154999E-2</v>
      </c>
      <c r="AW12" s="17"/>
      <c r="AX12" s="17">
        <v>3.7918159882547001E-2</v>
      </c>
      <c r="AY12" s="17">
        <v>1.9120882792576999E-2</v>
      </c>
      <c r="AZ12" s="17"/>
      <c r="BA12" s="17">
        <v>4.5659932282325399E-2</v>
      </c>
      <c r="BB12" s="17">
        <v>2.1955342124841699E-2</v>
      </c>
    </row>
    <row r="13" spans="2:54">
      <c r="B13" s="18" t="s">
        <v>314</v>
      </c>
      <c r="C13" s="17">
        <v>1.1608840911788199E-2</v>
      </c>
      <c r="D13" s="17">
        <v>1.05056445993399E-2</v>
      </c>
      <c r="E13" s="17">
        <v>1.27424333046999E-2</v>
      </c>
      <c r="F13" s="17"/>
      <c r="G13" s="17">
        <v>1.1836784646142301E-2</v>
      </c>
      <c r="H13" s="17">
        <v>4.67896379725871E-3</v>
      </c>
      <c r="I13" s="17">
        <v>1.07229144715796E-2</v>
      </c>
      <c r="J13" s="17">
        <v>2.0459990859664701E-2</v>
      </c>
      <c r="K13" s="17">
        <v>9.5256293841874898E-3</v>
      </c>
      <c r="L13" s="17">
        <v>1.20636591614893E-2</v>
      </c>
      <c r="M13" s="17"/>
      <c r="N13" s="17">
        <v>8.7495594563082105E-3</v>
      </c>
      <c r="O13" s="17">
        <v>9.9144688235865402E-3</v>
      </c>
      <c r="P13" s="17">
        <v>5.0211962158257899E-3</v>
      </c>
      <c r="Q13" s="17">
        <v>2.2583533126013002E-2</v>
      </c>
      <c r="R13" s="17"/>
      <c r="S13" s="17">
        <v>1.6006552735589399E-2</v>
      </c>
      <c r="T13" s="17">
        <v>9.4835268334041399E-3</v>
      </c>
      <c r="U13" s="17">
        <v>1.24481482932576E-2</v>
      </c>
      <c r="V13" s="17">
        <v>1.24933831186336E-2</v>
      </c>
      <c r="W13" s="17">
        <v>2.06135122350617E-2</v>
      </c>
      <c r="X13" s="17">
        <v>4.88805982767171E-3</v>
      </c>
      <c r="Y13" s="17">
        <v>1.6590685902908499E-2</v>
      </c>
      <c r="Z13" s="17">
        <v>8.9286946193361093E-3</v>
      </c>
      <c r="AA13" s="17">
        <v>1.5151958252384801E-2</v>
      </c>
      <c r="AB13" s="17">
        <v>5.6660191351295599E-3</v>
      </c>
      <c r="AC13" s="17">
        <v>5.4188802429564796E-3</v>
      </c>
      <c r="AD13" s="17">
        <v>0</v>
      </c>
      <c r="AE13" s="17"/>
      <c r="AF13" s="17">
        <v>4.10881825046794E-3</v>
      </c>
      <c r="AG13" s="17">
        <v>7.9067677138902701E-3</v>
      </c>
      <c r="AH13" s="17">
        <v>6.8663111846275597E-3</v>
      </c>
      <c r="AI13" s="17">
        <v>8.53510508926455E-3</v>
      </c>
      <c r="AJ13" s="17">
        <v>3.5300305234144999E-2</v>
      </c>
      <c r="AK13" s="17"/>
      <c r="AL13" s="17">
        <v>2.00486912575377E-2</v>
      </c>
      <c r="AM13" s="17">
        <v>7.1469678120577697E-3</v>
      </c>
      <c r="AN13" s="17">
        <v>5.4536144837178504E-3</v>
      </c>
      <c r="AO13" s="17">
        <v>2.04663728641368E-2</v>
      </c>
      <c r="AP13" s="17">
        <v>0</v>
      </c>
      <c r="AQ13" s="17"/>
      <c r="AR13" s="17">
        <v>6.2006368876149701E-3</v>
      </c>
      <c r="AS13" s="17"/>
      <c r="AT13" s="17">
        <v>9.2961658685057503E-3</v>
      </c>
      <c r="AU13" s="17"/>
      <c r="AV13" s="17">
        <v>3.6853178805491102E-3</v>
      </c>
      <c r="AW13" s="17"/>
      <c r="AX13" s="17">
        <v>2.12240641484856E-2</v>
      </c>
      <c r="AY13" s="17">
        <v>4.2578179036338801E-3</v>
      </c>
      <c r="AZ13" s="17"/>
      <c r="BA13" s="17">
        <v>2.2128379217124901E-2</v>
      </c>
      <c r="BB13" s="17">
        <v>4.8301994592200304E-3</v>
      </c>
    </row>
    <row r="14" spans="2:54">
      <c r="B14" s="18" t="s">
        <v>130</v>
      </c>
      <c r="C14" s="17">
        <v>4.6096197771502097E-2</v>
      </c>
      <c r="D14" s="17">
        <v>2.86914584325915E-2</v>
      </c>
      <c r="E14" s="17">
        <v>6.3314366680387701E-2</v>
      </c>
      <c r="F14" s="17"/>
      <c r="G14" s="17">
        <v>4.1547222496944203E-2</v>
      </c>
      <c r="H14" s="17">
        <v>3.2997101580282198E-2</v>
      </c>
      <c r="I14" s="17">
        <v>3.7054990831383597E-2</v>
      </c>
      <c r="J14" s="17">
        <v>6.4161616977789396E-2</v>
      </c>
      <c r="K14" s="17">
        <v>4.0955171672595998E-2</v>
      </c>
      <c r="L14" s="17">
        <v>5.6014863310524902E-2</v>
      </c>
      <c r="M14" s="17"/>
      <c r="N14" s="17">
        <v>3.5360210136779001E-2</v>
      </c>
      <c r="O14" s="17">
        <v>4.2988484998931403E-2</v>
      </c>
      <c r="P14" s="17">
        <v>3.51498302489427E-2</v>
      </c>
      <c r="Q14" s="17">
        <v>6.7243244489495396E-2</v>
      </c>
      <c r="R14" s="17"/>
      <c r="S14" s="17">
        <v>1.53462668052941E-2</v>
      </c>
      <c r="T14" s="17">
        <v>7.1412700379397107E-2</v>
      </c>
      <c r="U14" s="17">
        <v>4.6551172415452001E-2</v>
      </c>
      <c r="V14" s="17">
        <v>2.7228458044115202E-2</v>
      </c>
      <c r="W14" s="17">
        <v>3.2636165618427297E-2</v>
      </c>
      <c r="X14" s="17">
        <v>7.38055786489831E-2</v>
      </c>
      <c r="Y14" s="17">
        <v>5.6843444122649203E-2</v>
      </c>
      <c r="Z14" s="17">
        <v>3.84177614850644E-2</v>
      </c>
      <c r="AA14" s="17">
        <v>5.4098798162487097E-2</v>
      </c>
      <c r="AB14" s="17">
        <v>2.9531019646939001E-2</v>
      </c>
      <c r="AC14" s="17">
        <v>5.6827941090398897E-2</v>
      </c>
      <c r="AD14" s="17">
        <v>6.7351935252302403E-2</v>
      </c>
      <c r="AE14" s="17"/>
      <c r="AF14" s="17">
        <v>2.0139181444287401E-2</v>
      </c>
      <c r="AG14" s="17">
        <v>5.1093368594373301E-2</v>
      </c>
      <c r="AH14" s="17">
        <v>4.2621470523348103E-2</v>
      </c>
      <c r="AI14" s="17">
        <v>3.22551530051896E-2</v>
      </c>
      <c r="AJ14" s="17">
        <v>3.8320558716854997E-2</v>
      </c>
      <c r="AK14" s="17"/>
      <c r="AL14" s="17">
        <v>6.6796469856287302E-2</v>
      </c>
      <c r="AM14" s="17">
        <v>5.2905975244333901E-2</v>
      </c>
      <c r="AN14" s="17">
        <v>2.5599306561149001E-2</v>
      </c>
      <c r="AO14" s="17">
        <v>1.70401281848887E-2</v>
      </c>
      <c r="AP14" s="17">
        <v>2.8018863172284799E-2</v>
      </c>
      <c r="AQ14" s="17"/>
      <c r="AR14" s="17">
        <v>1.3402944305565601E-2</v>
      </c>
      <c r="AS14" s="17"/>
      <c r="AT14" s="17">
        <v>1.5833309938109399E-2</v>
      </c>
      <c r="AU14" s="17"/>
      <c r="AV14" s="17">
        <v>1.12908591955534E-2</v>
      </c>
      <c r="AW14" s="17"/>
      <c r="AX14" s="17">
        <v>1.1220004917462501E-2</v>
      </c>
      <c r="AY14" s="17">
        <v>2.0438527100851301E-2</v>
      </c>
      <c r="AZ14" s="17"/>
      <c r="BA14" s="17">
        <v>4.4290148778296998E-2</v>
      </c>
      <c r="BB14" s="17">
        <v>3.0303662820359002E-2</v>
      </c>
    </row>
    <row r="15" spans="2:54">
      <c r="B15" s="18" t="s">
        <v>315</v>
      </c>
      <c r="C15" s="21">
        <v>0.67798186240117497</v>
      </c>
      <c r="D15" s="21">
        <v>0.73139805371311895</v>
      </c>
      <c r="E15" s="21">
        <v>0.624932566381176</v>
      </c>
      <c r="F15" s="21"/>
      <c r="G15" s="21">
        <v>0.68504968902505003</v>
      </c>
      <c r="H15" s="21">
        <v>0.70129480830865298</v>
      </c>
      <c r="I15" s="21">
        <v>0.67613824386081101</v>
      </c>
      <c r="J15" s="21">
        <v>0.64202193624666304</v>
      </c>
      <c r="K15" s="21">
        <v>0.701180952920191</v>
      </c>
      <c r="L15" s="21">
        <v>0.66898569794974005</v>
      </c>
      <c r="M15" s="21"/>
      <c r="N15" s="21">
        <v>0.75961183949564004</v>
      </c>
      <c r="O15" s="21">
        <v>0.68109182057322204</v>
      </c>
      <c r="P15" s="21">
        <v>0.66419932421052197</v>
      </c>
      <c r="Q15" s="21">
        <v>0.60471019303296702</v>
      </c>
      <c r="R15" s="21"/>
      <c r="S15" s="21">
        <v>0.67284365951778402</v>
      </c>
      <c r="T15" s="21">
        <v>0.62883989724650502</v>
      </c>
      <c r="U15" s="21">
        <v>0.67454586146199502</v>
      </c>
      <c r="V15" s="21">
        <v>0.70998882454454404</v>
      </c>
      <c r="W15" s="21">
        <v>0.69624060501891805</v>
      </c>
      <c r="X15" s="21">
        <v>0.680988479838741</v>
      </c>
      <c r="Y15" s="21">
        <v>0.61471417534941197</v>
      </c>
      <c r="Z15" s="21">
        <v>0.69708780876662102</v>
      </c>
      <c r="AA15" s="21">
        <v>0.70082210424092595</v>
      </c>
      <c r="AB15" s="21">
        <v>0.715669862816944</v>
      </c>
      <c r="AC15" s="21">
        <v>0.70632386951571702</v>
      </c>
      <c r="AD15" s="21">
        <v>0.67638356249339904</v>
      </c>
      <c r="AE15" s="21"/>
      <c r="AF15" s="21">
        <v>0.77785645836595996</v>
      </c>
      <c r="AG15" s="21">
        <v>0.65543726838819405</v>
      </c>
      <c r="AH15" s="21">
        <v>0.65803606616458499</v>
      </c>
      <c r="AI15" s="21">
        <v>0.667662862308677</v>
      </c>
      <c r="AJ15" s="21">
        <v>0.64179533056580296</v>
      </c>
      <c r="AK15" s="21"/>
      <c r="AL15" s="21">
        <v>0.582067335222337</v>
      </c>
      <c r="AM15" s="21">
        <v>0.64660149600835903</v>
      </c>
      <c r="AN15" s="21">
        <v>0.74727235947778703</v>
      </c>
      <c r="AO15" s="21">
        <v>0.83466439854181296</v>
      </c>
      <c r="AP15" s="21">
        <v>0.83054103477594998</v>
      </c>
      <c r="AQ15" s="21"/>
      <c r="AR15" s="21">
        <v>0.79382118807329005</v>
      </c>
      <c r="AS15" s="21"/>
      <c r="AT15" s="21">
        <v>0.78835982786362502</v>
      </c>
      <c r="AU15" s="21"/>
      <c r="AV15" s="21">
        <v>0.83795589678523896</v>
      </c>
      <c r="AW15" s="21"/>
      <c r="AX15" s="21">
        <v>0.74795847636492396</v>
      </c>
      <c r="AY15" s="21">
        <v>0.75616572627785805</v>
      </c>
      <c r="AZ15" s="21"/>
      <c r="BA15" s="21">
        <v>0.65667015520396099</v>
      </c>
      <c r="BB15" s="21">
        <v>0.74375976233178798</v>
      </c>
    </row>
    <row r="16" spans="2:54">
      <c r="B16" s="18" t="s">
        <v>316</v>
      </c>
      <c r="C16" s="21">
        <v>4.5446702306026501E-2</v>
      </c>
      <c r="D16" s="21">
        <v>4.1762453469197297E-2</v>
      </c>
      <c r="E16" s="21">
        <v>4.8593106220636902E-2</v>
      </c>
      <c r="F16" s="21"/>
      <c r="G16" s="21">
        <v>5.8014968777744202E-2</v>
      </c>
      <c r="H16" s="21">
        <v>4.4456595583351799E-2</v>
      </c>
      <c r="I16" s="21">
        <v>5.32616003974484E-2</v>
      </c>
      <c r="J16" s="21">
        <v>5.18991090020757E-2</v>
      </c>
      <c r="K16" s="21">
        <v>3.8298408939307603E-2</v>
      </c>
      <c r="L16" s="21">
        <v>3.11618308762612E-2</v>
      </c>
      <c r="M16" s="21"/>
      <c r="N16" s="21">
        <v>3.3465957590510902E-2</v>
      </c>
      <c r="O16" s="21">
        <v>4.28952392953851E-2</v>
      </c>
      <c r="P16" s="21">
        <v>4.1049384814879401E-2</v>
      </c>
      <c r="Q16" s="21">
        <v>6.3883281147320906E-2</v>
      </c>
      <c r="R16" s="21"/>
      <c r="S16" s="21">
        <v>7.9578322038410004E-2</v>
      </c>
      <c r="T16" s="21">
        <v>4.8844892597956997E-2</v>
      </c>
      <c r="U16" s="21">
        <v>3.4313755190607802E-2</v>
      </c>
      <c r="V16" s="21">
        <v>4.6611432752125197E-2</v>
      </c>
      <c r="W16" s="21">
        <v>4.3953968303297598E-2</v>
      </c>
      <c r="X16" s="21">
        <v>3.6519379946259999E-2</v>
      </c>
      <c r="Y16" s="21">
        <v>4.9355603340807699E-2</v>
      </c>
      <c r="Z16" s="21">
        <v>4.2497923556631401E-2</v>
      </c>
      <c r="AA16" s="21">
        <v>4.4434855303640199E-2</v>
      </c>
      <c r="AB16" s="21">
        <v>2.8410884765887701E-2</v>
      </c>
      <c r="AC16" s="21">
        <v>2.3849494946589701E-2</v>
      </c>
      <c r="AD16" s="21">
        <v>1.22851336040377E-2</v>
      </c>
      <c r="AE16" s="21"/>
      <c r="AF16" s="21">
        <v>2.6356481640949201E-2</v>
      </c>
      <c r="AG16" s="21">
        <v>4.20070147520109E-2</v>
      </c>
      <c r="AH16" s="21">
        <v>7.1104026270184695E-2</v>
      </c>
      <c r="AI16" s="21">
        <v>5.7016534750447601E-2</v>
      </c>
      <c r="AJ16" s="21">
        <v>8.6946966966010994E-2</v>
      </c>
      <c r="AK16" s="21"/>
      <c r="AL16" s="21">
        <v>6.01353953639518E-2</v>
      </c>
      <c r="AM16" s="21">
        <v>5.1047289535867298E-2</v>
      </c>
      <c r="AN16" s="21">
        <v>3.6793807159192497E-2</v>
      </c>
      <c r="AO16" s="21">
        <v>3.9680899582290999E-2</v>
      </c>
      <c r="AP16" s="21">
        <v>2.6948862078377399E-2</v>
      </c>
      <c r="AQ16" s="21"/>
      <c r="AR16" s="21">
        <v>3.2452444322833403E-2</v>
      </c>
      <c r="AS16" s="21"/>
      <c r="AT16" s="21">
        <v>3.9836269764188303E-2</v>
      </c>
      <c r="AU16" s="21"/>
      <c r="AV16" s="21">
        <v>2.1873890993704102E-2</v>
      </c>
      <c r="AW16" s="21"/>
      <c r="AX16" s="21">
        <v>5.91422240310326E-2</v>
      </c>
      <c r="AY16" s="21">
        <v>2.33787006962109E-2</v>
      </c>
      <c r="AZ16" s="21"/>
      <c r="BA16" s="21">
        <v>6.7788311499450304E-2</v>
      </c>
      <c r="BB16" s="21">
        <v>2.6785541584061701E-2</v>
      </c>
    </row>
    <row r="17" spans="2:54">
      <c r="B17" s="18" t="s">
        <v>308</v>
      </c>
      <c r="C17" s="22">
        <v>0.63253516009514799</v>
      </c>
      <c r="D17" s="22">
        <v>0.68963560024392201</v>
      </c>
      <c r="E17" s="22">
        <v>0.57633946016053905</v>
      </c>
      <c r="F17" s="22"/>
      <c r="G17" s="22">
        <v>0.627034720247305</v>
      </c>
      <c r="H17" s="22">
        <v>0.65683821272530096</v>
      </c>
      <c r="I17" s="22">
        <v>0.62287664346336302</v>
      </c>
      <c r="J17" s="22">
        <v>0.59012282724458698</v>
      </c>
      <c r="K17" s="22">
        <v>0.66288254398088298</v>
      </c>
      <c r="L17" s="22">
        <v>0.63782386707347904</v>
      </c>
      <c r="M17" s="22"/>
      <c r="N17" s="22">
        <v>0.72614588190512996</v>
      </c>
      <c r="O17" s="22">
        <v>0.63819658127783696</v>
      </c>
      <c r="P17" s="22">
        <v>0.623149939395643</v>
      </c>
      <c r="Q17" s="22">
        <v>0.54082691188564602</v>
      </c>
      <c r="R17" s="22"/>
      <c r="S17" s="22">
        <v>0.59326533747937404</v>
      </c>
      <c r="T17" s="22">
        <v>0.57999500464854803</v>
      </c>
      <c r="U17" s="22">
        <v>0.64023210627138705</v>
      </c>
      <c r="V17" s="22">
        <v>0.66337739179241895</v>
      </c>
      <c r="W17" s="22">
        <v>0.65228663671562004</v>
      </c>
      <c r="X17" s="22">
        <v>0.64446909989248102</v>
      </c>
      <c r="Y17" s="22">
        <v>0.56535857200860395</v>
      </c>
      <c r="Z17" s="22">
        <v>0.65458988520998895</v>
      </c>
      <c r="AA17" s="22">
        <v>0.65638724893728595</v>
      </c>
      <c r="AB17" s="22">
        <v>0.68725897805105596</v>
      </c>
      <c r="AC17" s="22">
        <v>0.68247437456912696</v>
      </c>
      <c r="AD17" s="22">
        <v>0.66409842888936199</v>
      </c>
      <c r="AE17" s="22"/>
      <c r="AF17" s="22">
        <v>0.75149997672501001</v>
      </c>
      <c r="AG17" s="22">
        <v>0.61343025363618298</v>
      </c>
      <c r="AH17" s="22">
        <v>0.58693203989440002</v>
      </c>
      <c r="AI17" s="22">
        <v>0.61064632755822901</v>
      </c>
      <c r="AJ17" s="22">
        <v>0.55484836359979195</v>
      </c>
      <c r="AK17" s="22"/>
      <c r="AL17" s="22">
        <v>0.52193193985838504</v>
      </c>
      <c r="AM17" s="22">
        <v>0.59555420647249202</v>
      </c>
      <c r="AN17" s="22">
        <v>0.71047855231859403</v>
      </c>
      <c r="AO17" s="22">
        <v>0.79498349895952203</v>
      </c>
      <c r="AP17" s="22">
        <v>0.80359217269757199</v>
      </c>
      <c r="AQ17" s="22"/>
      <c r="AR17" s="22">
        <v>0.76136874375045704</v>
      </c>
      <c r="AS17" s="22"/>
      <c r="AT17" s="22">
        <v>0.74852355809943605</v>
      </c>
      <c r="AU17" s="22"/>
      <c r="AV17" s="22">
        <v>0.816082005791534</v>
      </c>
      <c r="AW17" s="22"/>
      <c r="AX17" s="22">
        <v>0.68881625233389099</v>
      </c>
      <c r="AY17" s="22">
        <v>0.73278702558164699</v>
      </c>
      <c r="AZ17" s="22"/>
      <c r="BA17" s="22">
        <v>0.58888184370451102</v>
      </c>
      <c r="BB17" s="22">
        <v>0.71697422074772599</v>
      </c>
    </row>
    <row r="18" spans="2:54">
      <c r="B18" s="16"/>
    </row>
    <row r="19" spans="2:54">
      <c r="B19" t="s">
        <v>456</v>
      </c>
    </row>
    <row r="20" spans="2:54">
      <c r="B20" t="s">
        <v>457</v>
      </c>
    </row>
    <row r="22" spans="2:54">
      <c r="B22"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B2:BB22"/>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333</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c r="B9" s="18" t="s">
        <v>310</v>
      </c>
      <c r="C9" s="17">
        <v>0.44027766225164799</v>
      </c>
      <c r="D9" s="17">
        <v>0.479368477764401</v>
      </c>
      <c r="E9" s="17">
        <v>0.403049062587785</v>
      </c>
      <c r="F9" s="17"/>
      <c r="G9" s="17">
        <v>0.41504358760442001</v>
      </c>
      <c r="H9" s="17">
        <v>0.45108043365979</v>
      </c>
      <c r="I9" s="17">
        <v>0.426430878420267</v>
      </c>
      <c r="J9" s="17">
        <v>0.40472778183779201</v>
      </c>
      <c r="K9" s="17">
        <v>0.46192224092991102</v>
      </c>
      <c r="L9" s="17">
        <v>0.47314707168486297</v>
      </c>
      <c r="M9" s="17"/>
      <c r="N9" s="17">
        <v>0.54144715777435704</v>
      </c>
      <c r="O9" s="17">
        <v>0.42975445465424</v>
      </c>
      <c r="P9" s="17">
        <v>0.40411274694152499</v>
      </c>
      <c r="Q9" s="17">
        <v>0.372194672359833</v>
      </c>
      <c r="R9" s="17"/>
      <c r="S9" s="17">
        <v>0.50559940604412301</v>
      </c>
      <c r="T9" s="17">
        <v>0.444436154180122</v>
      </c>
      <c r="U9" s="17">
        <v>0.42960344692101099</v>
      </c>
      <c r="V9" s="17">
        <v>0.43182704321732401</v>
      </c>
      <c r="W9" s="17">
        <v>0.39214245003478498</v>
      </c>
      <c r="X9" s="17">
        <v>0.394091637327806</v>
      </c>
      <c r="Y9" s="17">
        <v>0.439527266919361</v>
      </c>
      <c r="Z9" s="17">
        <v>0.40971815811551199</v>
      </c>
      <c r="AA9" s="17">
        <v>0.43920129039203798</v>
      </c>
      <c r="AB9" s="17">
        <v>0.46337395794524699</v>
      </c>
      <c r="AC9" s="17">
        <v>0.43009376312407699</v>
      </c>
      <c r="AD9" s="17">
        <v>0.41642985833067803</v>
      </c>
      <c r="AE9" s="17"/>
      <c r="AF9" s="17">
        <v>0.47989800631400797</v>
      </c>
      <c r="AG9" s="17">
        <v>0.44193526343067002</v>
      </c>
      <c r="AH9" s="17">
        <v>0.44574003046946797</v>
      </c>
      <c r="AI9" s="17">
        <v>0.50910632084305996</v>
      </c>
      <c r="AJ9" s="17">
        <v>0.40665949584293498</v>
      </c>
      <c r="AK9" s="17"/>
      <c r="AL9" s="17">
        <v>0.35772526842656899</v>
      </c>
      <c r="AM9" s="17">
        <v>0.40512633567414102</v>
      </c>
      <c r="AN9" s="17">
        <v>0.49019817133749799</v>
      </c>
      <c r="AO9" s="17">
        <v>0.57436341172524996</v>
      </c>
      <c r="AP9" s="17">
        <v>0.63066929541525596</v>
      </c>
      <c r="AQ9" s="17"/>
      <c r="AR9" s="17">
        <v>0.48847372116605298</v>
      </c>
      <c r="AS9" s="17"/>
      <c r="AT9" s="17">
        <v>0.47306660413532098</v>
      </c>
      <c r="AU9" s="17"/>
      <c r="AV9" s="17">
        <v>0.54139381533294295</v>
      </c>
      <c r="AW9" s="17"/>
      <c r="AX9" s="17">
        <v>0.449528025583044</v>
      </c>
      <c r="AY9" s="17">
        <v>0.45544749811318802</v>
      </c>
      <c r="AZ9" s="17"/>
      <c r="BA9" s="17">
        <v>0.40390931733804603</v>
      </c>
      <c r="BB9" s="17">
        <v>0.50219998899482099</v>
      </c>
    </row>
    <row r="10" spans="2:54">
      <c r="B10" s="18" t="s">
        <v>311</v>
      </c>
      <c r="C10" s="17">
        <v>0.42446015694014999</v>
      </c>
      <c r="D10" s="17">
        <v>0.39434864956516502</v>
      </c>
      <c r="E10" s="17">
        <v>0.45282298718033798</v>
      </c>
      <c r="F10" s="17"/>
      <c r="G10" s="17">
        <v>0.40109071733472901</v>
      </c>
      <c r="H10" s="17">
        <v>0.39263929913031698</v>
      </c>
      <c r="I10" s="17">
        <v>0.45276891526031299</v>
      </c>
      <c r="J10" s="17">
        <v>0.45466746796415602</v>
      </c>
      <c r="K10" s="17">
        <v>0.42243583108968102</v>
      </c>
      <c r="L10" s="17">
        <v>0.42024526196207501</v>
      </c>
      <c r="M10" s="17"/>
      <c r="N10" s="17">
        <v>0.366522602870123</v>
      </c>
      <c r="O10" s="17">
        <v>0.46416590778057998</v>
      </c>
      <c r="P10" s="17">
        <v>0.44367576394201003</v>
      </c>
      <c r="Q10" s="17">
        <v>0.43299715242819797</v>
      </c>
      <c r="R10" s="17"/>
      <c r="S10" s="17">
        <v>0.327608909406786</v>
      </c>
      <c r="T10" s="17">
        <v>0.42470993051549799</v>
      </c>
      <c r="U10" s="17">
        <v>0.44893934299631999</v>
      </c>
      <c r="V10" s="17">
        <v>0.44496247627515201</v>
      </c>
      <c r="W10" s="17">
        <v>0.47293011503556698</v>
      </c>
      <c r="X10" s="17">
        <v>0.47185804477411097</v>
      </c>
      <c r="Y10" s="17">
        <v>0.38374225692319303</v>
      </c>
      <c r="Z10" s="17">
        <v>0.436713597363241</v>
      </c>
      <c r="AA10" s="17">
        <v>0.451310165953206</v>
      </c>
      <c r="AB10" s="17">
        <v>0.44747922355636</v>
      </c>
      <c r="AC10" s="17">
        <v>0.39731856366947799</v>
      </c>
      <c r="AD10" s="17">
        <v>0.463549247014786</v>
      </c>
      <c r="AE10" s="17"/>
      <c r="AF10" s="17">
        <v>0.41379571853394398</v>
      </c>
      <c r="AG10" s="17">
        <v>0.451994493835568</v>
      </c>
      <c r="AH10" s="17">
        <v>0.40838238691059497</v>
      </c>
      <c r="AI10" s="17">
        <v>0.35185014671457798</v>
      </c>
      <c r="AJ10" s="17">
        <v>0.42038823399849901</v>
      </c>
      <c r="AK10" s="17"/>
      <c r="AL10" s="17">
        <v>0.46639621523942199</v>
      </c>
      <c r="AM10" s="17">
        <v>0.43335647695282598</v>
      </c>
      <c r="AN10" s="17">
        <v>0.42053320020545099</v>
      </c>
      <c r="AO10" s="17">
        <v>0.33844121872535798</v>
      </c>
      <c r="AP10" s="17">
        <v>0.28503285628881297</v>
      </c>
      <c r="AQ10" s="17"/>
      <c r="AR10" s="17">
        <v>0.38822479655523601</v>
      </c>
      <c r="AS10" s="17"/>
      <c r="AT10" s="17">
        <v>0.41299286046301398</v>
      </c>
      <c r="AU10" s="17"/>
      <c r="AV10" s="17">
        <v>0.35933957976459602</v>
      </c>
      <c r="AW10" s="17"/>
      <c r="AX10" s="17">
        <v>0.48640237905677203</v>
      </c>
      <c r="AY10" s="17">
        <v>0.41083739762049798</v>
      </c>
      <c r="AZ10" s="17"/>
      <c r="BA10" s="17">
        <v>0.457495538446545</v>
      </c>
      <c r="BB10" s="17">
        <v>0.40643671139621901</v>
      </c>
    </row>
    <row r="11" spans="2:54">
      <c r="B11" s="18" t="s">
        <v>312</v>
      </c>
      <c r="C11" s="17">
        <v>9.8387482618493505E-2</v>
      </c>
      <c r="D11" s="17">
        <v>8.9499020153141706E-2</v>
      </c>
      <c r="E11" s="17">
        <v>0.106985326717597</v>
      </c>
      <c r="F11" s="17"/>
      <c r="G11" s="17">
        <v>0.128160309923532</v>
      </c>
      <c r="H11" s="17">
        <v>0.105415856144293</v>
      </c>
      <c r="I11" s="17">
        <v>8.4925221130090406E-2</v>
      </c>
      <c r="J11" s="17">
        <v>9.5387192880216298E-2</v>
      </c>
      <c r="K11" s="17">
        <v>9.6692402592729904E-2</v>
      </c>
      <c r="L11" s="17">
        <v>8.7546497835905707E-2</v>
      </c>
      <c r="M11" s="17"/>
      <c r="N11" s="17">
        <v>7.1373989903340401E-2</v>
      </c>
      <c r="O11" s="17">
        <v>7.9481362929452806E-2</v>
      </c>
      <c r="P11" s="17">
        <v>0.117001400668168</v>
      </c>
      <c r="Q11" s="17">
        <v>0.130664943904898</v>
      </c>
      <c r="R11" s="17"/>
      <c r="S11" s="17">
        <v>0.13200567716890199</v>
      </c>
      <c r="T11" s="17">
        <v>0.103029257548115</v>
      </c>
      <c r="U11" s="17">
        <v>9.3635623967099096E-2</v>
      </c>
      <c r="V11" s="17">
        <v>9.2378275033323104E-2</v>
      </c>
      <c r="W11" s="17">
        <v>8.9882627862459999E-2</v>
      </c>
      <c r="X11" s="17">
        <v>9.3393777443069495E-2</v>
      </c>
      <c r="Y11" s="17">
        <v>0.13189933433852499</v>
      </c>
      <c r="Z11" s="17">
        <v>0.102076206801394</v>
      </c>
      <c r="AA11" s="17">
        <v>7.0218926126635398E-2</v>
      </c>
      <c r="AB11" s="17">
        <v>6.2616455723429595E-2</v>
      </c>
      <c r="AC11" s="17">
        <v>0.106876110064598</v>
      </c>
      <c r="AD11" s="17">
        <v>8.8784750313352298E-2</v>
      </c>
      <c r="AE11" s="17"/>
      <c r="AF11" s="17">
        <v>7.8393173719020798E-2</v>
      </c>
      <c r="AG11" s="17">
        <v>9.2082227654009099E-2</v>
      </c>
      <c r="AH11" s="17">
        <v>0.10861315791661701</v>
      </c>
      <c r="AI11" s="17">
        <v>8.7999981015894499E-2</v>
      </c>
      <c r="AJ11" s="17">
        <v>0.126734822231376</v>
      </c>
      <c r="AK11" s="17"/>
      <c r="AL11" s="17">
        <v>0.13339371997191299</v>
      </c>
      <c r="AM11" s="17">
        <v>0.109735499082211</v>
      </c>
      <c r="AN11" s="17">
        <v>6.3895855386129602E-2</v>
      </c>
      <c r="AO11" s="17">
        <v>7.1469693530116202E-2</v>
      </c>
      <c r="AP11" s="17">
        <v>5.1472626813698998E-2</v>
      </c>
      <c r="AQ11" s="17"/>
      <c r="AR11" s="17">
        <v>0.107443770532397</v>
      </c>
      <c r="AS11" s="17"/>
      <c r="AT11" s="17">
        <v>8.8484850859832098E-2</v>
      </c>
      <c r="AU11" s="17"/>
      <c r="AV11" s="17">
        <v>9.1153708456996094E-2</v>
      </c>
      <c r="AW11" s="17"/>
      <c r="AX11" s="17">
        <v>4.54604652956863E-2</v>
      </c>
      <c r="AY11" s="17">
        <v>0.101647002636729</v>
      </c>
      <c r="AZ11" s="17"/>
      <c r="BA11" s="17">
        <v>0.105343845404042</v>
      </c>
      <c r="BB11" s="17">
        <v>6.5838042080347894E-2</v>
      </c>
    </row>
    <row r="12" spans="2:54">
      <c r="B12" s="18" t="s">
        <v>313</v>
      </c>
      <c r="C12" s="17">
        <v>1.0238372212463299E-2</v>
      </c>
      <c r="D12" s="17">
        <v>1.09502421861408E-2</v>
      </c>
      <c r="E12" s="17">
        <v>9.5930584609339592E-3</v>
      </c>
      <c r="F12" s="17"/>
      <c r="G12" s="17">
        <v>1.95518590315488E-2</v>
      </c>
      <c r="H12" s="17">
        <v>1.233644121188E-2</v>
      </c>
      <c r="I12" s="17">
        <v>1.59719354809967E-2</v>
      </c>
      <c r="J12" s="17">
        <v>1.04297406067674E-2</v>
      </c>
      <c r="K12" s="17">
        <v>2.9121969671030801E-3</v>
      </c>
      <c r="L12" s="17">
        <v>2.45055792124272E-3</v>
      </c>
      <c r="M12" s="17"/>
      <c r="N12" s="17">
        <v>8.7116880932507496E-3</v>
      </c>
      <c r="O12" s="17">
        <v>6.1068547093704401E-3</v>
      </c>
      <c r="P12" s="17">
        <v>1.4426540293398E-2</v>
      </c>
      <c r="Q12" s="17">
        <v>1.17220515326308E-2</v>
      </c>
      <c r="R12" s="17"/>
      <c r="S12" s="17">
        <v>1.13505392012374E-2</v>
      </c>
      <c r="T12" s="17">
        <v>5.2612847722407199E-3</v>
      </c>
      <c r="U12" s="17">
        <v>1.2955237682998E-2</v>
      </c>
      <c r="V12" s="17">
        <v>2.22044300069347E-2</v>
      </c>
      <c r="W12" s="17">
        <v>1.42689382297112E-2</v>
      </c>
      <c r="X12" s="17">
        <v>0</v>
      </c>
      <c r="Y12" s="17">
        <v>8.2186169605918801E-3</v>
      </c>
      <c r="Z12" s="17">
        <v>4.8757816910259899E-3</v>
      </c>
      <c r="AA12" s="17">
        <v>1.0477383232756101E-2</v>
      </c>
      <c r="AB12" s="17">
        <v>1.3423764101706301E-2</v>
      </c>
      <c r="AC12" s="17">
        <v>1.4391040570935799E-2</v>
      </c>
      <c r="AD12" s="17">
        <v>0</v>
      </c>
      <c r="AE12" s="17"/>
      <c r="AF12" s="17">
        <v>1.33414085171061E-2</v>
      </c>
      <c r="AG12" s="17">
        <v>0</v>
      </c>
      <c r="AH12" s="17">
        <v>1.69679908404426E-2</v>
      </c>
      <c r="AI12" s="17">
        <v>2.0935619285744899E-2</v>
      </c>
      <c r="AJ12" s="17">
        <v>1.11434532626844E-2</v>
      </c>
      <c r="AK12" s="17"/>
      <c r="AL12" s="17">
        <v>4.9700784216931597E-3</v>
      </c>
      <c r="AM12" s="17">
        <v>2.0267907870403501E-2</v>
      </c>
      <c r="AN12" s="17">
        <v>1.3128990773163899E-2</v>
      </c>
      <c r="AO12" s="17">
        <v>0</v>
      </c>
      <c r="AP12" s="17">
        <v>2.26331771522481E-2</v>
      </c>
      <c r="AQ12" s="17"/>
      <c r="AR12" s="17">
        <v>7.5432830094597902E-3</v>
      </c>
      <c r="AS12" s="17"/>
      <c r="AT12" s="17">
        <v>1.0957258935031499E-2</v>
      </c>
      <c r="AU12" s="17"/>
      <c r="AV12" s="17">
        <v>4.7578710705251199E-3</v>
      </c>
      <c r="AW12" s="17"/>
      <c r="AX12" s="17">
        <v>1.0324150029584299E-2</v>
      </c>
      <c r="AY12" s="17">
        <v>1.36428253539533E-2</v>
      </c>
      <c r="AZ12" s="17"/>
      <c r="BA12" s="17">
        <v>6.4214378747741397E-3</v>
      </c>
      <c r="BB12" s="17">
        <v>1.02743944126186E-2</v>
      </c>
    </row>
    <row r="13" spans="2:54">
      <c r="B13" s="18" t="s">
        <v>314</v>
      </c>
      <c r="C13" s="17">
        <v>5.9570579276296502E-3</v>
      </c>
      <c r="D13" s="17">
        <v>7.7776168708182797E-3</v>
      </c>
      <c r="E13" s="17">
        <v>4.2084028432825497E-3</v>
      </c>
      <c r="F13" s="17"/>
      <c r="G13" s="17">
        <v>7.0563906640931503E-3</v>
      </c>
      <c r="H13" s="17">
        <v>1.1348385941546401E-2</v>
      </c>
      <c r="I13" s="17">
        <v>8.5403921394027506E-3</v>
      </c>
      <c r="J13" s="17">
        <v>5.1702901282294697E-3</v>
      </c>
      <c r="K13" s="17">
        <v>3.5561670084138502E-3</v>
      </c>
      <c r="L13" s="17">
        <v>9.7520225751258796E-4</v>
      </c>
      <c r="M13" s="17"/>
      <c r="N13" s="17">
        <v>2.2684375401571298E-3</v>
      </c>
      <c r="O13" s="17">
        <v>2.3836740480426299E-3</v>
      </c>
      <c r="P13" s="17">
        <v>6.0225255544362104E-3</v>
      </c>
      <c r="Q13" s="17">
        <v>1.37639563491938E-2</v>
      </c>
      <c r="R13" s="17"/>
      <c r="S13" s="17">
        <v>1.44459029583811E-2</v>
      </c>
      <c r="T13" s="17">
        <v>1.6713357830697099E-3</v>
      </c>
      <c r="U13" s="17">
        <v>3.2125756148145301E-3</v>
      </c>
      <c r="V13" s="17">
        <v>0</v>
      </c>
      <c r="W13" s="17">
        <v>5.5140090170655498E-3</v>
      </c>
      <c r="X13" s="17">
        <v>8.4144911892675197E-3</v>
      </c>
      <c r="Y13" s="17">
        <v>1.26641897037414E-2</v>
      </c>
      <c r="Z13" s="17">
        <v>8.9286946193361093E-3</v>
      </c>
      <c r="AA13" s="17">
        <v>5.7202004838899203E-3</v>
      </c>
      <c r="AB13" s="17">
        <v>0</v>
      </c>
      <c r="AC13" s="17">
        <v>6.3575025654808697E-3</v>
      </c>
      <c r="AD13" s="17">
        <v>0</v>
      </c>
      <c r="AE13" s="17"/>
      <c r="AF13" s="17">
        <v>3.38684331055799E-3</v>
      </c>
      <c r="AG13" s="17">
        <v>2.3873042116225999E-3</v>
      </c>
      <c r="AH13" s="17">
        <v>0</v>
      </c>
      <c r="AI13" s="17">
        <v>7.1460267451159904E-3</v>
      </c>
      <c r="AJ13" s="17">
        <v>1.8698165119607299E-2</v>
      </c>
      <c r="AK13" s="17"/>
      <c r="AL13" s="17">
        <v>8.1452178918866407E-3</v>
      </c>
      <c r="AM13" s="17">
        <v>2.7364508424829602E-3</v>
      </c>
      <c r="AN13" s="17">
        <v>4.2625344665877104E-3</v>
      </c>
      <c r="AO13" s="17">
        <v>5.2470546306625501E-3</v>
      </c>
      <c r="AP13" s="17">
        <v>0</v>
      </c>
      <c r="AQ13" s="17"/>
      <c r="AR13" s="17">
        <v>1.52138459335888E-3</v>
      </c>
      <c r="AS13" s="17"/>
      <c r="AT13" s="17">
        <v>3.4396455489555402E-3</v>
      </c>
      <c r="AU13" s="17"/>
      <c r="AV13" s="17">
        <v>0</v>
      </c>
      <c r="AW13" s="17"/>
      <c r="AX13" s="17">
        <v>3.8426551834814101E-3</v>
      </c>
      <c r="AY13" s="17">
        <v>5.1932765012011797E-3</v>
      </c>
      <c r="AZ13" s="17"/>
      <c r="BA13" s="17">
        <v>8.3758745148558196E-3</v>
      </c>
      <c r="BB13" s="17">
        <v>4.4575289263665604E-3</v>
      </c>
    </row>
    <row r="14" spans="2:54">
      <c r="B14" s="18" t="s">
        <v>130</v>
      </c>
      <c r="C14" s="17">
        <v>2.0679268049616201E-2</v>
      </c>
      <c r="D14" s="17">
        <v>1.80559934603335E-2</v>
      </c>
      <c r="E14" s="17">
        <v>2.3341162210062601E-2</v>
      </c>
      <c r="F14" s="17"/>
      <c r="G14" s="17">
        <v>2.9097135441677299E-2</v>
      </c>
      <c r="H14" s="17">
        <v>2.71795839121734E-2</v>
      </c>
      <c r="I14" s="17">
        <v>1.1362657568930999E-2</v>
      </c>
      <c r="J14" s="17">
        <v>2.9617526582838401E-2</v>
      </c>
      <c r="K14" s="17">
        <v>1.2481161412160701E-2</v>
      </c>
      <c r="L14" s="17">
        <v>1.5635408338401002E-2</v>
      </c>
      <c r="M14" s="17"/>
      <c r="N14" s="17">
        <v>9.6761238187717796E-3</v>
      </c>
      <c r="O14" s="17">
        <v>1.81077458783147E-2</v>
      </c>
      <c r="P14" s="17">
        <v>1.47610226004625E-2</v>
      </c>
      <c r="Q14" s="17">
        <v>3.8657223425246502E-2</v>
      </c>
      <c r="R14" s="17"/>
      <c r="S14" s="17">
        <v>8.9895652205706205E-3</v>
      </c>
      <c r="T14" s="17">
        <v>2.08920372009553E-2</v>
      </c>
      <c r="U14" s="17">
        <v>1.16537728177583E-2</v>
      </c>
      <c r="V14" s="17">
        <v>8.6277754672658899E-3</v>
      </c>
      <c r="W14" s="17">
        <v>2.5261859820411101E-2</v>
      </c>
      <c r="X14" s="17">
        <v>3.2242049265746101E-2</v>
      </c>
      <c r="Y14" s="17">
        <v>2.3948335154587001E-2</v>
      </c>
      <c r="Z14" s="17">
        <v>3.7687561409490901E-2</v>
      </c>
      <c r="AA14" s="17">
        <v>2.3072033811474501E-2</v>
      </c>
      <c r="AB14" s="17">
        <v>1.31065986732568E-2</v>
      </c>
      <c r="AC14" s="17">
        <v>4.49630200054306E-2</v>
      </c>
      <c r="AD14" s="17">
        <v>3.1236144341183499E-2</v>
      </c>
      <c r="AE14" s="17"/>
      <c r="AF14" s="17">
        <v>1.1184849605362699E-2</v>
      </c>
      <c r="AG14" s="17">
        <v>1.16007108681302E-2</v>
      </c>
      <c r="AH14" s="17">
        <v>2.0296433862878001E-2</v>
      </c>
      <c r="AI14" s="17">
        <v>2.29619053956071E-2</v>
      </c>
      <c r="AJ14" s="17">
        <v>1.6375829544898701E-2</v>
      </c>
      <c r="AK14" s="17"/>
      <c r="AL14" s="17">
        <v>2.93695000485165E-2</v>
      </c>
      <c r="AM14" s="17">
        <v>2.8777329577934999E-2</v>
      </c>
      <c r="AN14" s="17">
        <v>7.9812478311693004E-3</v>
      </c>
      <c r="AO14" s="17">
        <v>1.0478621388612301E-2</v>
      </c>
      <c r="AP14" s="17">
        <v>1.0192044329983699E-2</v>
      </c>
      <c r="AQ14" s="17"/>
      <c r="AR14" s="17">
        <v>6.7930441434946804E-3</v>
      </c>
      <c r="AS14" s="17"/>
      <c r="AT14" s="17">
        <v>1.1058780057846501E-2</v>
      </c>
      <c r="AU14" s="17"/>
      <c r="AV14" s="17">
        <v>3.35502537494046E-3</v>
      </c>
      <c r="AW14" s="17"/>
      <c r="AX14" s="17">
        <v>4.44232485143188E-3</v>
      </c>
      <c r="AY14" s="17">
        <v>1.32319997744313E-2</v>
      </c>
      <c r="AZ14" s="17"/>
      <c r="BA14" s="17">
        <v>1.8453986421738101E-2</v>
      </c>
      <c r="BB14" s="17">
        <v>1.0793334189626899E-2</v>
      </c>
    </row>
    <row r="15" spans="2:54">
      <c r="B15" s="18" t="s">
        <v>315</v>
      </c>
      <c r="C15" s="21">
        <v>0.86473781919179704</v>
      </c>
      <c r="D15" s="21">
        <v>0.87371712732956597</v>
      </c>
      <c r="E15" s="21">
        <v>0.85587204976812403</v>
      </c>
      <c r="F15" s="21"/>
      <c r="G15" s="21">
        <v>0.81613430493914796</v>
      </c>
      <c r="H15" s="21">
        <v>0.84371973279010704</v>
      </c>
      <c r="I15" s="21">
        <v>0.87919979368057899</v>
      </c>
      <c r="J15" s="21">
        <v>0.85939524980194804</v>
      </c>
      <c r="K15" s="21">
        <v>0.88435807201959304</v>
      </c>
      <c r="L15" s="21">
        <v>0.89339233364693804</v>
      </c>
      <c r="M15" s="21"/>
      <c r="N15" s="21">
        <v>0.90796976064447998</v>
      </c>
      <c r="O15" s="21">
        <v>0.89392036243481998</v>
      </c>
      <c r="P15" s="21">
        <v>0.84778851088353502</v>
      </c>
      <c r="Q15" s="21">
        <v>0.80519182478803097</v>
      </c>
      <c r="R15" s="21"/>
      <c r="S15" s="21">
        <v>0.83320831545090801</v>
      </c>
      <c r="T15" s="21">
        <v>0.86914608469561905</v>
      </c>
      <c r="U15" s="21">
        <v>0.87854278991733004</v>
      </c>
      <c r="V15" s="21">
        <v>0.87678951949247597</v>
      </c>
      <c r="W15" s="21">
        <v>0.86507256507035202</v>
      </c>
      <c r="X15" s="21">
        <v>0.86594968210191703</v>
      </c>
      <c r="Y15" s="21">
        <v>0.82326952384255403</v>
      </c>
      <c r="Z15" s="21">
        <v>0.84643175547875305</v>
      </c>
      <c r="AA15" s="21">
        <v>0.89051145634524398</v>
      </c>
      <c r="AB15" s="21">
        <v>0.91085318150160699</v>
      </c>
      <c r="AC15" s="21">
        <v>0.82741232679355503</v>
      </c>
      <c r="AD15" s="21">
        <v>0.87997910534546397</v>
      </c>
      <c r="AE15" s="21"/>
      <c r="AF15" s="21">
        <v>0.89369372484795195</v>
      </c>
      <c r="AG15" s="21">
        <v>0.89392975726623802</v>
      </c>
      <c r="AH15" s="21">
        <v>0.854122417380063</v>
      </c>
      <c r="AI15" s="21">
        <v>0.86095646755763799</v>
      </c>
      <c r="AJ15" s="21">
        <v>0.82704772984143404</v>
      </c>
      <c r="AK15" s="21"/>
      <c r="AL15" s="21">
        <v>0.82412148366599103</v>
      </c>
      <c r="AM15" s="21">
        <v>0.838482812626968</v>
      </c>
      <c r="AN15" s="21">
        <v>0.91073137154294903</v>
      </c>
      <c r="AO15" s="21">
        <v>0.912804630450609</v>
      </c>
      <c r="AP15" s="21">
        <v>0.91570215170406899</v>
      </c>
      <c r="AQ15" s="21"/>
      <c r="AR15" s="21">
        <v>0.87669851772128904</v>
      </c>
      <c r="AS15" s="21"/>
      <c r="AT15" s="21">
        <v>0.88605946459833396</v>
      </c>
      <c r="AU15" s="21"/>
      <c r="AV15" s="21">
        <v>0.90073339509753803</v>
      </c>
      <c r="AW15" s="21"/>
      <c r="AX15" s="21">
        <v>0.93593040463981603</v>
      </c>
      <c r="AY15" s="21">
        <v>0.86628489573368495</v>
      </c>
      <c r="AZ15" s="21"/>
      <c r="BA15" s="21">
        <v>0.86140485578459003</v>
      </c>
      <c r="BB15" s="21">
        <v>0.90863670039104005</v>
      </c>
    </row>
    <row r="16" spans="2:54">
      <c r="B16" s="18" t="s">
        <v>316</v>
      </c>
      <c r="C16" s="21">
        <v>1.6195430140092899E-2</v>
      </c>
      <c r="D16" s="21">
        <v>1.87278590569591E-2</v>
      </c>
      <c r="E16" s="21">
        <v>1.38014613042165E-2</v>
      </c>
      <c r="F16" s="21"/>
      <c r="G16" s="21">
        <v>2.6608249695641899E-2</v>
      </c>
      <c r="H16" s="21">
        <v>2.3684827153426399E-2</v>
      </c>
      <c r="I16" s="21">
        <v>2.45123276203995E-2</v>
      </c>
      <c r="J16" s="21">
        <v>1.56000307349968E-2</v>
      </c>
      <c r="K16" s="21">
        <v>6.4683639755169298E-3</v>
      </c>
      <c r="L16" s="21">
        <v>3.4257601787553099E-3</v>
      </c>
      <c r="M16" s="21"/>
      <c r="N16" s="21">
        <v>1.0980125633407899E-2</v>
      </c>
      <c r="O16" s="21">
        <v>8.4905287574130704E-3</v>
      </c>
      <c r="P16" s="21">
        <v>2.0449065847834201E-2</v>
      </c>
      <c r="Q16" s="21">
        <v>2.5486007881824601E-2</v>
      </c>
      <c r="R16" s="21"/>
      <c r="S16" s="21">
        <v>2.5796442159618599E-2</v>
      </c>
      <c r="T16" s="21">
        <v>6.9326205553104196E-3</v>
      </c>
      <c r="U16" s="21">
        <v>1.61678132978125E-2</v>
      </c>
      <c r="V16" s="21">
        <v>2.22044300069347E-2</v>
      </c>
      <c r="W16" s="21">
        <v>1.9782947246776799E-2</v>
      </c>
      <c r="X16" s="21">
        <v>8.4144911892675197E-3</v>
      </c>
      <c r="Y16" s="21">
        <v>2.08828066643333E-2</v>
      </c>
      <c r="Z16" s="21">
        <v>1.38044763103621E-2</v>
      </c>
      <c r="AA16" s="21">
        <v>1.6197583716646001E-2</v>
      </c>
      <c r="AB16" s="21">
        <v>1.3423764101706301E-2</v>
      </c>
      <c r="AC16" s="21">
        <v>2.0748543136416699E-2</v>
      </c>
      <c r="AD16" s="21">
        <v>0</v>
      </c>
      <c r="AE16" s="21"/>
      <c r="AF16" s="21">
        <v>1.67282518276641E-2</v>
      </c>
      <c r="AG16" s="21">
        <v>2.3873042116225999E-3</v>
      </c>
      <c r="AH16" s="21">
        <v>1.69679908404426E-2</v>
      </c>
      <c r="AI16" s="21">
        <v>2.8081646030860798E-2</v>
      </c>
      <c r="AJ16" s="21">
        <v>2.9841618382291699E-2</v>
      </c>
      <c r="AK16" s="21"/>
      <c r="AL16" s="21">
        <v>1.31152963135798E-2</v>
      </c>
      <c r="AM16" s="21">
        <v>2.3004358712886499E-2</v>
      </c>
      <c r="AN16" s="21">
        <v>1.7391525239751598E-2</v>
      </c>
      <c r="AO16" s="21">
        <v>5.2470546306625501E-3</v>
      </c>
      <c r="AP16" s="21">
        <v>2.26331771522481E-2</v>
      </c>
      <c r="AQ16" s="21"/>
      <c r="AR16" s="21">
        <v>9.0646676028186702E-3</v>
      </c>
      <c r="AS16" s="21"/>
      <c r="AT16" s="21">
        <v>1.4396904483987E-2</v>
      </c>
      <c r="AU16" s="21"/>
      <c r="AV16" s="21">
        <v>4.7578710705251199E-3</v>
      </c>
      <c r="AW16" s="21"/>
      <c r="AX16" s="21">
        <v>1.41668052130657E-2</v>
      </c>
      <c r="AY16" s="21">
        <v>1.88361018551544E-2</v>
      </c>
      <c r="AZ16" s="21"/>
      <c r="BA16" s="21">
        <v>1.479731238963E-2</v>
      </c>
      <c r="BB16" s="21">
        <v>1.47319233389852E-2</v>
      </c>
    </row>
    <row r="17" spans="2:54">
      <c r="B17" s="18" t="s">
        <v>308</v>
      </c>
      <c r="C17" s="22">
        <v>0.84854238905170398</v>
      </c>
      <c r="D17" s="22">
        <v>0.85498926827260602</v>
      </c>
      <c r="E17" s="22">
        <v>0.84207058846390703</v>
      </c>
      <c r="F17" s="22"/>
      <c r="G17" s="22">
        <v>0.78952605524350605</v>
      </c>
      <c r="H17" s="22">
        <v>0.82003490563668102</v>
      </c>
      <c r="I17" s="22">
        <v>0.85468746606017998</v>
      </c>
      <c r="J17" s="22">
        <v>0.84379521906695198</v>
      </c>
      <c r="K17" s="22">
        <v>0.87788970804407596</v>
      </c>
      <c r="L17" s="22">
        <v>0.88996657346818298</v>
      </c>
      <c r="M17" s="22"/>
      <c r="N17" s="22">
        <v>0.89698963501107198</v>
      </c>
      <c r="O17" s="22">
        <v>0.88542983367740602</v>
      </c>
      <c r="P17" s="22">
        <v>0.827339445035701</v>
      </c>
      <c r="Q17" s="22">
        <v>0.77970581690620699</v>
      </c>
      <c r="R17" s="22"/>
      <c r="S17" s="22">
        <v>0.80741187329129005</v>
      </c>
      <c r="T17" s="22">
        <v>0.86221346414030897</v>
      </c>
      <c r="U17" s="22">
        <v>0.86237497661951801</v>
      </c>
      <c r="V17" s="22">
        <v>0.85458508948554102</v>
      </c>
      <c r="W17" s="22">
        <v>0.84528961782357503</v>
      </c>
      <c r="X17" s="22">
        <v>0.85753519091264896</v>
      </c>
      <c r="Y17" s="22">
        <v>0.80238671717822097</v>
      </c>
      <c r="Z17" s="22">
        <v>0.83262727916839097</v>
      </c>
      <c r="AA17" s="22">
        <v>0.87431387262859805</v>
      </c>
      <c r="AB17" s="22">
        <v>0.89742941739990101</v>
      </c>
      <c r="AC17" s="22">
        <v>0.80666378365713798</v>
      </c>
      <c r="AD17" s="22">
        <v>0.87997910534546397</v>
      </c>
      <c r="AE17" s="22"/>
      <c r="AF17" s="22">
        <v>0.87696547302028804</v>
      </c>
      <c r="AG17" s="22">
        <v>0.89154245305461599</v>
      </c>
      <c r="AH17" s="22">
        <v>0.83715442653962002</v>
      </c>
      <c r="AI17" s="22">
        <v>0.83287482152677705</v>
      </c>
      <c r="AJ17" s="22">
        <v>0.797206111459142</v>
      </c>
      <c r="AK17" s="22"/>
      <c r="AL17" s="22">
        <v>0.81100618735241103</v>
      </c>
      <c r="AM17" s="22">
        <v>0.81547845391408103</v>
      </c>
      <c r="AN17" s="22">
        <v>0.89333984630319796</v>
      </c>
      <c r="AO17" s="22">
        <v>0.90755757581994601</v>
      </c>
      <c r="AP17" s="22">
        <v>0.89306897455182099</v>
      </c>
      <c r="AQ17" s="22"/>
      <c r="AR17" s="22">
        <v>0.86763385011847105</v>
      </c>
      <c r="AS17" s="22"/>
      <c r="AT17" s="22">
        <v>0.87166256011434695</v>
      </c>
      <c r="AU17" s="22"/>
      <c r="AV17" s="22">
        <v>0.89597552402701297</v>
      </c>
      <c r="AW17" s="22"/>
      <c r="AX17" s="22">
        <v>0.92176359942675001</v>
      </c>
      <c r="AY17" s="22">
        <v>0.847448793878531</v>
      </c>
      <c r="AZ17" s="22"/>
      <c r="BA17" s="22">
        <v>0.84660754339496003</v>
      </c>
      <c r="BB17" s="22">
        <v>0.89390477705205496</v>
      </c>
    </row>
    <row r="18" spans="2:54">
      <c r="B18" s="16"/>
    </row>
    <row r="19" spans="2:54">
      <c r="B19" t="s">
        <v>456</v>
      </c>
    </row>
    <row r="20" spans="2:54">
      <c r="B20" t="s">
        <v>457</v>
      </c>
    </row>
    <row r="22" spans="2:54">
      <c r="B22"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125</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28.9">
      <c r="B9" s="18" t="s">
        <v>126</v>
      </c>
      <c r="C9" s="17">
        <v>0.122393401696905</v>
      </c>
      <c r="D9" s="17">
        <v>0.15101968467474899</v>
      </c>
      <c r="E9" s="17">
        <v>9.4396947699333697E-2</v>
      </c>
      <c r="F9" s="17"/>
      <c r="G9" s="17">
        <v>0.178832700832495</v>
      </c>
      <c r="H9" s="17">
        <v>0.18436174295793301</v>
      </c>
      <c r="I9" s="17">
        <v>0.13352796690641999</v>
      </c>
      <c r="J9" s="17">
        <v>0.125897207299492</v>
      </c>
      <c r="K9" s="17">
        <v>7.7248698130024995E-2</v>
      </c>
      <c r="L9" s="17">
        <v>5.2836125952815401E-2</v>
      </c>
      <c r="M9" s="17"/>
      <c r="N9" s="17">
        <v>0.15396366332765099</v>
      </c>
      <c r="O9" s="17">
        <v>0.114625600408224</v>
      </c>
      <c r="P9" s="17">
        <v>0.100346166897268</v>
      </c>
      <c r="Q9" s="17">
        <v>0.115591214289768</v>
      </c>
      <c r="R9" s="17"/>
      <c r="S9" s="17">
        <v>0.20932803358083399</v>
      </c>
      <c r="T9" s="17">
        <v>8.2860389214874403E-2</v>
      </c>
      <c r="U9" s="17">
        <v>6.1294229820222403E-2</v>
      </c>
      <c r="V9" s="17">
        <v>0.11047125395227</v>
      </c>
      <c r="W9" s="17">
        <v>0.104570309155</v>
      </c>
      <c r="X9" s="17">
        <v>0.11719871530708301</v>
      </c>
      <c r="Y9" s="17">
        <v>0.11292437679178299</v>
      </c>
      <c r="Z9" s="17">
        <v>0.166688443437219</v>
      </c>
      <c r="AA9" s="17">
        <v>0.149228566823638</v>
      </c>
      <c r="AB9" s="17">
        <v>0.124551073336148</v>
      </c>
      <c r="AC9" s="17">
        <v>7.9752728717817994E-2</v>
      </c>
      <c r="AD9" s="17">
        <v>7.7109766655961906E-2</v>
      </c>
      <c r="AE9" s="17"/>
      <c r="AF9" s="17">
        <v>0.23403120979464301</v>
      </c>
      <c r="AG9" s="17">
        <v>8.04611577293073E-2</v>
      </c>
      <c r="AH9" s="17">
        <v>7.7678829469010099E-2</v>
      </c>
      <c r="AI9" s="17">
        <v>7.4853626614605498E-2</v>
      </c>
      <c r="AJ9" s="17">
        <v>4.8476648858810499E-2</v>
      </c>
      <c r="AK9" s="17"/>
      <c r="AL9" s="17">
        <v>9.1461518826548904E-2</v>
      </c>
      <c r="AM9" s="17">
        <v>8.5558554763515801E-2</v>
      </c>
      <c r="AN9" s="17">
        <v>0.14517893140456301</v>
      </c>
      <c r="AO9" s="17">
        <v>0.240860158775688</v>
      </c>
      <c r="AP9" s="17">
        <v>0.30909944724927602</v>
      </c>
      <c r="AQ9" s="17"/>
      <c r="AR9" s="17">
        <v>0.257464414029274</v>
      </c>
      <c r="AS9" s="17"/>
      <c r="AT9" s="17">
        <v>0.34354691617187599</v>
      </c>
      <c r="AU9" s="17"/>
      <c r="AV9" s="17">
        <v>0.24958690042565601</v>
      </c>
      <c r="AW9" s="17"/>
      <c r="AX9" s="17">
        <v>0.23443354046150799</v>
      </c>
      <c r="AY9" s="17">
        <v>0.21932140072335701</v>
      </c>
      <c r="AZ9" s="17"/>
      <c r="BA9" s="17">
        <v>8.6148721532775294E-2</v>
      </c>
      <c r="BB9" s="17">
        <v>0.14996955162838799</v>
      </c>
    </row>
    <row r="10" spans="2:54" ht="28.9">
      <c r="B10" s="18" t="s">
        <v>127</v>
      </c>
      <c r="C10" s="17">
        <v>0.339480381935442</v>
      </c>
      <c r="D10" s="17">
        <v>0.34527574200762501</v>
      </c>
      <c r="E10" s="17">
        <v>0.33353798258019601</v>
      </c>
      <c r="F10" s="17"/>
      <c r="G10" s="17">
        <v>0.38423835612761098</v>
      </c>
      <c r="H10" s="17">
        <v>0.382824849906783</v>
      </c>
      <c r="I10" s="17">
        <v>0.36979287567208302</v>
      </c>
      <c r="J10" s="17">
        <v>0.33271895002834401</v>
      </c>
      <c r="K10" s="17">
        <v>0.31694709945306798</v>
      </c>
      <c r="L10" s="17">
        <v>0.26947815056976498</v>
      </c>
      <c r="M10" s="17"/>
      <c r="N10" s="17">
        <v>0.373203220513046</v>
      </c>
      <c r="O10" s="17">
        <v>0.32983211903124499</v>
      </c>
      <c r="P10" s="17">
        <v>0.36381477626000902</v>
      </c>
      <c r="Q10" s="17">
        <v>0.29273309174064299</v>
      </c>
      <c r="R10" s="17"/>
      <c r="S10" s="17">
        <v>0.38288496989685</v>
      </c>
      <c r="T10" s="17">
        <v>0.30339085334335097</v>
      </c>
      <c r="U10" s="17">
        <v>0.26706689239597398</v>
      </c>
      <c r="V10" s="17">
        <v>0.356565407943708</v>
      </c>
      <c r="W10" s="17">
        <v>0.33505371142493701</v>
      </c>
      <c r="X10" s="17">
        <v>0.36840128327680699</v>
      </c>
      <c r="Y10" s="17">
        <v>0.32306102336569298</v>
      </c>
      <c r="Z10" s="17">
        <v>0.31861562038395103</v>
      </c>
      <c r="AA10" s="17">
        <v>0.36906601266853001</v>
      </c>
      <c r="AB10" s="17">
        <v>0.360403302876386</v>
      </c>
      <c r="AC10" s="17">
        <v>0.28155631788741198</v>
      </c>
      <c r="AD10" s="17">
        <v>0.356350671168848</v>
      </c>
      <c r="AE10" s="17"/>
      <c r="AF10" s="17">
        <v>0.49632208191447302</v>
      </c>
      <c r="AG10" s="17">
        <v>0.24874585493523399</v>
      </c>
      <c r="AH10" s="17">
        <v>0.39889658894264002</v>
      </c>
      <c r="AI10" s="17">
        <v>0.330222802927788</v>
      </c>
      <c r="AJ10" s="17">
        <v>0.17281411809661401</v>
      </c>
      <c r="AK10" s="17"/>
      <c r="AL10" s="17">
        <v>0.28954670272247701</v>
      </c>
      <c r="AM10" s="17">
        <v>0.33593800067792601</v>
      </c>
      <c r="AN10" s="17">
        <v>0.40822009522599401</v>
      </c>
      <c r="AO10" s="17">
        <v>0.37724821594709301</v>
      </c>
      <c r="AP10" s="17">
        <v>0.272313096947425</v>
      </c>
      <c r="AQ10" s="17"/>
      <c r="AR10" s="17">
        <v>0.41887249096442603</v>
      </c>
      <c r="AS10" s="17"/>
      <c r="AT10" s="17">
        <v>0.31451337663473</v>
      </c>
      <c r="AU10" s="17"/>
      <c r="AV10" s="17">
        <v>0.486298070367709</v>
      </c>
      <c r="AW10" s="17"/>
      <c r="AX10" s="17">
        <v>0.41035247788393903</v>
      </c>
      <c r="AY10" s="17">
        <v>0.45995696330860097</v>
      </c>
      <c r="AZ10" s="17"/>
      <c r="BA10" s="17">
        <v>0.26631064874573301</v>
      </c>
      <c r="BB10" s="17">
        <v>0.39629273102969698</v>
      </c>
    </row>
    <row r="11" spans="2:54" ht="43.15">
      <c r="B11" s="18" t="s">
        <v>128</v>
      </c>
      <c r="C11" s="17">
        <v>0.30320434678651198</v>
      </c>
      <c r="D11" s="17">
        <v>0.28168125453785298</v>
      </c>
      <c r="E11" s="17">
        <v>0.32569333662072703</v>
      </c>
      <c r="F11" s="17"/>
      <c r="G11" s="17">
        <v>0.28519908634246199</v>
      </c>
      <c r="H11" s="17">
        <v>0.261022191445764</v>
      </c>
      <c r="I11" s="17">
        <v>0.29288931847662197</v>
      </c>
      <c r="J11" s="17">
        <v>0.29637251886008398</v>
      </c>
      <c r="K11" s="17">
        <v>0.30440925530809898</v>
      </c>
      <c r="L11" s="17">
        <v>0.36315618781891301</v>
      </c>
      <c r="M11" s="17"/>
      <c r="N11" s="17">
        <v>0.28269229450047501</v>
      </c>
      <c r="O11" s="17">
        <v>0.30089897115008502</v>
      </c>
      <c r="P11" s="17">
        <v>0.32454303870495499</v>
      </c>
      <c r="Q11" s="17">
        <v>0.305886848626853</v>
      </c>
      <c r="R11" s="17"/>
      <c r="S11" s="17">
        <v>0.26529027783425102</v>
      </c>
      <c r="T11" s="17">
        <v>0.32018287445000998</v>
      </c>
      <c r="U11" s="17">
        <v>0.395292409457073</v>
      </c>
      <c r="V11" s="17">
        <v>0.28964843862375</v>
      </c>
      <c r="W11" s="17">
        <v>0.31148432220167099</v>
      </c>
      <c r="X11" s="17">
        <v>0.28976290144605499</v>
      </c>
      <c r="Y11" s="17">
        <v>0.290980822850743</v>
      </c>
      <c r="Z11" s="17">
        <v>0.32505907850607901</v>
      </c>
      <c r="AA11" s="17">
        <v>0.25018855029160098</v>
      </c>
      <c r="AB11" s="17">
        <v>0.281813037702979</v>
      </c>
      <c r="AC11" s="17">
        <v>0.39145876499533599</v>
      </c>
      <c r="AD11" s="17">
        <v>0.336817482949061</v>
      </c>
      <c r="AE11" s="17"/>
      <c r="AF11" s="17">
        <v>0.203383252481631</v>
      </c>
      <c r="AG11" s="17">
        <v>0.34915060003549597</v>
      </c>
      <c r="AH11" s="17">
        <v>0.36867896144975898</v>
      </c>
      <c r="AI11" s="17">
        <v>0.36003272732524699</v>
      </c>
      <c r="AJ11" s="17">
        <v>0.37175153299297697</v>
      </c>
      <c r="AK11" s="17"/>
      <c r="AL11" s="17">
        <v>0.33459811584178101</v>
      </c>
      <c r="AM11" s="17">
        <v>0.337256648913763</v>
      </c>
      <c r="AN11" s="17">
        <v>0.26674399004402</v>
      </c>
      <c r="AO11" s="17">
        <v>0.22535062584711801</v>
      </c>
      <c r="AP11" s="17">
        <v>0.23964581808153901</v>
      </c>
      <c r="AQ11" s="17"/>
      <c r="AR11" s="17">
        <v>0.22403662917825001</v>
      </c>
      <c r="AS11" s="17"/>
      <c r="AT11" s="17">
        <v>0.222696074348818</v>
      </c>
      <c r="AU11" s="17"/>
      <c r="AV11" s="17">
        <v>0.18441201124273099</v>
      </c>
      <c r="AW11" s="17"/>
      <c r="AX11" s="17">
        <v>0.22954851123115</v>
      </c>
      <c r="AY11" s="17">
        <v>0.21802770003917701</v>
      </c>
      <c r="AZ11" s="17"/>
      <c r="BA11" s="17">
        <v>0.335727008780483</v>
      </c>
      <c r="BB11" s="17">
        <v>0.27731480187633001</v>
      </c>
    </row>
    <row r="12" spans="2:54" ht="43.15">
      <c r="B12" s="18" t="s">
        <v>129</v>
      </c>
      <c r="C12" s="17">
        <v>0.16458266547352601</v>
      </c>
      <c r="D12" s="17">
        <v>0.178305078336643</v>
      </c>
      <c r="E12" s="17">
        <v>0.15075259273053901</v>
      </c>
      <c r="F12" s="17"/>
      <c r="G12" s="17">
        <v>7.3965909181221104E-2</v>
      </c>
      <c r="H12" s="17">
        <v>0.11198556066472801</v>
      </c>
      <c r="I12" s="17">
        <v>0.13469406608898901</v>
      </c>
      <c r="J12" s="17">
        <v>0.17585911856102099</v>
      </c>
      <c r="K12" s="17">
        <v>0.22792009615051001</v>
      </c>
      <c r="L12" s="17">
        <v>0.240549448443696</v>
      </c>
      <c r="M12" s="17"/>
      <c r="N12" s="17">
        <v>0.13917761847186999</v>
      </c>
      <c r="O12" s="17">
        <v>0.18277561273894399</v>
      </c>
      <c r="P12" s="17">
        <v>0.15647514122369199</v>
      </c>
      <c r="Q12" s="17">
        <v>0.18265160238681499</v>
      </c>
      <c r="R12" s="17"/>
      <c r="S12" s="17">
        <v>7.31502857992469E-2</v>
      </c>
      <c r="T12" s="17">
        <v>0.23311140137200001</v>
      </c>
      <c r="U12" s="17">
        <v>0.21033107239169599</v>
      </c>
      <c r="V12" s="17">
        <v>0.193761518075099</v>
      </c>
      <c r="W12" s="17">
        <v>0.195921071248323</v>
      </c>
      <c r="X12" s="17">
        <v>0.136007965620633</v>
      </c>
      <c r="Y12" s="17">
        <v>0.170472125551903</v>
      </c>
      <c r="Z12" s="17">
        <v>0.14400949031604099</v>
      </c>
      <c r="AA12" s="17">
        <v>0.15301967873547401</v>
      </c>
      <c r="AB12" s="17">
        <v>0.16327952064517801</v>
      </c>
      <c r="AC12" s="17">
        <v>0.16616745740299599</v>
      </c>
      <c r="AD12" s="17">
        <v>0.152134702650006</v>
      </c>
      <c r="AE12" s="17"/>
      <c r="AF12" s="17">
        <v>2.3669519559208499E-2</v>
      </c>
      <c r="AG12" s="17">
        <v>0.27066817227218098</v>
      </c>
      <c r="AH12" s="17">
        <v>9.2654454459379199E-2</v>
      </c>
      <c r="AI12" s="17">
        <v>0.152973009916369</v>
      </c>
      <c r="AJ12" s="17">
        <v>0.38076148065383397</v>
      </c>
      <c r="AK12" s="17"/>
      <c r="AL12" s="17">
        <v>0.198176291626776</v>
      </c>
      <c r="AM12" s="17">
        <v>0.16467844645340701</v>
      </c>
      <c r="AN12" s="17">
        <v>0.124644304779441</v>
      </c>
      <c r="AO12" s="17">
        <v>0.12289369739035901</v>
      </c>
      <c r="AP12" s="17">
        <v>0.120148761370429</v>
      </c>
      <c r="AQ12" s="17"/>
      <c r="AR12" s="17">
        <v>6.8251719942892405E-2</v>
      </c>
      <c r="AS12" s="17"/>
      <c r="AT12" s="17">
        <v>9.9911545734062801E-2</v>
      </c>
      <c r="AU12" s="17"/>
      <c r="AV12" s="17">
        <v>4.59063300016887E-2</v>
      </c>
      <c r="AW12" s="17"/>
      <c r="AX12" s="17">
        <v>7.4757882819806096E-2</v>
      </c>
      <c r="AY12" s="17">
        <v>4.6000656040932897E-2</v>
      </c>
      <c r="AZ12" s="17"/>
      <c r="BA12" s="17">
        <v>0.26093164755236598</v>
      </c>
      <c r="BB12" s="17">
        <v>0.115741985532367</v>
      </c>
    </row>
    <row r="13" spans="2:54">
      <c r="B13" s="18" t="s">
        <v>130</v>
      </c>
      <c r="C13" s="19">
        <v>7.0339204107614697E-2</v>
      </c>
      <c r="D13" s="19">
        <v>4.3718240443129601E-2</v>
      </c>
      <c r="E13" s="19">
        <v>9.5619140369203298E-2</v>
      </c>
      <c r="F13" s="19"/>
      <c r="G13" s="19">
        <v>7.7763947516211296E-2</v>
      </c>
      <c r="H13" s="19">
        <v>5.9805655024792903E-2</v>
      </c>
      <c r="I13" s="19">
        <v>6.9095772855886806E-2</v>
      </c>
      <c r="J13" s="19">
        <v>6.9152205251059001E-2</v>
      </c>
      <c r="K13" s="19">
        <v>7.3474850958298199E-2</v>
      </c>
      <c r="L13" s="19">
        <v>7.3980087214810406E-2</v>
      </c>
      <c r="M13" s="19"/>
      <c r="N13" s="19">
        <v>5.0963203186957198E-2</v>
      </c>
      <c r="O13" s="19">
        <v>7.1867696671501904E-2</v>
      </c>
      <c r="P13" s="19">
        <v>5.4820876914076798E-2</v>
      </c>
      <c r="Q13" s="19">
        <v>0.103137242955921</v>
      </c>
      <c r="R13" s="19"/>
      <c r="S13" s="19">
        <v>6.9346432888817894E-2</v>
      </c>
      <c r="T13" s="19">
        <v>6.0454481619764203E-2</v>
      </c>
      <c r="U13" s="19">
        <v>6.6015395935034402E-2</v>
      </c>
      <c r="V13" s="19">
        <v>4.9553381405173298E-2</v>
      </c>
      <c r="W13" s="19">
        <v>5.2970585970068401E-2</v>
      </c>
      <c r="X13" s="19">
        <v>8.8629134349422101E-2</v>
      </c>
      <c r="Y13" s="19">
        <v>0.102561651439877</v>
      </c>
      <c r="Z13" s="19">
        <v>4.5627367356710601E-2</v>
      </c>
      <c r="AA13" s="19">
        <v>7.8497191480756706E-2</v>
      </c>
      <c r="AB13" s="19">
        <v>6.9953065439309195E-2</v>
      </c>
      <c r="AC13" s="19">
        <v>8.10647309964381E-2</v>
      </c>
      <c r="AD13" s="19">
        <v>7.7587376576123607E-2</v>
      </c>
      <c r="AE13" s="19"/>
      <c r="AF13" s="19">
        <v>4.2593936250045698E-2</v>
      </c>
      <c r="AG13" s="19">
        <v>5.0974215027781399E-2</v>
      </c>
      <c r="AH13" s="19">
        <v>6.20911656792109E-2</v>
      </c>
      <c r="AI13" s="19">
        <v>8.1917833215991304E-2</v>
      </c>
      <c r="AJ13" s="19">
        <v>2.61962193977637E-2</v>
      </c>
      <c r="AK13" s="19"/>
      <c r="AL13" s="19">
        <v>8.6217370982417399E-2</v>
      </c>
      <c r="AM13" s="19">
        <v>7.6568349191388593E-2</v>
      </c>
      <c r="AN13" s="19">
        <v>5.5212678545981601E-2</v>
      </c>
      <c r="AO13" s="19">
        <v>3.3647302039742498E-2</v>
      </c>
      <c r="AP13" s="19">
        <v>5.8792876351331298E-2</v>
      </c>
      <c r="AQ13" s="19"/>
      <c r="AR13" s="19">
        <v>3.1374745885158102E-2</v>
      </c>
      <c r="AS13" s="19"/>
      <c r="AT13" s="19">
        <v>1.9332087110513398E-2</v>
      </c>
      <c r="AU13" s="19"/>
      <c r="AV13" s="19">
        <v>3.3796687962215098E-2</v>
      </c>
      <c r="AW13" s="19"/>
      <c r="AX13" s="19">
        <v>5.09075876035976E-2</v>
      </c>
      <c r="AY13" s="19">
        <v>5.6693279887930798E-2</v>
      </c>
      <c r="AZ13" s="19"/>
      <c r="BA13" s="19">
        <v>5.0881973388642199E-2</v>
      </c>
      <c r="BB13" s="19">
        <v>6.06809299332179E-2</v>
      </c>
    </row>
    <row r="14" spans="2:54">
      <c r="B14" s="16"/>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B2:BB29"/>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334</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28.9">
      <c r="B9" s="18" t="s">
        <v>335</v>
      </c>
      <c r="C9" s="17">
        <v>0.45740458054934102</v>
      </c>
      <c r="D9" s="17">
        <v>0.45721963144050698</v>
      </c>
      <c r="E9" s="17">
        <v>0.45563671301134601</v>
      </c>
      <c r="F9" s="17"/>
      <c r="G9" s="17">
        <v>0.370047149386459</v>
      </c>
      <c r="H9" s="17">
        <v>0.38089516579192201</v>
      </c>
      <c r="I9" s="17">
        <v>0.42027727743795401</v>
      </c>
      <c r="J9" s="17">
        <v>0.45225770150462602</v>
      </c>
      <c r="K9" s="17">
        <v>0.50426687901949496</v>
      </c>
      <c r="L9" s="17">
        <v>0.58021421642402604</v>
      </c>
      <c r="M9" s="17"/>
      <c r="N9" s="17">
        <v>0.54170982137252</v>
      </c>
      <c r="O9" s="17">
        <v>0.47093147119374501</v>
      </c>
      <c r="P9" s="17">
        <v>0.40408358876461298</v>
      </c>
      <c r="Q9" s="17">
        <v>0.40053035329778902</v>
      </c>
      <c r="R9" s="17"/>
      <c r="S9" s="17">
        <v>0.41476680187986797</v>
      </c>
      <c r="T9" s="17">
        <v>0.49509025336000301</v>
      </c>
      <c r="U9" s="17">
        <v>0.51042392589490604</v>
      </c>
      <c r="V9" s="17">
        <v>0.47566918459889601</v>
      </c>
      <c r="W9" s="17">
        <v>0.48385853229019199</v>
      </c>
      <c r="X9" s="17">
        <v>0.429387862753703</v>
      </c>
      <c r="Y9" s="17">
        <v>0.443118976284124</v>
      </c>
      <c r="Z9" s="17">
        <v>0.42891754770815999</v>
      </c>
      <c r="AA9" s="17">
        <v>0.47689439026171498</v>
      </c>
      <c r="AB9" s="17">
        <v>0.43688679956597598</v>
      </c>
      <c r="AC9" s="17">
        <v>0.431423697495949</v>
      </c>
      <c r="AD9" s="17">
        <v>0.428363992876932</v>
      </c>
      <c r="AE9" s="17"/>
      <c r="AF9" s="17">
        <v>0.46834028767357899</v>
      </c>
      <c r="AG9" s="17">
        <v>0.49044073367921398</v>
      </c>
      <c r="AH9" s="17">
        <v>0.50705708883676603</v>
      </c>
      <c r="AI9" s="17">
        <v>0.51494906207355995</v>
      </c>
      <c r="AJ9" s="17">
        <v>0.40231483400206097</v>
      </c>
      <c r="AK9" s="17"/>
      <c r="AL9" s="17">
        <v>0.419502544747757</v>
      </c>
      <c r="AM9" s="17">
        <v>0.43672581887870499</v>
      </c>
      <c r="AN9" s="17">
        <v>0.49073164765545801</v>
      </c>
      <c r="AO9" s="17">
        <v>0.47323840002745399</v>
      </c>
      <c r="AP9" s="17">
        <v>0.53792988406319797</v>
      </c>
      <c r="AQ9" s="17"/>
      <c r="AR9" s="17">
        <v>0.468309133122433</v>
      </c>
      <c r="AS9" s="17"/>
      <c r="AT9" s="17">
        <v>0.45354948686255703</v>
      </c>
      <c r="AU9" s="17"/>
      <c r="AV9" s="17">
        <v>0.50556920973654396</v>
      </c>
      <c r="AW9" s="17"/>
      <c r="AX9" s="17">
        <v>0.55781336462647702</v>
      </c>
      <c r="AY9" s="17">
        <v>0.46476054106620301</v>
      </c>
      <c r="AZ9" s="17"/>
      <c r="BA9" s="17">
        <v>0.46431267376559998</v>
      </c>
      <c r="BB9" s="17">
        <v>0.49780074259124102</v>
      </c>
    </row>
    <row r="10" spans="2:54" ht="28.9">
      <c r="B10" s="18" t="s">
        <v>336</v>
      </c>
      <c r="C10" s="17">
        <v>0.45134399146776999</v>
      </c>
      <c r="D10" s="17">
        <v>0.47143835390650901</v>
      </c>
      <c r="E10" s="17">
        <v>0.43271746630411501</v>
      </c>
      <c r="F10" s="17"/>
      <c r="G10" s="17">
        <v>0.36261901999108798</v>
      </c>
      <c r="H10" s="17">
        <v>0.386252309214278</v>
      </c>
      <c r="I10" s="17">
        <v>0.39837135975986898</v>
      </c>
      <c r="J10" s="17">
        <v>0.43579775950599098</v>
      </c>
      <c r="K10" s="17">
        <v>0.53567740277579201</v>
      </c>
      <c r="L10" s="17">
        <v>0.561904344307253</v>
      </c>
      <c r="M10" s="17"/>
      <c r="N10" s="17">
        <v>0.53570479566984197</v>
      </c>
      <c r="O10" s="17">
        <v>0.47245353344536001</v>
      </c>
      <c r="P10" s="17">
        <v>0.408077153095252</v>
      </c>
      <c r="Q10" s="17">
        <v>0.37757662482425303</v>
      </c>
      <c r="R10" s="17"/>
      <c r="S10" s="17">
        <v>0.41106257933056001</v>
      </c>
      <c r="T10" s="17">
        <v>0.49244737400218702</v>
      </c>
      <c r="U10" s="17">
        <v>0.48992195734426502</v>
      </c>
      <c r="V10" s="17">
        <v>0.53672932106421301</v>
      </c>
      <c r="W10" s="17">
        <v>0.435883571100874</v>
      </c>
      <c r="X10" s="17">
        <v>0.44042788019102902</v>
      </c>
      <c r="Y10" s="17">
        <v>0.44448760825310701</v>
      </c>
      <c r="Z10" s="17">
        <v>0.39694895252780299</v>
      </c>
      <c r="AA10" s="17">
        <v>0.42951939709019399</v>
      </c>
      <c r="AB10" s="17">
        <v>0.42656241761753999</v>
      </c>
      <c r="AC10" s="17">
        <v>0.44795962289691599</v>
      </c>
      <c r="AD10" s="17">
        <v>0.42142179355675202</v>
      </c>
      <c r="AE10" s="17"/>
      <c r="AF10" s="17">
        <v>0.45584311083218998</v>
      </c>
      <c r="AG10" s="17">
        <v>0.48285864239362802</v>
      </c>
      <c r="AH10" s="17">
        <v>0.48221586508671699</v>
      </c>
      <c r="AI10" s="17">
        <v>0.48612900861591302</v>
      </c>
      <c r="AJ10" s="17">
        <v>0.41761297851817197</v>
      </c>
      <c r="AK10" s="17"/>
      <c r="AL10" s="17">
        <v>0.40896291478560798</v>
      </c>
      <c r="AM10" s="17">
        <v>0.416577064453301</v>
      </c>
      <c r="AN10" s="17">
        <v>0.50119281575542796</v>
      </c>
      <c r="AO10" s="17">
        <v>0.48224284242189303</v>
      </c>
      <c r="AP10" s="17">
        <v>0.57051507735240903</v>
      </c>
      <c r="AQ10" s="17"/>
      <c r="AR10" s="17">
        <v>0.44339447211184002</v>
      </c>
      <c r="AS10" s="17"/>
      <c r="AT10" s="17">
        <v>0.43296326737965801</v>
      </c>
      <c r="AU10" s="17"/>
      <c r="AV10" s="17">
        <v>0.49643611785751202</v>
      </c>
      <c r="AW10" s="17"/>
      <c r="AX10" s="17">
        <v>0.52403142731353003</v>
      </c>
      <c r="AY10" s="17">
        <v>0.43019214356674101</v>
      </c>
      <c r="AZ10" s="17"/>
      <c r="BA10" s="17">
        <v>0.456559749080998</v>
      </c>
      <c r="BB10" s="17">
        <v>0.49153739691915499</v>
      </c>
    </row>
    <row r="11" spans="2:54" ht="28.9">
      <c r="B11" s="18" t="s">
        <v>337</v>
      </c>
      <c r="C11" s="17">
        <v>0.44676175501347798</v>
      </c>
      <c r="D11" s="17">
        <v>0.49729505867956297</v>
      </c>
      <c r="E11" s="17">
        <v>0.399032922742659</v>
      </c>
      <c r="F11" s="17"/>
      <c r="G11" s="17">
        <v>0.38564819251164401</v>
      </c>
      <c r="H11" s="17">
        <v>0.393811097453377</v>
      </c>
      <c r="I11" s="17">
        <v>0.420150900224045</v>
      </c>
      <c r="J11" s="17">
        <v>0.42224774782595398</v>
      </c>
      <c r="K11" s="17">
        <v>0.48422698769474398</v>
      </c>
      <c r="L11" s="17">
        <v>0.54637066905201104</v>
      </c>
      <c r="M11" s="17"/>
      <c r="N11" s="17">
        <v>0.53003312986151996</v>
      </c>
      <c r="O11" s="17">
        <v>0.44375189863888098</v>
      </c>
      <c r="P11" s="17">
        <v>0.42338737188725001</v>
      </c>
      <c r="Q11" s="17">
        <v>0.38341906986037999</v>
      </c>
      <c r="R11" s="17"/>
      <c r="S11" s="17">
        <v>0.42085222382040999</v>
      </c>
      <c r="T11" s="17">
        <v>0.46062669822783697</v>
      </c>
      <c r="U11" s="17">
        <v>0.47263843765900199</v>
      </c>
      <c r="V11" s="17">
        <v>0.45167426125117699</v>
      </c>
      <c r="W11" s="17">
        <v>0.44908515071903299</v>
      </c>
      <c r="X11" s="17">
        <v>0.46680278278751502</v>
      </c>
      <c r="Y11" s="17">
        <v>0.44423165610522197</v>
      </c>
      <c r="Z11" s="17">
        <v>0.34764269542061199</v>
      </c>
      <c r="AA11" s="17">
        <v>0.474560520785832</v>
      </c>
      <c r="AB11" s="17">
        <v>0.45955881677117899</v>
      </c>
      <c r="AC11" s="17">
        <v>0.40706833946799398</v>
      </c>
      <c r="AD11" s="17">
        <v>0.42285757803249202</v>
      </c>
      <c r="AE11" s="17"/>
      <c r="AF11" s="17">
        <v>0.47279337490381701</v>
      </c>
      <c r="AG11" s="17">
        <v>0.486976890839731</v>
      </c>
      <c r="AH11" s="17">
        <v>0.45442066360272099</v>
      </c>
      <c r="AI11" s="17">
        <v>0.45595386893074302</v>
      </c>
      <c r="AJ11" s="17">
        <v>0.401725459435747</v>
      </c>
      <c r="AK11" s="17"/>
      <c r="AL11" s="17">
        <v>0.41194967886306999</v>
      </c>
      <c r="AM11" s="17">
        <v>0.40827885266356601</v>
      </c>
      <c r="AN11" s="17">
        <v>0.50000424296397294</v>
      </c>
      <c r="AO11" s="17">
        <v>0.50687235917566098</v>
      </c>
      <c r="AP11" s="17">
        <v>0.52057056461259799</v>
      </c>
      <c r="AQ11" s="17"/>
      <c r="AR11" s="17">
        <v>0.46785271695040398</v>
      </c>
      <c r="AS11" s="17"/>
      <c r="AT11" s="17">
        <v>0.42394718243308099</v>
      </c>
      <c r="AU11" s="17"/>
      <c r="AV11" s="17">
        <v>0.48502186905646999</v>
      </c>
      <c r="AW11" s="17"/>
      <c r="AX11" s="17">
        <v>0.50724844030969196</v>
      </c>
      <c r="AY11" s="17">
        <v>0.46019574389013901</v>
      </c>
      <c r="AZ11" s="17"/>
      <c r="BA11" s="17">
        <v>0.44581616388651502</v>
      </c>
      <c r="BB11" s="17">
        <v>0.49518369627081199</v>
      </c>
    </row>
    <row r="12" spans="2:54" ht="28.9">
      <c r="B12" s="18" t="s">
        <v>338</v>
      </c>
      <c r="C12" s="17">
        <v>0.40312689692501902</v>
      </c>
      <c r="D12" s="17">
        <v>0.40072007161539402</v>
      </c>
      <c r="E12" s="17">
        <v>0.40450969251391</v>
      </c>
      <c r="F12" s="17"/>
      <c r="G12" s="17">
        <v>0.285802756772008</v>
      </c>
      <c r="H12" s="17">
        <v>0.33888362009747702</v>
      </c>
      <c r="I12" s="17">
        <v>0.36280843264149498</v>
      </c>
      <c r="J12" s="17">
        <v>0.36803773316125499</v>
      </c>
      <c r="K12" s="17">
        <v>0.473115781728152</v>
      </c>
      <c r="L12" s="17">
        <v>0.54713096900031799</v>
      </c>
      <c r="M12" s="17"/>
      <c r="N12" s="17">
        <v>0.48006037063083601</v>
      </c>
      <c r="O12" s="17">
        <v>0.41461954460176398</v>
      </c>
      <c r="P12" s="17">
        <v>0.34646242685470502</v>
      </c>
      <c r="Q12" s="17">
        <v>0.356498140489173</v>
      </c>
      <c r="R12" s="17"/>
      <c r="S12" s="17">
        <v>0.33423722282190799</v>
      </c>
      <c r="T12" s="17">
        <v>0.46757176208735601</v>
      </c>
      <c r="U12" s="17">
        <v>0.45782614859029003</v>
      </c>
      <c r="V12" s="17">
        <v>0.44356698803806599</v>
      </c>
      <c r="W12" s="17">
        <v>0.37587952196420599</v>
      </c>
      <c r="X12" s="17">
        <v>0.40039208070277299</v>
      </c>
      <c r="Y12" s="17">
        <v>0.35903215777216002</v>
      </c>
      <c r="Z12" s="17">
        <v>0.382195414393733</v>
      </c>
      <c r="AA12" s="17">
        <v>0.41978397338073897</v>
      </c>
      <c r="AB12" s="17">
        <v>0.39944545269001303</v>
      </c>
      <c r="AC12" s="17">
        <v>0.409010114635526</v>
      </c>
      <c r="AD12" s="17">
        <v>0.33546617666657202</v>
      </c>
      <c r="AE12" s="17"/>
      <c r="AF12" s="17">
        <v>0.40504480930416997</v>
      </c>
      <c r="AG12" s="17">
        <v>0.42692358783658002</v>
      </c>
      <c r="AH12" s="17">
        <v>0.42790989260114398</v>
      </c>
      <c r="AI12" s="17">
        <v>0.43111074103498997</v>
      </c>
      <c r="AJ12" s="17">
        <v>0.36155638815506402</v>
      </c>
      <c r="AK12" s="17"/>
      <c r="AL12" s="17">
        <v>0.366725991259711</v>
      </c>
      <c r="AM12" s="17">
        <v>0.38426669428974802</v>
      </c>
      <c r="AN12" s="17">
        <v>0.430751339432217</v>
      </c>
      <c r="AO12" s="17">
        <v>0.41697016509644902</v>
      </c>
      <c r="AP12" s="17">
        <v>0.45657526191037601</v>
      </c>
      <c r="AQ12" s="17"/>
      <c r="AR12" s="17">
        <v>0.39872394800897298</v>
      </c>
      <c r="AS12" s="17"/>
      <c r="AT12" s="17">
        <v>0.33507235017652598</v>
      </c>
      <c r="AU12" s="17"/>
      <c r="AV12" s="17">
        <v>0.45292488847381002</v>
      </c>
      <c r="AW12" s="17"/>
      <c r="AX12" s="17">
        <v>0.484669284345144</v>
      </c>
      <c r="AY12" s="17">
        <v>0.38359400471119598</v>
      </c>
      <c r="AZ12" s="17"/>
      <c r="BA12" s="17">
        <v>0.432995601701752</v>
      </c>
      <c r="BB12" s="17">
        <v>0.42968145144886799</v>
      </c>
    </row>
    <row r="13" spans="2:54" ht="28.9">
      <c r="B13" s="18" t="s">
        <v>339</v>
      </c>
      <c r="C13" s="17">
        <v>0.39772233984879901</v>
      </c>
      <c r="D13" s="17">
        <v>0.41478444299748701</v>
      </c>
      <c r="E13" s="17">
        <v>0.38130017836462299</v>
      </c>
      <c r="F13" s="17"/>
      <c r="G13" s="17">
        <v>0.37409492675772199</v>
      </c>
      <c r="H13" s="17">
        <v>0.37064014599527201</v>
      </c>
      <c r="I13" s="17">
        <v>0.37507382788834898</v>
      </c>
      <c r="J13" s="17">
        <v>0.38340977605819598</v>
      </c>
      <c r="K13" s="17">
        <v>0.40819147099824499</v>
      </c>
      <c r="L13" s="17">
        <v>0.45786216675911801</v>
      </c>
      <c r="M13" s="17"/>
      <c r="N13" s="17">
        <v>0.49012458853648</v>
      </c>
      <c r="O13" s="17">
        <v>0.39365032162032898</v>
      </c>
      <c r="P13" s="17">
        <v>0.36359001955011999</v>
      </c>
      <c r="Q13" s="17">
        <v>0.33257370470338399</v>
      </c>
      <c r="R13" s="17"/>
      <c r="S13" s="17">
        <v>0.39021703145801501</v>
      </c>
      <c r="T13" s="17">
        <v>0.42686910277671403</v>
      </c>
      <c r="U13" s="17">
        <v>0.44098071408360301</v>
      </c>
      <c r="V13" s="17">
        <v>0.38652966225602398</v>
      </c>
      <c r="W13" s="17">
        <v>0.42949472864345201</v>
      </c>
      <c r="X13" s="17">
        <v>0.36153234403363099</v>
      </c>
      <c r="Y13" s="17">
        <v>0.37790639542738602</v>
      </c>
      <c r="Z13" s="17">
        <v>0.39339473483144199</v>
      </c>
      <c r="AA13" s="17">
        <v>0.396951985044177</v>
      </c>
      <c r="AB13" s="17">
        <v>0.41367605639920302</v>
      </c>
      <c r="AC13" s="17">
        <v>0.33298878053269299</v>
      </c>
      <c r="AD13" s="17">
        <v>0.38038012210151501</v>
      </c>
      <c r="AE13" s="17"/>
      <c r="AF13" s="17">
        <v>0.41646352014722399</v>
      </c>
      <c r="AG13" s="17">
        <v>0.40499207796870001</v>
      </c>
      <c r="AH13" s="17">
        <v>0.42618130532961701</v>
      </c>
      <c r="AI13" s="17">
        <v>0.43830784381757898</v>
      </c>
      <c r="AJ13" s="17">
        <v>0.35964206677478799</v>
      </c>
      <c r="AK13" s="17"/>
      <c r="AL13" s="17">
        <v>0.32614800789057802</v>
      </c>
      <c r="AM13" s="17">
        <v>0.37756712846288099</v>
      </c>
      <c r="AN13" s="17">
        <v>0.44973980016659099</v>
      </c>
      <c r="AO13" s="17">
        <v>0.48075820401653402</v>
      </c>
      <c r="AP13" s="17">
        <v>0.43872383352278999</v>
      </c>
      <c r="AQ13" s="17"/>
      <c r="AR13" s="17">
        <v>0.44625670999037997</v>
      </c>
      <c r="AS13" s="17"/>
      <c r="AT13" s="17">
        <v>0.384938851750317</v>
      </c>
      <c r="AU13" s="17"/>
      <c r="AV13" s="17">
        <v>0.50487754613174396</v>
      </c>
      <c r="AW13" s="17"/>
      <c r="AX13" s="17">
        <v>0.45705220818807801</v>
      </c>
      <c r="AY13" s="17">
        <v>0.39007585683198198</v>
      </c>
      <c r="AZ13" s="17"/>
      <c r="BA13" s="17">
        <v>0.37325480913708398</v>
      </c>
      <c r="BB13" s="17">
        <v>0.43985256475556</v>
      </c>
    </row>
    <row r="14" spans="2:54" ht="57.6">
      <c r="B14" s="18" t="s">
        <v>340</v>
      </c>
      <c r="C14" s="17">
        <v>0.36801133021291399</v>
      </c>
      <c r="D14" s="17">
        <v>0.36883856987619801</v>
      </c>
      <c r="E14" s="17">
        <v>0.367219153411316</v>
      </c>
      <c r="F14" s="17"/>
      <c r="G14" s="17">
        <v>0.32252776904903602</v>
      </c>
      <c r="H14" s="17">
        <v>0.367077534587189</v>
      </c>
      <c r="I14" s="17">
        <v>0.36394096940771198</v>
      </c>
      <c r="J14" s="17">
        <v>0.33467350738685397</v>
      </c>
      <c r="K14" s="17">
        <v>0.38778378100877597</v>
      </c>
      <c r="L14" s="17">
        <v>0.41532255177352601</v>
      </c>
      <c r="M14" s="17"/>
      <c r="N14" s="17">
        <v>0.41963209042190402</v>
      </c>
      <c r="O14" s="17">
        <v>0.37659793659747898</v>
      </c>
      <c r="P14" s="17">
        <v>0.32545754633677998</v>
      </c>
      <c r="Q14" s="17">
        <v>0.33935991643541202</v>
      </c>
      <c r="R14" s="17"/>
      <c r="S14" s="17">
        <v>0.36210466665721802</v>
      </c>
      <c r="T14" s="17">
        <v>0.363466979740174</v>
      </c>
      <c r="U14" s="17">
        <v>0.40772170487182602</v>
      </c>
      <c r="V14" s="17">
        <v>0.40052510880007702</v>
      </c>
      <c r="W14" s="17">
        <v>0.39912459567976</v>
      </c>
      <c r="X14" s="17">
        <v>0.32526826301891099</v>
      </c>
      <c r="Y14" s="17">
        <v>0.344370203961407</v>
      </c>
      <c r="Z14" s="17">
        <v>0.35776639399753402</v>
      </c>
      <c r="AA14" s="17">
        <v>0.36323418557513198</v>
      </c>
      <c r="AB14" s="17">
        <v>0.41424963484550098</v>
      </c>
      <c r="AC14" s="17">
        <v>0.33876557702731303</v>
      </c>
      <c r="AD14" s="17">
        <v>0.27197901509305</v>
      </c>
      <c r="AE14" s="17"/>
      <c r="AF14" s="17">
        <v>0.40865812762579501</v>
      </c>
      <c r="AG14" s="17">
        <v>0.31560228478449198</v>
      </c>
      <c r="AH14" s="17">
        <v>0.39482602452738402</v>
      </c>
      <c r="AI14" s="17">
        <v>0.42690794006785998</v>
      </c>
      <c r="AJ14" s="17">
        <v>0.30578718899012403</v>
      </c>
      <c r="AK14" s="17"/>
      <c r="AL14" s="17">
        <v>0.318536757247604</v>
      </c>
      <c r="AM14" s="17">
        <v>0.34476477922271598</v>
      </c>
      <c r="AN14" s="17">
        <v>0.42663574371016799</v>
      </c>
      <c r="AO14" s="17">
        <v>0.43586569819083598</v>
      </c>
      <c r="AP14" s="17">
        <v>0.38645840874585002</v>
      </c>
      <c r="AQ14" s="17"/>
      <c r="AR14" s="17">
        <v>0.37750655737952399</v>
      </c>
      <c r="AS14" s="17"/>
      <c r="AT14" s="17">
        <v>0.37499199672296302</v>
      </c>
      <c r="AU14" s="17"/>
      <c r="AV14" s="17">
        <v>0.40772327123514801</v>
      </c>
      <c r="AW14" s="17"/>
      <c r="AX14" s="17">
        <v>0.42081586013368399</v>
      </c>
      <c r="AY14" s="17">
        <v>0.38963642515915398</v>
      </c>
      <c r="AZ14" s="17"/>
      <c r="BA14" s="17">
        <v>0.33211885278023001</v>
      </c>
      <c r="BB14" s="17">
        <v>0.407683692157497</v>
      </c>
    </row>
    <row r="15" spans="2:54" ht="43.15">
      <c r="B15" s="18" t="s">
        <v>341</v>
      </c>
      <c r="C15" s="17">
        <v>0.36642806050375798</v>
      </c>
      <c r="D15" s="17">
        <v>0.417294909948978</v>
      </c>
      <c r="E15" s="17">
        <v>0.31854222036167801</v>
      </c>
      <c r="F15" s="17"/>
      <c r="G15" s="17">
        <v>0.250118966391913</v>
      </c>
      <c r="H15" s="17">
        <v>0.29326790481725001</v>
      </c>
      <c r="I15" s="17">
        <v>0.30964858208136298</v>
      </c>
      <c r="J15" s="17">
        <v>0.37125408577882402</v>
      </c>
      <c r="K15" s="17">
        <v>0.46141838152335302</v>
      </c>
      <c r="L15" s="17">
        <v>0.48238557213432498</v>
      </c>
      <c r="M15" s="17"/>
      <c r="N15" s="17">
        <v>0.45539110609050198</v>
      </c>
      <c r="O15" s="17">
        <v>0.39552896880953198</v>
      </c>
      <c r="P15" s="17">
        <v>0.32298363138588199</v>
      </c>
      <c r="Q15" s="17">
        <v>0.28017705152524303</v>
      </c>
      <c r="R15" s="17"/>
      <c r="S15" s="17">
        <v>0.33505206024420198</v>
      </c>
      <c r="T15" s="17">
        <v>0.428086995913178</v>
      </c>
      <c r="U15" s="17">
        <v>0.44076428142959601</v>
      </c>
      <c r="V15" s="17">
        <v>0.34965034538810102</v>
      </c>
      <c r="W15" s="17">
        <v>0.35176399196139102</v>
      </c>
      <c r="X15" s="17">
        <v>0.38331035947164599</v>
      </c>
      <c r="Y15" s="17">
        <v>0.32310568467930001</v>
      </c>
      <c r="Z15" s="17">
        <v>0.29303866676713702</v>
      </c>
      <c r="AA15" s="17">
        <v>0.39601655770827099</v>
      </c>
      <c r="AB15" s="17">
        <v>0.34106900327929501</v>
      </c>
      <c r="AC15" s="17">
        <v>0.31185636061086303</v>
      </c>
      <c r="AD15" s="17">
        <v>0.35276287275532597</v>
      </c>
      <c r="AE15" s="17"/>
      <c r="AF15" s="17">
        <v>0.36247423653543498</v>
      </c>
      <c r="AG15" s="17">
        <v>0.43813518858747902</v>
      </c>
      <c r="AH15" s="17">
        <v>0.435739246038789</v>
      </c>
      <c r="AI15" s="17">
        <v>0.37653094817492799</v>
      </c>
      <c r="AJ15" s="17">
        <v>0.31797395060765998</v>
      </c>
      <c r="AK15" s="17"/>
      <c r="AL15" s="17">
        <v>0.31320603793443202</v>
      </c>
      <c r="AM15" s="17">
        <v>0.29694426433238402</v>
      </c>
      <c r="AN15" s="17">
        <v>0.42592686400948099</v>
      </c>
      <c r="AO15" s="17">
        <v>0.47131055860466498</v>
      </c>
      <c r="AP15" s="17">
        <v>0.45035463132681203</v>
      </c>
      <c r="AQ15" s="17"/>
      <c r="AR15" s="17">
        <v>0.38402721069822199</v>
      </c>
      <c r="AS15" s="17"/>
      <c r="AT15" s="17">
        <v>0.367228454147488</v>
      </c>
      <c r="AU15" s="17"/>
      <c r="AV15" s="17">
        <v>0.39666036072677002</v>
      </c>
      <c r="AW15" s="17"/>
      <c r="AX15" s="17">
        <v>0.49792147512393797</v>
      </c>
      <c r="AY15" s="17">
        <v>0.34850851987122899</v>
      </c>
      <c r="AZ15" s="17"/>
      <c r="BA15" s="17">
        <v>0.38776368903508002</v>
      </c>
      <c r="BB15" s="17">
        <v>0.40676188452620199</v>
      </c>
    </row>
    <row r="16" spans="2:54" ht="43.15">
      <c r="B16" s="18" t="s">
        <v>342</v>
      </c>
      <c r="C16" s="17">
        <v>0.33706700525243299</v>
      </c>
      <c r="D16" s="17">
        <v>0.38000023378546299</v>
      </c>
      <c r="E16" s="17">
        <v>0.29491319417769701</v>
      </c>
      <c r="F16" s="17"/>
      <c r="G16" s="17">
        <v>0.31564145534024901</v>
      </c>
      <c r="H16" s="17">
        <v>0.31415390077974398</v>
      </c>
      <c r="I16" s="17">
        <v>0.32473555730805198</v>
      </c>
      <c r="J16" s="17">
        <v>0.33876891920727698</v>
      </c>
      <c r="K16" s="17">
        <v>0.31698872322639998</v>
      </c>
      <c r="L16" s="17">
        <v>0.39136510997336099</v>
      </c>
      <c r="M16" s="17"/>
      <c r="N16" s="17">
        <v>0.42847565968671802</v>
      </c>
      <c r="O16" s="17">
        <v>0.33641131667681201</v>
      </c>
      <c r="P16" s="17">
        <v>0.292099941443141</v>
      </c>
      <c r="Q16" s="17">
        <v>0.27868894232770602</v>
      </c>
      <c r="R16" s="17"/>
      <c r="S16" s="17">
        <v>0.351861787030261</v>
      </c>
      <c r="T16" s="17">
        <v>0.33464845992266901</v>
      </c>
      <c r="U16" s="17">
        <v>0.35591378402205698</v>
      </c>
      <c r="V16" s="17">
        <v>0.36442110349140999</v>
      </c>
      <c r="W16" s="17">
        <v>0.34173096194113201</v>
      </c>
      <c r="X16" s="17">
        <v>0.33243689010076299</v>
      </c>
      <c r="Y16" s="17">
        <v>0.308030001640895</v>
      </c>
      <c r="Z16" s="17">
        <v>0.31042326496445499</v>
      </c>
      <c r="AA16" s="17">
        <v>0.33375512637661398</v>
      </c>
      <c r="AB16" s="17">
        <v>0.36128836600021003</v>
      </c>
      <c r="AC16" s="17">
        <v>0.29080487292747698</v>
      </c>
      <c r="AD16" s="17">
        <v>0.27900464170304201</v>
      </c>
      <c r="AE16" s="17"/>
      <c r="AF16" s="17">
        <v>0.37408401852119499</v>
      </c>
      <c r="AG16" s="17">
        <v>0.358894814362965</v>
      </c>
      <c r="AH16" s="17">
        <v>0.337825310294117</v>
      </c>
      <c r="AI16" s="17">
        <v>0.36353511511365999</v>
      </c>
      <c r="AJ16" s="17">
        <v>0.26729986185026899</v>
      </c>
      <c r="AK16" s="17"/>
      <c r="AL16" s="17">
        <v>0.27090903226753199</v>
      </c>
      <c r="AM16" s="17">
        <v>0.32033726841680399</v>
      </c>
      <c r="AN16" s="17">
        <v>0.38178307685409202</v>
      </c>
      <c r="AO16" s="17">
        <v>0.41304572716113502</v>
      </c>
      <c r="AP16" s="17">
        <v>0.44836664063668902</v>
      </c>
      <c r="AQ16" s="17"/>
      <c r="AR16" s="17">
        <v>0.35287374198440702</v>
      </c>
      <c r="AS16" s="17"/>
      <c r="AT16" s="17">
        <v>0.306555236125441</v>
      </c>
      <c r="AU16" s="17"/>
      <c r="AV16" s="17">
        <v>0.382953718389272</v>
      </c>
      <c r="AW16" s="17"/>
      <c r="AX16" s="17">
        <v>0.37683021408619999</v>
      </c>
      <c r="AY16" s="17">
        <v>0.35857613128614702</v>
      </c>
      <c r="AZ16" s="17"/>
      <c r="BA16" s="17">
        <v>0.310553965057836</v>
      </c>
      <c r="BB16" s="17">
        <v>0.37087657275723002</v>
      </c>
    </row>
    <row r="17" spans="2:54" ht="43.15">
      <c r="B17" s="18" t="s">
        <v>343</v>
      </c>
      <c r="C17" s="17">
        <v>0.32582505695182201</v>
      </c>
      <c r="D17" s="17">
        <v>0.34476490806775101</v>
      </c>
      <c r="E17" s="17">
        <v>0.30835613731856798</v>
      </c>
      <c r="F17" s="17"/>
      <c r="G17" s="17">
        <v>0.29785563727179798</v>
      </c>
      <c r="H17" s="17">
        <v>0.29963615847627001</v>
      </c>
      <c r="I17" s="17">
        <v>0.30406331437147399</v>
      </c>
      <c r="J17" s="17">
        <v>0.32843993767317298</v>
      </c>
      <c r="K17" s="17">
        <v>0.35127443571731798</v>
      </c>
      <c r="L17" s="17">
        <v>0.36348106731554802</v>
      </c>
      <c r="M17" s="17"/>
      <c r="N17" s="17">
        <v>0.42087157142273102</v>
      </c>
      <c r="O17" s="17">
        <v>0.34070903196080998</v>
      </c>
      <c r="P17" s="17">
        <v>0.28758436630233197</v>
      </c>
      <c r="Q17" s="17">
        <v>0.24110173296953</v>
      </c>
      <c r="R17" s="17"/>
      <c r="S17" s="17">
        <v>0.34877492397734</v>
      </c>
      <c r="T17" s="17">
        <v>0.364320947790572</v>
      </c>
      <c r="U17" s="17">
        <v>0.34256001965090699</v>
      </c>
      <c r="V17" s="17">
        <v>0.31949783708899299</v>
      </c>
      <c r="W17" s="17">
        <v>0.29037653257777901</v>
      </c>
      <c r="X17" s="17">
        <v>0.323343045186605</v>
      </c>
      <c r="Y17" s="17">
        <v>0.32155594299839602</v>
      </c>
      <c r="Z17" s="17">
        <v>0.280267000402317</v>
      </c>
      <c r="AA17" s="17">
        <v>0.33612391735916802</v>
      </c>
      <c r="AB17" s="17">
        <v>0.29915552066849199</v>
      </c>
      <c r="AC17" s="17">
        <v>0.30635882101755502</v>
      </c>
      <c r="AD17" s="17">
        <v>0.26301870761623097</v>
      </c>
      <c r="AE17" s="17"/>
      <c r="AF17" s="17">
        <v>0.36346474982607802</v>
      </c>
      <c r="AG17" s="17">
        <v>0.30442842059032998</v>
      </c>
      <c r="AH17" s="17">
        <v>0.41034470343568502</v>
      </c>
      <c r="AI17" s="17">
        <v>0.41164565902192402</v>
      </c>
      <c r="AJ17" s="17">
        <v>0.21255609886648499</v>
      </c>
      <c r="AK17" s="17"/>
      <c r="AL17" s="17">
        <v>0.25857406787352899</v>
      </c>
      <c r="AM17" s="17">
        <v>0.28779092596366201</v>
      </c>
      <c r="AN17" s="17">
        <v>0.408798397053308</v>
      </c>
      <c r="AO17" s="17">
        <v>0.40494953063641298</v>
      </c>
      <c r="AP17" s="17">
        <v>0.47897138651251803</v>
      </c>
      <c r="AQ17" s="17"/>
      <c r="AR17" s="17">
        <v>0.371498177202091</v>
      </c>
      <c r="AS17" s="17"/>
      <c r="AT17" s="17">
        <v>0.290512989331694</v>
      </c>
      <c r="AU17" s="17"/>
      <c r="AV17" s="17">
        <v>0.43447165050702802</v>
      </c>
      <c r="AW17" s="17"/>
      <c r="AX17" s="17">
        <v>0.33703925213178298</v>
      </c>
      <c r="AY17" s="17">
        <v>0.35731688654579902</v>
      </c>
      <c r="AZ17" s="17"/>
      <c r="BA17" s="17">
        <v>0.282089815429868</v>
      </c>
      <c r="BB17" s="17">
        <v>0.38640520891859298</v>
      </c>
    </row>
    <row r="18" spans="2:54" ht="43.15">
      <c r="B18" s="18" t="s">
        <v>344</v>
      </c>
      <c r="C18" s="17">
        <v>0.29553925250955598</v>
      </c>
      <c r="D18" s="17">
        <v>0.271903597776746</v>
      </c>
      <c r="E18" s="17">
        <v>0.31760879202268999</v>
      </c>
      <c r="F18" s="17"/>
      <c r="G18" s="17">
        <v>0.25391787800767002</v>
      </c>
      <c r="H18" s="17">
        <v>0.27802934862891998</v>
      </c>
      <c r="I18" s="17">
        <v>0.298438608632833</v>
      </c>
      <c r="J18" s="17">
        <v>0.27319641021075902</v>
      </c>
      <c r="K18" s="17">
        <v>0.32905573417295297</v>
      </c>
      <c r="L18" s="17">
        <v>0.33111796077351702</v>
      </c>
      <c r="M18" s="17"/>
      <c r="N18" s="17">
        <v>0.33543712270194898</v>
      </c>
      <c r="O18" s="17">
        <v>0.282737727104244</v>
      </c>
      <c r="P18" s="17">
        <v>0.266386537999458</v>
      </c>
      <c r="Q18" s="17">
        <v>0.29115727738243602</v>
      </c>
      <c r="R18" s="17"/>
      <c r="S18" s="17">
        <v>0.26969425868695202</v>
      </c>
      <c r="T18" s="17">
        <v>0.30305175492174702</v>
      </c>
      <c r="U18" s="17">
        <v>0.32086370577642198</v>
      </c>
      <c r="V18" s="17">
        <v>0.30499898658035302</v>
      </c>
      <c r="W18" s="17">
        <v>0.29030550637605801</v>
      </c>
      <c r="X18" s="17">
        <v>0.29553333735027798</v>
      </c>
      <c r="Y18" s="17">
        <v>0.28076006957437599</v>
      </c>
      <c r="Z18" s="17">
        <v>0.348412734821619</v>
      </c>
      <c r="AA18" s="17">
        <v>0.30273786750187698</v>
      </c>
      <c r="AB18" s="17">
        <v>0.29182461541294502</v>
      </c>
      <c r="AC18" s="17">
        <v>0.30395674840539399</v>
      </c>
      <c r="AD18" s="17">
        <v>0.239794835776138</v>
      </c>
      <c r="AE18" s="17"/>
      <c r="AF18" s="17">
        <v>0.34247603199551202</v>
      </c>
      <c r="AG18" s="17">
        <v>0.27470931034107698</v>
      </c>
      <c r="AH18" s="17">
        <v>0.26174346477486599</v>
      </c>
      <c r="AI18" s="17">
        <v>0.35074671452169398</v>
      </c>
      <c r="AJ18" s="17">
        <v>0.25025923124246902</v>
      </c>
      <c r="AK18" s="17"/>
      <c r="AL18" s="17">
        <v>0.27542667225029899</v>
      </c>
      <c r="AM18" s="17">
        <v>0.28980614589537601</v>
      </c>
      <c r="AN18" s="17">
        <v>0.30017795290451499</v>
      </c>
      <c r="AO18" s="17">
        <v>0.29667126008984801</v>
      </c>
      <c r="AP18" s="17">
        <v>0.36889231955754298</v>
      </c>
      <c r="AQ18" s="17"/>
      <c r="AR18" s="17">
        <v>0.37115916892989398</v>
      </c>
      <c r="AS18" s="17"/>
      <c r="AT18" s="17">
        <v>0.327612434961355</v>
      </c>
      <c r="AU18" s="17"/>
      <c r="AV18" s="17">
        <v>0.40883722510453302</v>
      </c>
      <c r="AW18" s="17"/>
      <c r="AX18" s="17">
        <v>0.344973049180752</v>
      </c>
      <c r="AY18" s="17">
        <v>0.32530182654436302</v>
      </c>
      <c r="AZ18" s="17"/>
      <c r="BA18" s="17">
        <v>0.28785076673455101</v>
      </c>
      <c r="BB18" s="17">
        <v>0.32504557527864503</v>
      </c>
    </row>
    <row r="19" spans="2:54" ht="28.9">
      <c r="B19" s="18" t="s">
        <v>345</v>
      </c>
      <c r="C19" s="17">
        <v>0.28334036288993603</v>
      </c>
      <c r="D19" s="17">
        <v>0.321153551942848</v>
      </c>
      <c r="E19" s="17">
        <v>0.24656506433987799</v>
      </c>
      <c r="F19" s="17"/>
      <c r="G19" s="17">
        <v>0.26563175734553801</v>
      </c>
      <c r="H19" s="17">
        <v>0.27084588573674601</v>
      </c>
      <c r="I19" s="17">
        <v>0.26750912249488201</v>
      </c>
      <c r="J19" s="17">
        <v>0.25557667700196002</v>
      </c>
      <c r="K19" s="17">
        <v>0.27972414219487202</v>
      </c>
      <c r="L19" s="17">
        <v>0.34354796649806102</v>
      </c>
      <c r="M19" s="17"/>
      <c r="N19" s="17">
        <v>0.32904781260992499</v>
      </c>
      <c r="O19" s="17">
        <v>0.26904266128195198</v>
      </c>
      <c r="P19" s="17">
        <v>0.26967875251554602</v>
      </c>
      <c r="Q19" s="17">
        <v>0.25948879248969198</v>
      </c>
      <c r="R19" s="17"/>
      <c r="S19" s="17">
        <v>0.273942812774084</v>
      </c>
      <c r="T19" s="17">
        <v>0.28122952155780401</v>
      </c>
      <c r="U19" s="17">
        <v>0.306976999208526</v>
      </c>
      <c r="V19" s="17">
        <v>0.31993412746382799</v>
      </c>
      <c r="W19" s="17">
        <v>0.24087331687058799</v>
      </c>
      <c r="X19" s="17">
        <v>0.27641199904540997</v>
      </c>
      <c r="Y19" s="17">
        <v>0.28351936590382698</v>
      </c>
      <c r="Z19" s="17">
        <v>0.24873799369918201</v>
      </c>
      <c r="AA19" s="17">
        <v>0.34029534593232802</v>
      </c>
      <c r="AB19" s="17">
        <v>0.27587715440364402</v>
      </c>
      <c r="AC19" s="17">
        <v>0.25481955154232</v>
      </c>
      <c r="AD19" s="17">
        <v>0.19044167664515399</v>
      </c>
      <c r="AE19" s="17"/>
      <c r="AF19" s="17">
        <v>0.29558024811829098</v>
      </c>
      <c r="AG19" s="17">
        <v>0.33677712601229598</v>
      </c>
      <c r="AH19" s="17">
        <v>0.26486531580466399</v>
      </c>
      <c r="AI19" s="17">
        <v>0.304532685630582</v>
      </c>
      <c r="AJ19" s="17">
        <v>0.27523316608521398</v>
      </c>
      <c r="AK19" s="17"/>
      <c r="AL19" s="17">
        <v>0.26088438662110403</v>
      </c>
      <c r="AM19" s="17">
        <v>0.26945169986199002</v>
      </c>
      <c r="AN19" s="17">
        <v>0.29098646094687702</v>
      </c>
      <c r="AO19" s="17">
        <v>0.31539586731562502</v>
      </c>
      <c r="AP19" s="17">
        <v>0.42344021102146301</v>
      </c>
      <c r="AQ19" s="17"/>
      <c r="AR19" s="17">
        <v>0.314965007527092</v>
      </c>
      <c r="AS19" s="17"/>
      <c r="AT19" s="17">
        <v>0.31048396171512899</v>
      </c>
      <c r="AU19" s="17"/>
      <c r="AV19" s="17">
        <v>0.31795925005928</v>
      </c>
      <c r="AW19" s="17"/>
      <c r="AX19" s="17">
        <v>0.36436213391767402</v>
      </c>
      <c r="AY19" s="17">
        <v>0.285278638687193</v>
      </c>
      <c r="AZ19" s="17"/>
      <c r="BA19" s="17">
        <v>0.28783764372419202</v>
      </c>
      <c r="BB19" s="17">
        <v>0.30080181332644901</v>
      </c>
    </row>
    <row r="20" spans="2:54" ht="28.9">
      <c r="B20" s="18" t="s">
        <v>346</v>
      </c>
      <c r="C20" s="17">
        <v>0.18283418303038099</v>
      </c>
      <c r="D20" s="17">
        <v>0.20393025161071801</v>
      </c>
      <c r="E20" s="17">
        <v>0.16243571118411401</v>
      </c>
      <c r="F20" s="17"/>
      <c r="G20" s="17">
        <v>0.200282501511301</v>
      </c>
      <c r="H20" s="17">
        <v>0.178118333966262</v>
      </c>
      <c r="I20" s="17">
        <v>0.17407026231949699</v>
      </c>
      <c r="J20" s="17">
        <v>0.15887847588061299</v>
      </c>
      <c r="K20" s="17">
        <v>0.19008446957191999</v>
      </c>
      <c r="L20" s="17">
        <v>0.19707366092091899</v>
      </c>
      <c r="M20" s="17"/>
      <c r="N20" s="17">
        <v>0.196383546211684</v>
      </c>
      <c r="O20" s="17">
        <v>0.155862281192059</v>
      </c>
      <c r="P20" s="17">
        <v>0.20450251405935199</v>
      </c>
      <c r="Q20" s="17">
        <v>0.17452289706347099</v>
      </c>
      <c r="R20" s="17"/>
      <c r="S20" s="17">
        <v>0.17034287962810599</v>
      </c>
      <c r="T20" s="17">
        <v>0.18090601141593099</v>
      </c>
      <c r="U20" s="17">
        <v>0.16187303272832099</v>
      </c>
      <c r="V20" s="17">
        <v>0.20686501823546499</v>
      </c>
      <c r="W20" s="17">
        <v>0.16874383864345899</v>
      </c>
      <c r="X20" s="17">
        <v>0.189630373725962</v>
      </c>
      <c r="Y20" s="17">
        <v>0.17437467781306401</v>
      </c>
      <c r="Z20" s="17">
        <v>0.16354651602627299</v>
      </c>
      <c r="AA20" s="17">
        <v>0.20893960693810101</v>
      </c>
      <c r="AB20" s="17">
        <v>0.21851342108882699</v>
      </c>
      <c r="AC20" s="17">
        <v>0.15433368483228799</v>
      </c>
      <c r="AD20" s="17">
        <v>0.13921614695031001</v>
      </c>
      <c r="AE20" s="17"/>
      <c r="AF20" s="17">
        <v>0.190685384204832</v>
      </c>
      <c r="AG20" s="17">
        <v>0.18630621868025199</v>
      </c>
      <c r="AH20" s="17">
        <v>0.18382008159180499</v>
      </c>
      <c r="AI20" s="17">
        <v>0.151490098570642</v>
      </c>
      <c r="AJ20" s="17">
        <v>0.18703064962239499</v>
      </c>
      <c r="AK20" s="17"/>
      <c r="AL20" s="17">
        <v>0.168691061265242</v>
      </c>
      <c r="AM20" s="17">
        <v>0.169647663157414</v>
      </c>
      <c r="AN20" s="17">
        <v>0.177717698751713</v>
      </c>
      <c r="AO20" s="17">
        <v>0.19937987223374701</v>
      </c>
      <c r="AP20" s="17">
        <v>0.28183794415498098</v>
      </c>
      <c r="AQ20" s="17"/>
      <c r="AR20" s="17">
        <v>0.218644833243439</v>
      </c>
      <c r="AS20" s="17"/>
      <c r="AT20" s="17">
        <v>0.24174162080702999</v>
      </c>
      <c r="AU20" s="17"/>
      <c r="AV20" s="17">
        <v>0.24252324582452001</v>
      </c>
      <c r="AW20" s="17"/>
      <c r="AX20" s="17">
        <v>0.20081497161233799</v>
      </c>
      <c r="AY20" s="17">
        <v>0.18749973772880801</v>
      </c>
      <c r="AZ20" s="17"/>
      <c r="BA20" s="17">
        <v>0.166218344821318</v>
      </c>
      <c r="BB20" s="17">
        <v>0.20221275585106799</v>
      </c>
    </row>
    <row r="21" spans="2:54" ht="28.9">
      <c r="B21" s="18" t="s">
        <v>347</v>
      </c>
      <c r="C21" s="17">
        <v>0.156649193242587</v>
      </c>
      <c r="D21" s="17">
        <v>0.17859546719029701</v>
      </c>
      <c r="E21" s="17">
        <v>0.13542252926409901</v>
      </c>
      <c r="F21" s="17"/>
      <c r="G21" s="17">
        <v>0.189717904233181</v>
      </c>
      <c r="H21" s="17">
        <v>0.12075193768886699</v>
      </c>
      <c r="I21" s="17">
        <v>0.135959486960431</v>
      </c>
      <c r="J21" s="17">
        <v>0.16442444191897601</v>
      </c>
      <c r="K21" s="17">
        <v>0.14864862141381499</v>
      </c>
      <c r="L21" s="17">
        <v>0.18015101566589101</v>
      </c>
      <c r="M21" s="17"/>
      <c r="N21" s="17">
        <v>0.19348871886312599</v>
      </c>
      <c r="O21" s="17">
        <v>0.138227935147132</v>
      </c>
      <c r="P21" s="17">
        <v>0.144883646527461</v>
      </c>
      <c r="Q21" s="17">
        <v>0.14414011362739301</v>
      </c>
      <c r="R21" s="17"/>
      <c r="S21" s="17">
        <v>0.17690090624705501</v>
      </c>
      <c r="T21" s="17">
        <v>0.16214553529822601</v>
      </c>
      <c r="U21" s="17">
        <v>0.17360871838021699</v>
      </c>
      <c r="V21" s="17">
        <v>0.154203976060477</v>
      </c>
      <c r="W21" s="17">
        <v>0.19109615027665999</v>
      </c>
      <c r="X21" s="17">
        <v>0.15901773299986599</v>
      </c>
      <c r="Y21" s="17">
        <v>0.14557204591711301</v>
      </c>
      <c r="Z21" s="17">
        <v>0.135621734179034</v>
      </c>
      <c r="AA21" s="17">
        <v>0.18187617857796201</v>
      </c>
      <c r="AB21" s="17">
        <v>0.10530572567344</v>
      </c>
      <c r="AC21" s="17">
        <v>0.104576731840076</v>
      </c>
      <c r="AD21" s="17">
        <v>0.11888012018522801</v>
      </c>
      <c r="AE21" s="17"/>
      <c r="AF21" s="17">
        <v>0.18729130730509799</v>
      </c>
      <c r="AG21" s="17">
        <v>0.153782618381994</v>
      </c>
      <c r="AH21" s="17">
        <v>0.14368113970677199</v>
      </c>
      <c r="AI21" s="17">
        <v>0.165636490264228</v>
      </c>
      <c r="AJ21" s="17">
        <v>0.128786957619759</v>
      </c>
      <c r="AK21" s="17"/>
      <c r="AL21" s="17">
        <v>0.117101035546335</v>
      </c>
      <c r="AM21" s="17">
        <v>0.14149685648434701</v>
      </c>
      <c r="AN21" s="17">
        <v>0.18661383986928001</v>
      </c>
      <c r="AO21" s="17">
        <v>0.18379605760450701</v>
      </c>
      <c r="AP21" s="17">
        <v>0.25884556301435502</v>
      </c>
      <c r="AQ21" s="17"/>
      <c r="AR21" s="17">
        <v>0.20615243310355999</v>
      </c>
      <c r="AS21" s="17"/>
      <c r="AT21" s="17">
        <v>0.20644829080035401</v>
      </c>
      <c r="AU21" s="17"/>
      <c r="AV21" s="17">
        <v>0.234866521738365</v>
      </c>
      <c r="AW21" s="17"/>
      <c r="AX21" s="17">
        <v>0.16069718634862001</v>
      </c>
      <c r="AY21" s="17">
        <v>0.200851926835202</v>
      </c>
      <c r="AZ21" s="17"/>
      <c r="BA21" s="17">
        <v>0.139425370730063</v>
      </c>
      <c r="BB21" s="17">
        <v>0.17607428537867101</v>
      </c>
    </row>
    <row r="22" spans="2:54" ht="28.9">
      <c r="B22" s="18" t="s">
        <v>348</v>
      </c>
      <c r="C22" s="17">
        <v>0.15442430744778399</v>
      </c>
      <c r="D22" s="17">
        <v>0.16544422721187199</v>
      </c>
      <c r="E22" s="17">
        <v>0.143743109822663</v>
      </c>
      <c r="F22" s="17"/>
      <c r="G22" s="17">
        <v>0.18087289119376701</v>
      </c>
      <c r="H22" s="17">
        <v>0.155171896461788</v>
      </c>
      <c r="I22" s="17">
        <v>0.17945648129928299</v>
      </c>
      <c r="J22" s="17">
        <v>0.13325479840267401</v>
      </c>
      <c r="K22" s="17">
        <v>0.14415128965125201</v>
      </c>
      <c r="L22" s="17">
        <v>0.14016677583135201</v>
      </c>
      <c r="M22" s="17"/>
      <c r="N22" s="17">
        <v>0.16212315281643699</v>
      </c>
      <c r="O22" s="17">
        <v>0.144023052866182</v>
      </c>
      <c r="P22" s="17">
        <v>0.146187165360702</v>
      </c>
      <c r="Q22" s="17">
        <v>0.16336919423022001</v>
      </c>
      <c r="R22" s="17"/>
      <c r="S22" s="17">
        <v>0.16560714009965799</v>
      </c>
      <c r="T22" s="17">
        <v>0.106446277482696</v>
      </c>
      <c r="U22" s="17">
        <v>0.14128961805930701</v>
      </c>
      <c r="V22" s="17">
        <v>0.161438770876</v>
      </c>
      <c r="W22" s="17">
        <v>0.15029078888983599</v>
      </c>
      <c r="X22" s="17">
        <v>0.181528854877369</v>
      </c>
      <c r="Y22" s="17">
        <v>0.14353255923120001</v>
      </c>
      <c r="Z22" s="17">
        <v>0.15846570075870001</v>
      </c>
      <c r="AA22" s="17">
        <v>0.18816039517003</v>
      </c>
      <c r="AB22" s="17">
        <v>0.135576023119448</v>
      </c>
      <c r="AC22" s="17">
        <v>0.14984735963187801</v>
      </c>
      <c r="AD22" s="17">
        <v>0.216911921940701</v>
      </c>
      <c r="AE22" s="17"/>
      <c r="AF22" s="17">
        <v>0.169808991331068</v>
      </c>
      <c r="AG22" s="17">
        <v>0.16614846659122801</v>
      </c>
      <c r="AH22" s="17">
        <v>0.109147111318349</v>
      </c>
      <c r="AI22" s="17">
        <v>0.143786639888934</v>
      </c>
      <c r="AJ22" s="17">
        <v>0.13247730662268301</v>
      </c>
      <c r="AK22" s="17"/>
      <c r="AL22" s="17">
        <v>0.134391436509156</v>
      </c>
      <c r="AM22" s="17">
        <v>0.142148144485755</v>
      </c>
      <c r="AN22" s="17">
        <v>0.14597043763629</v>
      </c>
      <c r="AO22" s="17">
        <v>0.201086994753921</v>
      </c>
      <c r="AP22" s="17">
        <v>0.16717759824356301</v>
      </c>
      <c r="AQ22" s="17"/>
      <c r="AR22" s="17">
        <v>0.21543306039721699</v>
      </c>
      <c r="AS22" s="17"/>
      <c r="AT22" s="17">
        <v>0.246836410896909</v>
      </c>
      <c r="AU22" s="17"/>
      <c r="AV22" s="17">
        <v>0.21865766791948699</v>
      </c>
      <c r="AW22" s="17"/>
      <c r="AX22" s="17">
        <v>0.18808515670074899</v>
      </c>
      <c r="AY22" s="17">
        <v>0.17489949682754199</v>
      </c>
      <c r="AZ22" s="17"/>
      <c r="BA22" s="17">
        <v>0.14606526924201099</v>
      </c>
      <c r="BB22" s="17">
        <v>0.16053518482262399</v>
      </c>
    </row>
    <row r="23" spans="2:54">
      <c r="B23" s="18" t="s">
        <v>130</v>
      </c>
      <c r="C23" s="17">
        <v>7.3319757179643202E-2</v>
      </c>
      <c r="D23" s="17">
        <v>5.6064971858101602E-2</v>
      </c>
      <c r="E23" s="17">
        <v>9.0523825035561098E-2</v>
      </c>
      <c r="F23" s="17"/>
      <c r="G23" s="17">
        <v>5.5793567377430298E-2</v>
      </c>
      <c r="H23" s="17">
        <v>4.9508823681654303E-2</v>
      </c>
      <c r="I23" s="17">
        <v>6.1986683309790902E-2</v>
      </c>
      <c r="J23" s="17">
        <v>8.0760959134522095E-2</v>
      </c>
      <c r="K23" s="17">
        <v>0.100781044991956</v>
      </c>
      <c r="L23" s="17">
        <v>8.9239831163254901E-2</v>
      </c>
      <c r="M23" s="17"/>
      <c r="N23" s="17">
        <v>4.6568556854398098E-2</v>
      </c>
      <c r="O23" s="17">
        <v>7.2956667529387204E-2</v>
      </c>
      <c r="P23" s="17">
        <v>6.5817726734860693E-2</v>
      </c>
      <c r="Q23" s="17">
        <v>0.108001723535502</v>
      </c>
      <c r="R23" s="17"/>
      <c r="S23" s="17">
        <v>4.46198839165124E-2</v>
      </c>
      <c r="T23" s="17">
        <v>9.8429625432032805E-2</v>
      </c>
      <c r="U23" s="17">
        <v>9.0920686633287798E-2</v>
      </c>
      <c r="V23" s="17">
        <v>3.1718795050106899E-2</v>
      </c>
      <c r="W23" s="17">
        <v>7.7488174051905306E-2</v>
      </c>
      <c r="X23" s="17">
        <v>7.5612749127831294E-2</v>
      </c>
      <c r="Y23" s="17">
        <v>9.3208050751995994E-2</v>
      </c>
      <c r="Z23" s="17">
        <v>0.11255769123406099</v>
      </c>
      <c r="AA23" s="17">
        <v>5.5787127662804699E-2</v>
      </c>
      <c r="AB23" s="17">
        <v>7.1236274825882295E-2</v>
      </c>
      <c r="AC23" s="17">
        <v>9.7040508431524994E-2</v>
      </c>
      <c r="AD23" s="17">
        <v>8.5003647352693695E-2</v>
      </c>
      <c r="AE23" s="17"/>
      <c r="AF23" s="17">
        <v>4.20765313000796E-2</v>
      </c>
      <c r="AG23" s="17">
        <v>5.2307110181514897E-2</v>
      </c>
      <c r="AH23" s="17">
        <v>6.2772750539158595E-2</v>
      </c>
      <c r="AI23" s="17">
        <v>4.9431814303332898E-2</v>
      </c>
      <c r="AJ23" s="17">
        <v>8.0183707118540906E-2</v>
      </c>
      <c r="AK23" s="17"/>
      <c r="AL23" s="17">
        <v>0.112400817569221</v>
      </c>
      <c r="AM23" s="17">
        <v>8.0335526788332598E-2</v>
      </c>
      <c r="AN23" s="17">
        <v>4.1087162063180999E-2</v>
      </c>
      <c r="AO23" s="17">
        <v>2.6613901187278601E-2</v>
      </c>
      <c r="AP23" s="17">
        <v>7.4689808684018297E-2</v>
      </c>
      <c r="AQ23" s="17"/>
      <c r="AR23" s="17">
        <v>2.71540359724445E-2</v>
      </c>
      <c r="AS23" s="17"/>
      <c r="AT23" s="17">
        <v>3.0581571685447499E-2</v>
      </c>
      <c r="AU23" s="17"/>
      <c r="AV23" s="17">
        <v>1.7524714982686901E-2</v>
      </c>
      <c r="AW23" s="17"/>
      <c r="AX23" s="17">
        <v>3.0172351242699E-2</v>
      </c>
      <c r="AY23" s="17">
        <v>5.1113006854358399E-2</v>
      </c>
      <c r="AZ23" s="17"/>
      <c r="BA23" s="17">
        <v>8.1306978288342893E-2</v>
      </c>
      <c r="BB23" s="17">
        <v>5.16367459394729E-2</v>
      </c>
    </row>
    <row r="24" spans="2:54" ht="43.15">
      <c r="B24" s="18" t="s">
        <v>349</v>
      </c>
      <c r="C24" s="19">
        <v>2.5991352225127402E-2</v>
      </c>
      <c r="D24" s="19">
        <v>2.5404324279363299E-2</v>
      </c>
      <c r="E24" s="19">
        <v>2.6690857327328E-2</v>
      </c>
      <c r="F24" s="19"/>
      <c r="G24" s="19">
        <v>9.9791657196239506E-3</v>
      </c>
      <c r="H24" s="19">
        <v>1.3034736353823E-2</v>
      </c>
      <c r="I24" s="19">
        <v>1.5626089501214899E-2</v>
      </c>
      <c r="J24" s="19">
        <v>3.0775156381054401E-2</v>
      </c>
      <c r="K24" s="19">
        <v>3.23905020386328E-2</v>
      </c>
      <c r="L24" s="19">
        <v>4.74981997130388E-2</v>
      </c>
      <c r="M24" s="19"/>
      <c r="N24" s="19">
        <v>1.7579507042880499E-2</v>
      </c>
      <c r="O24" s="19">
        <v>1.1871967276255601E-2</v>
      </c>
      <c r="P24" s="19">
        <v>2.7820609162306099E-2</v>
      </c>
      <c r="Q24" s="19">
        <v>4.3960634993598202E-2</v>
      </c>
      <c r="R24" s="19"/>
      <c r="S24" s="19">
        <v>2.4334791809360799E-2</v>
      </c>
      <c r="T24" s="19">
        <v>3.33621267187591E-2</v>
      </c>
      <c r="U24" s="19">
        <v>3.8247358143144297E-2</v>
      </c>
      <c r="V24" s="19">
        <v>2.7898702293429199E-2</v>
      </c>
      <c r="W24" s="19">
        <v>4.0855413350642598E-2</v>
      </c>
      <c r="X24" s="19">
        <v>3.07065234952064E-2</v>
      </c>
      <c r="Y24" s="19">
        <v>1.7754045172408101E-2</v>
      </c>
      <c r="Z24" s="19">
        <v>1.52807941220075E-2</v>
      </c>
      <c r="AA24" s="19">
        <v>1.49720517405224E-2</v>
      </c>
      <c r="AB24" s="19">
        <v>1.8939846830987699E-2</v>
      </c>
      <c r="AC24" s="19">
        <v>1.96650249493407E-2</v>
      </c>
      <c r="AD24" s="19">
        <v>2.2802153481825901E-2</v>
      </c>
      <c r="AE24" s="19"/>
      <c r="AF24" s="19">
        <v>8.2917567102833607E-3</v>
      </c>
      <c r="AG24" s="19">
        <v>3.75855098947133E-2</v>
      </c>
      <c r="AH24" s="19">
        <v>2.1896860453761501E-2</v>
      </c>
      <c r="AI24" s="19">
        <v>7.1110357130855896E-3</v>
      </c>
      <c r="AJ24" s="19">
        <v>5.5997821094663801E-2</v>
      </c>
      <c r="AK24" s="19"/>
      <c r="AL24" s="19">
        <v>4.5516435729302501E-2</v>
      </c>
      <c r="AM24" s="19">
        <v>1.9527240686043501E-2</v>
      </c>
      <c r="AN24" s="19">
        <v>1.5737485356367601E-2</v>
      </c>
      <c r="AO24" s="19">
        <v>2.2350182388934499E-2</v>
      </c>
      <c r="AP24" s="19">
        <v>0</v>
      </c>
      <c r="AQ24" s="19"/>
      <c r="AR24" s="19">
        <v>1.2641420929141001E-2</v>
      </c>
      <c r="AS24" s="19"/>
      <c r="AT24" s="19">
        <v>1.1428824838485801E-2</v>
      </c>
      <c r="AU24" s="19"/>
      <c r="AV24" s="19">
        <v>1.33843731046079E-2</v>
      </c>
      <c r="AW24" s="19"/>
      <c r="AX24" s="19">
        <v>1.8548150400900201E-2</v>
      </c>
      <c r="AY24" s="19">
        <v>9.1119126421696107E-3</v>
      </c>
      <c r="AZ24" s="19"/>
      <c r="BA24" s="19">
        <v>4.6319385385260599E-2</v>
      </c>
      <c r="BB24" s="19">
        <v>1.45489274704531E-2</v>
      </c>
    </row>
    <row r="25" spans="2:54">
      <c r="B25" s="16"/>
    </row>
    <row r="26" spans="2:54">
      <c r="B26" t="s">
        <v>456</v>
      </c>
    </row>
    <row r="27" spans="2:54">
      <c r="B27" t="s">
        <v>457</v>
      </c>
    </row>
    <row r="29" spans="2:54">
      <c r="B29"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B2:F18"/>
  <sheetViews>
    <sheetView showGridLines="0" workbookViewId="0">
      <pane xSplit="2" topLeftCell="C1" activePane="topRight" state="frozen"/>
      <selection pane="topRight"/>
    </sheetView>
  </sheetViews>
  <sheetFormatPr defaultColWidth="11.5703125" defaultRowHeight="14.45"/>
  <cols>
    <col min="2" max="2" width="25.7109375" customWidth="1"/>
    <col min="3" max="6" width="20.7109375" customWidth="1"/>
  </cols>
  <sheetData>
    <row r="2" spans="2:6" ht="40.15" customHeight="1">
      <c r="D2" s="36" t="s">
        <v>493</v>
      </c>
      <c r="E2" s="37"/>
      <c r="F2" s="37"/>
    </row>
    <row r="6" spans="2:6" ht="49.9" customHeight="1">
      <c r="B6" s="20" t="s">
        <v>43</v>
      </c>
      <c r="C6" s="20" t="s">
        <v>494</v>
      </c>
      <c r="D6" s="20" t="s">
        <v>495</v>
      </c>
      <c r="E6" s="20" t="s">
        <v>496</v>
      </c>
    </row>
    <row r="7" spans="2:6">
      <c r="B7" s="18" t="s">
        <v>216</v>
      </c>
      <c r="C7" s="17">
        <v>0.21660860655302999</v>
      </c>
      <c r="D7" s="17">
        <v>0.26132811133197498</v>
      </c>
      <c r="E7" s="17">
        <v>0.148482581514497</v>
      </c>
    </row>
    <row r="8" spans="2:6">
      <c r="B8" s="18" t="s">
        <v>217</v>
      </c>
      <c r="C8" s="17">
        <v>0.45364770196700899</v>
      </c>
      <c r="D8" s="17">
        <v>0.451017637430702</v>
      </c>
      <c r="E8" s="17">
        <v>0.36980136687243198</v>
      </c>
    </row>
    <row r="9" spans="2:6">
      <c r="B9" s="18" t="s">
        <v>218</v>
      </c>
      <c r="C9" s="17">
        <v>0.21160315155970799</v>
      </c>
      <c r="D9" s="17">
        <v>0.17905962409321399</v>
      </c>
      <c r="E9" s="17">
        <v>0.23383012673678999</v>
      </c>
    </row>
    <row r="10" spans="2:6">
      <c r="B10" s="18" t="s">
        <v>219</v>
      </c>
      <c r="C10" s="17">
        <v>8.3530858946934197E-2</v>
      </c>
      <c r="D10" s="17">
        <v>7.6078035961717694E-2</v>
      </c>
      <c r="E10" s="17">
        <v>0.16789663921103701</v>
      </c>
    </row>
    <row r="11" spans="2:6">
      <c r="B11" s="18" t="s">
        <v>220</v>
      </c>
      <c r="C11" s="17">
        <v>3.4609680973318201E-2</v>
      </c>
      <c r="D11" s="17">
        <v>3.2516591182390198E-2</v>
      </c>
      <c r="E11" s="17">
        <v>7.9989285665244006E-2</v>
      </c>
    </row>
    <row r="12" spans="2:6">
      <c r="B12" s="16"/>
      <c r="C12" s="16"/>
      <c r="D12" s="16"/>
      <c r="E12" s="16"/>
    </row>
    <row r="13" spans="2:6">
      <c r="B13" t="s">
        <v>456</v>
      </c>
    </row>
    <row r="14" spans="2:6">
      <c r="B14" t="s">
        <v>457</v>
      </c>
    </row>
    <row r="18" spans="2:2">
      <c r="B18"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350</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c r="B9" s="18" t="s">
        <v>216</v>
      </c>
      <c r="C9" s="17">
        <v>0.21660860655302999</v>
      </c>
      <c r="D9" s="17">
        <v>0.24477262346921699</v>
      </c>
      <c r="E9" s="17">
        <v>0.188961916861898</v>
      </c>
      <c r="F9" s="17"/>
      <c r="G9" s="17">
        <v>0.190795913108469</v>
      </c>
      <c r="H9" s="17">
        <v>0.21212417749554799</v>
      </c>
      <c r="I9" s="17">
        <v>0.213589061177551</v>
      </c>
      <c r="J9" s="17">
        <v>0.224203900757074</v>
      </c>
      <c r="K9" s="17">
        <v>0.22029003663197699</v>
      </c>
      <c r="L9" s="17">
        <v>0.23148166294917899</v>
      </c>
      <c r="M9" s="17"/>
      <c r="N9" s="17">
        <v>0.26721955239758699</v>
      </c>
      <c r="O9" s="17">
        <v>0.223271166570678</v>
      </c>
      <c r="P9" s="17">
        <v>0.19744155334656499</v>
      </c>
      <c r="Q9" s="17">
        <v>0.17345853932011601</v>
      </c>
      <c r="R9" s="17"/>
      <c r="S9" s="17">
        <v>0.28606932747408897</v>
      </c>
      <c r="T9" s="17">
        <v>0.205502552221976</v>
      </c>
      <c r="U9" s="17">
        <v>0.23410391323256499</v>
      </c>
      <c r="V9" s="17">
        <v>0.190856809135521</v>
      </c>
      <c r="W9" s="17">
        <v>0.221003180241579</v>
      </c>
      <c r="X9" s="17">
        <v>0.19267353521511801</v>
      </c>
      <c r="Y9" s="17">
        <v>0.161708952294048</v>
      </c>
      <c r="Z9" s="17">
        <v>0.19906097768995001</v>
      </c>
      <c r="AA9" s="17">
        <v>0.21203384458924701</v>
      </c>
      <c r="AB9" s="17">
        <v>0.218952882204376</v>
      </c>
      <c r="AC9" s="17">
        <v>0.26811877140927898</v>
      </c>
      <c r="AD9" s="17">
        <v>0.12667533186921601</v>
      </c>
      <c r="AE9" s="17"/>
      <c r="AF9" s="17">
        <v>0.29404651164261397</v>
      </c>
      <c r="AG9" s="17">
        <v>0.189652678817364</v>
      </c>
      <c r="AH9" s="17">
        <v>0.20567572088706099</v>
      </c>
      <c r="AI9" s="17">
        <v>0.19954343314026199</v>
      </c>
      <c r="AJ9" s="17">
        <v>0.14331669027427801</v>
      </c>
      <c r="AK9" s="17"/>
      <c r="AL9" s="17">
        <v>0.174121436304013</v>
      </c>
      <c r="AM9" s="17">
        <v>0.18256786886830201</v>
      </c>
      <c r="AN9" s="17">
        <v>0.24855059422644701</v>
      </c>
      <c r="AO9" s="17">
        <v>0.31444757955784602</v>
      </c>
      <c r="AP9" s="17">
        <v>0.33943679838568802</v>
      </c>
      <c r="AQ9" s="17"/>
      <c r="AR9" s="17">
        <v>0.30035908846353798</v>
      </c>
      <c r="AS9" s="17"/>
      <c r="AT9" s="17">
        <v>0.26905348936142098</v>
      </c>
      <c r="AU9" s="17"/>
      <c r="AV9" s="17">
        <v>0.35546720086303202</v>
      </c>
      <c r="AW9" s="17"/>
      <c r="AX9" s="17">
        <v>0.283150736997483</v>
      </c>
      <c r="AY9" s="17">
        <v>0.27887060135518899</v>
      </c>
      <c r="AZ9" s="17"/>
      <c r="BA9" s="17">
        <v>0.19329003168606501</v>
      </c>
      <c r="BB9" s="17">
        <v>0.25722292943768099</v>
      </c>
    </row>
    <row r="10" spans="2:54">
      <c r="B10" s="18" t="s">
        <v>217</v>
      </c>
      <c r="C10" s="17">
        <v>0.45364770196700899</v>
      </c>
      <c r="D10" s="17">
        <v>0.447207636579456</v>
      </c>
      <c r="E10" s="17">
        <v>0.46010834876761297</v>
      </c>
      <c r="F10" s="17"/>
      <c r="G10" s="17">
        <v>0.44075713270055</v>
      </c>
      <c r="H10" s="17">
        <v>0.45350739256265798</v>
      </c>
      <c r="I10" s="17">
        <v>0.47308091896955601</v>
      </c>
      <c r="J10" s="17">
        <v>0.44244034210828198</v>
      </c>
      <c r="K10" s="17">
        <v>0.45503506273387001</v>
      </c>
      <c r="L10" s="17">
        <v>0.45399984782755998</v>
      </c>
      <c r="M10" s="17"/>
      <c r="N10" s="17">
        <v>0.45977708821712199</v>
      </c>
      <c r="O10" s="17">
        <v>0.43946701675008698</v>
      </c>
      <c r="P10" s="17">
        <v>0.45125935062133299</v>
      </c>
      <c r="Q10" s="17">
        <v>0.46313942448140799</v>
      </c>
      <c r="R10" s="17"/>
      <c r="S10" s="17">
        <v>0.36435876022642</v>
      </c>
      <c r="T10" s="17">
        <v>0.44364852524839199</v>
      </c>
      <c r="U10" s="17">
        <v>0.42059772723351002</v>
      </c>
      <c r="V10" s="17">
        <v>0.51616508319209697</v>
      </c>
      <c r="W10" s="17">
        <v>0.449966012435978</v>
      </c>
      <c r="X10" s="17">
        <v>0.45352385074754697</v>
      </c>
      <c r="Y10" s="17">
        <v>0.50283959422585101</v>
      </c>
      <c r="Z10" s="17">
        <v>0.491993045267415</v>
      </c>
      <c r="AA10" s="17">
        <v>0.50345538919298405</v>
      </c>
      <c r="AB10" s="17">
        <v>0.47740070261325601</v>
      </c>
      <c r="AC10" s="17">
        <v>0.37054898774015599</v>
      </c>
      <c r="AD10" s="17">
        <v>0.52578732634760195</v>
      </c>
      <c r="AE10" s="17"/>
      <c r="AF10" s="17">
        <v>0.47905453345724902</v>
      </c>
      <c r="AG10" s="17">
        <v>0.463084702326854</v>
      </c>
      <c r="AH10" s="17">
        <v>0.46250028676029598</v>
      </c>
      <c r="AI10" s="17">
        <v>0.48674024461676901</v>
      </c>
      <c r="AJ10" s="17">
        <v>0.40506553599987599</v>
      </c>
      <c r="AK10" s="17"/>
      <c r="AL10" s="17">
        <v>0.45773600674878601</v>
      </c>
      <c r="AM10" s="17">
        <v>0.46025307154600198</v>
      </c>
      <c r="AN10" s="17">
        <v>0.48676719514883998</v>
      </c>
      <c r="AO10" s="17">
        <v>0.42325985891760798</v>
      </c>
      <c r="AP10" s="17">
        <v>0.35529174634925897</v>
      </c>
      <c r="AQ10" s="17"/>
      <c r="AR10" s="17">
        <v>0.42845718143800698</v>
      </c>
      <c r="AS10" s="17"/>
      <c r="AT10" s="17">
        <v>0.484138175685497</v>
      </c>
      <c r="AU10" s="17"/>
      <c r="AV10" s="17">
        <v>0.37722341725431102</v>
      </c>
      <c r="AW10" s="17"/>
      <c r="AX10" s="17">
        <v>0.51877324816071801</v>
      </c>
      <c r="AY10" s="17">
        <v>0.45370978060270001</v>
      </c>
      <c r="AZ10" s="17"/>
      <c r="BA10" s="17">
        <v>0.44027680540069503</v>
      </c>
      <c r="BB10" s="17">
        <v>0.46069932238724698</v>
      </c>
    </row>
    <row r="11" spans="2:54">
      <c r="B11" s="18" t="s">
        <v>218</v>
      </c>
      <c r="C11" s="17">
        <v>0.21160315155970799</v>
      </c>
      <c r="D11" s="17">
        <v>0.184928326917603</v>
      </c>
      <c r="E11" s="17">
        <v>0.237049065528809</v>
      </c>
      <c r="F11" s="17"/>
      <c r="G11" s="17">
        <v>0.19914894897817301</v>
      </c>
      <c r="H11" s="17">
        <v>0.20614056587794899</v>
      </c>
      <c r="I11" s="17">
        <v>0.19783325303034199</v>
      </c>
      <c r="J11" s="17">
        <v>0.20954363733763601</v>
      </c>
      <c r="K11" s="17">
        <v>0.21252112606881199</v>
      </c>
      <c r="L11" s="17">
        <v>0.23686688573853601</v>
      </c>
      <c r="M11" s="17"/>
      <c r="N11" s="17">
        <v>0.180591443972167</v>
      </c>
      <c r="O11" s="17">
        <v>0.22688278802961101</v>
      </c>
      <c r="P11" s="17">
        <v>0.20913212012240601</v>
      </c>
      <c r="Q11" s="17">
        <v>0.23073794446857199</v>
      </c>
      <c r="R11" s="17"/>
      <c r="S11" s="17">
        <v>0.20556481205448601</v>
      </c>
      <c r="T11" s="17">
        <v>0.238172983830821</v>
      </c>
      <c r="U11" s="17">
        <v>0.23971486267529801</v>
      </c>
      <c r="V11" s="17">
        <v>0.16957274638037501</v>
      </c>
      <c r="W11" s="17">
        <v>0.191182020717484</v>
      </c>
      <c r="X11" s="17">
        <v>0.251352984388033</v>
      </c>
      <c r="Y11" s="17">
        <v>0.22041048282707701</v>
      </c>
      <c r="Z11" s="17">
        <v>0.22139780002635601</v>
      </c>
      <c r="AA11" s="17">
        <v>0.19855565503963801</v>
      </c>
      <c r="AB11" s="17">
        <v>0.17300018076807799</v>
      </c>
      <c r="AC11" s="17">
        <v>0.220945172144594</v>
      </c>
      <c r="AD11" s="17">
        <v>0.21533035639655701</v>
      </c>
      <c r="AE11" s="17"/>
      <c r="AF11" s="17">
        <v>0.13777872043811501</v>
      </c>
      <c r="AG11" s="17">
        <v>0.22937144756206301</v>
      </c>
      <c r="AH11" s="17">
        <v>0.23735212056321001</v>
      </c>
      <c r="AI11" s="17">
        <v>0.17720756182620601</v>
      </c>
      <c r="AJ11" s="17">
        <v>0.26633559766597797</v>
      </c>
      <c r="AK11" s="17"/>
      <c r="AL11" s="17">
        <v>0.23237113445604199</v>
      </c>
      <c r="AM11" s="17">
        <v>0.22929313146796401</v>
      </c>
      <c r="AN11" s="17">
        <v>0.19172533135084599</v>
      </c>
      <c r="AO11" s="17">
        <v>0.14485238111291501</v>
      </c>
      <c r="AP11" s="17">
        <v>0.14571139680685599</v>
      </c>
      <c r="AQ11" s="17"/>
      <c r="AR11" s="17">
        <v>0.155407646848084</v>
      </c>
      <c r="AS11" s="17"/>
      <c r="AT11" s="17">
        <v>0.126661401165615</v>
      </c>
      <c r="AU11" s="17"/>
      <c r="AV11" s="17">
        <v>0.151934916892141</v>
      </c>
      <c r="AW11" s="17"/>
      <c r="AX11" s="17">
        <v>0.114554824019466</v>
      </c>
      <c r="AY11" s="17">
        <v>0.167541327591953</v>
      </c>
      <c r="AZ11" s="17"/>
      <c r="BA11" s="17">
        <v>0.225282453648249</v>
      </c>
      <c r="BB11" s="17">
        <v>0.179516236887935</v>
      </c>
    </row>
    <row r="12" spans="2:54">
      <c r="B12" s="18" t="s">
        <v>219</v>
      </c>
      <c r="C12" s="17">
        <v>8.3530858946934197E-2</v>
      </c>
      <c r="D12" s="17">
        <v>8.7784596453707495E-2</v>
      </c>
      <c r="E12" s="17">
        <v>7.9783462473150907E-2</v>
      </c>
      <c r="F12" s="17"/>
      <c r="G12" s="17">
        <v>0.12342606132396</v>
      </c>
      <c r="H12" s="17">
        <v>0.101667598399814</v>
      </c>
      <c r="I12" s="17">
        <v>9.1006040961463294E-2</v>
      </c>
      <c r="J12" s="17">
        <v>9.00875005449705E-2</v>
      </c>
      <c r="K12" s="17">
        <v>7.2974909768716206E-2</v>
      </c>
      <c r="L12" s="17">
        <v>3.8000598952407698E-2</v>
      </c>
      <c r="M12" s="17"/>
      <c r="N12" s="17">
        <v>6.9196448378267605E-2</v>
      </c>
      <c r="O12" s="17">
        <v>7.6942999035649204E-2</v>
      </c>
      <c r="P12" s="17">
        <v>0.112394752375806</v>
      </c>
      <c r="Q12" s="17">
        <v>8.0571553947069094E-2</v>
      </c>
      <c r="R12" s="17"/>
      <c r="S12" s="17">
        <v>0.103015146537512</v>
      </c>
      <c r="T12" s="17">
        <v>7.1269622515918604E-2</v>
      </c>
      <c r="U12" s="17">
        <v>8.0751881905534201E-2</v>
      </c>
      <c r="V12" s="17">
        <v>0.100615702165708</v>
      </c>
      <c r="W12" s="17">
        <v>6.7530486376753296E-2</v>
      </c>
      <c r="X12" s="17">
        <v>8.3127443105313698E-2</v>
      </c>
      <c r="Y12" s="17">
        <v>7.1456596777050005E-2</v>
      </c>
      <c r="Z12" s="17">
        <v>5.29172647122663E-2</v>
      </c>
      <c r="AA12" s="17">
        <v>6.9289076983162001E-2</v>
      </c>
      <c r="AB12" s="17">
        <v>9.1780035059373405E-2</v>
      </c>
      <c r="AC12" s="17">
        <v>9.5815797699017199E-2</v>
      </c>
      <c r="AD12" s="17">
        <v>0.120376767663639</v>
      </c>
      <c r="AE12" s="17"/>
      <c r="AF12" s="17">
        <v>6.4970486959508994E-2</v>
      </c>
      <c r="AG12" s="17">
        <v>8.8217153649883501E-2</v>
      </c>
      <c r="AH12" s="17">
        <v>6.6280122126490398E-2</v>
      </c>
      <c r="AI12" s="17">
        <v>0.105245853569152</v>
      </c>
      <c r="AJ12" s="17">
        <v>0.12280232353634001</v>
      </c>
      <c r="AK12" s="17"/>
      <c r="AL12" s="17">
        <v>9.1990794340089693E-2</v>
      </c>
      <c r="AM12" s="17">
        <v>9.2676684425725006E-2</v>
      </c>
      <c r="AN12" s="17">
        <v>5.15185372474109E-2</v>
      </c>
      <c r="AO12" s="17">
        <v>8.9100630725300903E-2</v>
      </c>
      <c r="AP12" s="17">
        <v>0.10849064227503</v>
      </c>
      <c r="AQ12" s="17"/>
      <c r="AR12" s="17">
        <v>8.0624048757447303E-2</v>
      </c>
      <c r="AS12" s="17"/>
      <c r="AT12" s="17">
        <v>6.5757193036431696E-2</v>
      </c>
      <c r="AU12" s="17"/>
      <c r="AV12" s="17">
        <v>8.5132035597417097E-2</v>
      </c>
      <c r="AW12" s="17"/>
      <c r="AX12" s="17">
        <v>7.0791135294001606E-2</v>
      </c>
      <c r="AY12" s="17">
        <v>7.7810030385861401E-2</v>
      </c>
      <c r="AZ12" s="17"/>
      <c r="BA12" s="17">
        <v>8.8560069991596602E-2</v>
      </c>
      <c r="BB12" s="17">
        <v>8.2768636195230103E-2</v>
      </c>
    </row>
    <row r="13" spans="2:54">
      <c r="B13" s="18" t="s">
        <v>220</v>
      </c>
      <c r="C13" s="19">
        <v>3.4609680973318201E-2</v>
      </c>
      <c r="D13" s="19">
        <v>3.5306816580017199E-2</v>
      </c>
      <c r="E13" s="19">
        <v>3.4097206368528699E-2</v>
      </c>
      <c r="F13" s="19"/>
      <c r="G13" s="19">
        <v>4.5871943888848299E-2</v>
      </c>
      <c r="H13" s="19">
        <v>2.6560265664030799E-2</v>
      </c>
      <c r="I13" s="19">
        <v>2.44907258610878E-2</v>
      </c>
      <c r="J13" s="19">
        <v>3.3724619252037298E-2</v>
      </c>
      <c r="K13" s="19">
        <v>3.9178864796625502E-2</v>
      </c>
      <c r="L13" s="19">
        <v>3.9651004532317402E-2</v>
      </c>
      <c r="M13" s="19"/>
      <c r="N13" s="19">
        <v>2.3215467034856399E-2</v>
      </c>
      <c r="O13" s="19">
        <v>3.34360296139753E-2</v>
      </c>
      <c r="P13" s="19">
        <v>2.9772223533890401E-2</v>
      </c>
      <c r="Q13" s="19">
        <v>5.2092537782835402E-2</v>
      </c>
      <c r="R13" s="19"/>
      <c r="S13" s="19">
        <v>4.0991953707493797E-2</v>
      </c>
      <c r="T13" s="19">
        <v>4.14063161828927E-2</v>
      </c>
      <c r="U13" s="19">
        <v>2.4831614953092999E-2</v>
      </c>
      <c r="V13" s="19">
        <v>2.2789659126299801E-2</v>
      </c>
      <c r="W13" s="19">
        <v>7.0318300228205302E-2</v>
      </c>
      <c r="X13" s="19">
        <v>1.9322186543987801E-2</v>
      </c>
      <c r="Y13" s="19">
        <v>4.3584373875973997E-2</v>
      </c>
      <c r="Z13" s="19">
        <v>3.4630912304012301E-2</v>
      </c>
      <c r="AA13" s="19">
        <v>1.6666034194968399E-2</v>
      </c>
      <c r="AB13" s="19">
        <v>3.8866199354916503E-2</v>
      </c>
      <c r="AC13" s="19">
        <v>4.4571271006954398E-2</v>
      </c>
      <c r="AD13" s="19">
        <v>1.1830217722985399E-2</v>
      </c>
      <c r="AE13" s="19"/>
      <c r="AF13" s="19">
        <v>2.41497475025125E-2</v>
      </c>
      <c r="AG13" s="19">
        <v>2.9674017643835902E-2</v>
      </c>
      <c r="AH13" s="19">
        <v>2.8191749662942502E-2</v>
      </c>
      <c r="AI13" s="19">
        <v>3.1262906847611502E-2</v>
      </c>
      <c r="AJ13" s="19">
        <v>6.2479852523528903E-2</v>
      </c>
      <c r="AK13" s="19"/>
      <c r="AL13" s="19">
        <v>4.3780628151069402E-2</v>
      </c>
      <c r="AM13" s="19">
        <v>3.5209243692007897E-2</v>
      </c>
      <c r="AN13" s="19">
        <v>2.1438342026456399E-2</v>
      </c>
      <c r="AO13" s="19">
        <v>2.8339549686331199E-2</v>
      </c>
      <c r="AP13" s="19">
        <v>5.1069416183168202E-2</v>
      </c>
      <c r="AQ13" s="19"/>
      <c r="AR13" s="19">
        <v>3.5152034492924401E-2</v>
      </c>
      <c r="AS13" s="19"/>
      <c r="AT13" s="19">
        <v>5.4389740751034497E-2</v>
      </c>
      <c r="AU13" s="19"/>
      <c r="AV13" s="19">
        <v>3.0242429393098801E-2</v>
      </c>
      <c r="AW13" s="19"/>
      <c r="AX13" s="19">
        <v>1.27300555283311E-2</v>
      </c>
      <c r="AY13" s="19">
        <v>2.2068260064296401E-2</v>
      </c>
      <c r="AZ13" s="19"/>
      <c r="BA13" s="19">
        <v>5.2590639273394302E-2</v>
      </c>
      <c r="BB13" s="19">
        <v>1.97928750919063E-2</v>
      </c>
    </row>
    <row r="14" spans="2:54">
      <c r="B14" s="16"/>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351</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c r="B9" s="18" t="s">
        <v>216</v>
      </c>
      <c r="C9" s="17">
        <v>0.26132811133197498</v>
      </c>
      <c r="D9" s="17">
        <v>0.28975164740135501</v>
      </c>
      <c r="E9" s="17">
        <v>0.23364537623109699</v>
      </c>
      <c r="F9" s="17"/>
      <c r="G9" s="17">
        <v>0.26565603472510801</v>
      </c>
      <c r="H9" s="17">
        <v>0.25354260558477598</v>
      </c>
      <c r="I9" s="17">
        <v>0.236494457725067</v>
      </c>
      <c r="J9" s="17">
        <v>0.25221744095190601</v>
      </c>
      <c r="K9" s="17">
        <v>0.25278986052226099</v>
      </c>
      <c r="L9" s="17">
        <v>0.29729514360756298</v>
      </c>
      <c r="M9" s="17"/>
      <c r="N9" s="17">
        <v>0.33706457818760799</v>
      </c>
      <c r="O9" s="17">
        <v>0.26097963053718298</v>
      </c>
      <c r="P9" s="17">
        <v>0.22762659063700599</v>
      </c>
      <c r="Q9" s="17">
        <v>0.207359277951498</v>
      </c>
      <c r="R9" s="17"/>
      <c r="S9" s="17">
        <v>0.33191935689756902</v>
      </c>
      <c r="T9" s="17">
        <v>0.23291495196652601</v>
      </c>
      <c r="U9" s="17">
        <v>0.27645405231429698</v>
      </c>
      <c r="V9" s="17">
        <v>0.28115725858449903</v>
      </c>
      <c r="W9" s="17">
        <v>0.24406845852166301</v>
      </c>
      <c r="X9" s="17">
        <v>0.235119050359611</v>
      </c>
      <c r="Y9" s="17">
        <v>0.23201554244522701</v>
      </c>
      <c r="Z9" s="17">
        <v>0.24771543205785199</v>
      </c>
      <c r="AA9" s="17">
        <v>0.28361415820234998</v>
      </c>
      <c r="AB9" s="17">
        <v>0.24240821202799701</v>
      </c>
      <c r="AC9" s="17">
        <v>0.25625406811886797</v>
      </c>
      <c r="AD9" s="17">
        <v>0.15438995347960799</v>
      </c>
      <c r="AE9" s="17"/>
      <c r="AF9" s="17">
        <v>0.346468540045899</v>
      </c>
      <c r="AG9" s="17">
        <v>0.23798758343983301</v>
      </c>
      <c r="AH9" s="17">
        <v>0.24979600181876699</v>
      </c>
      <c r="AI9" s="17">
        <v>0.31428475817217699</v>
      </c>
      <c r="AJ9" s="17">
        <v>0.15889022213293899</v>
      </c>
      <c r="AK9" s="17"/>
      <c r="AL9" s="17">
        <v>0.220575229633554</v>
      </c>
      <c r="AM9" s="17">
        <v>0.22267598213013901</v>
      </c>
      <c r="AN9" s="17">
        <v>0.30730934506559199</v>
      </c>
      <c r="AO9" s="17">
        <v>0.35303108315287601</v>
      </c>
      <c r="AP9" s="17">
        <v>0.43535924601868398</v>
      </c>
      <c r="AQ9" s="17"/>
      <c r="AR9" s="17">
        <v>0.35469641726009099</v>
      </c>
      <c r="AS9" s="17"/>
      <c r="AT9" s="17">
        <v>0.32026385357327303</v>
      </c>
      <c r="AU9" s="17"/>
      <c r="AV9" s="17">
        <v>0.41972505980741598</v>
      </c>
      <c r="AW9" s="17"/>
      <c r="AX9" s="17">
        <v>0.36922084847807302</v>
      </c>
      <c r="AY9" s="17">
        <v>0.30825595617426699</v>
      </c>
      <c r="AZ9" s="17"/>
      <c r="BA9" s="17">
        <v>0.23064562714140499</v>
      </c>
      <c r="BB9" s="17">
        <v>0.29757603469163901</v>
      </c>
    </row>
    <row r="10" spans="2:54">
      <c r="B10" s="18" t="s">
        <v>217</v>
      </c>
      <c r="C10" s="17">
        <v>0.451017637430702</v>
      </c>
      <c r="D10" s="17">
        <v>0.436254016129766</v>
      </c>
      <c r="E10" s="17">
        <v>0.46626449945022402</v>
      </c>
      <c r="F10" s="17"/>
      <c r="G10" s="17">
        <v>0.36405267864563401</v>
      </c>
      <c r="H10" s="17">
        <v>0.451542310866418</v>
      </c>
      <c r="I10" s="17">
        <v>0.49588650165300102</v>
      </c>
      <c r="J10" s="17">
        <v>0.47563883838607701</v>
      </c>
      <c r="K10" s="17">
        <v>0.479161588392857</v>
      </c>
      <c r="L10" s="17">
        <v>0.43337753213132202</v>
      </c>
      <c r="M10" s="17"/>
      <c r="N10" s="17">
        <v>0.44077918443286301</v>
      </c>
      <c r="O10" s="17">
        <v>0.44957965916036702</v>
      </c>
      <c r="P10" s="17">
        <v>0.45139646957783702</v>
      </c>
      <c r="Q10" s="17">
        <v>0.46340410579778701</v>
      </c>
      <c r="R10" s="17"/>
      <c r="S10" s="17">
        <v>0.38915176613578001</v>
      </c>
      <c r="T10" s="17">
        <v>0.44910954207165998</v>
      </c>
      <c r="U10" s="17">
        <v>0.45377216240871598</v>
      </c>
      <c r="V10" s="17">
        <v>0.461494743510873</v>
      </c>
      <c r="W10" s="17">
        <v>0.413846950732778</v>
      </c>
      <c r="X10" s="17">
        <v>0.48069641530064799</v>
      </c>
      <c r="Y10" s="17">
        <v>0.47697590480978203</v>
      </c>
      <c r="Z10" s="17">
        <v>0.47447582119689702</v>
      </c>
      <c r="AA10" s="17">
        <v>0.46575352785927598</v>
      </c>
      <c r="AB10" s="17">
        <v>0.47392614999491001</v>
      </c>
      <c r="AC10" s="17">
        <v>0.43674381383362598</v>
      </c>
      <c r="AD10" s="17">
        <v>0.50742898966768202</v>
      </c>
      <c r="AE10" s="17"/>
      <c r="AF10" s="17">
        <v>0.44464203032502603</v>
      </c>
      <c r="AG10" s="17">
        <v>0.47009402967386599</v>
      </c>
      <c r="AH10" s="17">
        <v>0.49206617889090998</v>
      </c>
      <c r="AI10" s="17">
        <v>0.44275226936419598</v>
      </c>
      <c r="AJ10" s="17">
        <v>0.43368236540883498</v>
      </c>
      <c r="AK10" s="17"/>
      <c r="AL10" s="17">
        <v>0.44953082027246999</v>
      </c>
      <c r="AM10" s="17">
        <v>0.46113987533926498</v>
      </c>
      <c r="AN10" s="17">
        <v>0.45447049548914398</v>
      </c>
      <c r="AO10" s="17">
        <v>0.440604552611287</v>
      </c>
      <c r="AP10" s="17">
        <v>0.30238297003822701</v>
      </c>
      <c r="AQ10" s="17"/>
      <c r="AR10" s="17">
        <v>0.42294303699747599</v>
      </c>
      <c r="AS10" s="17"/>
      <c r="AT10" s="17">
        <v>0.45367827982417203</v>
      </c>
      <c r="AU10" s="17"/>
      <c r="AV10" s="17">
        <v>0.378443431173556</v>
      </c>
      <c r="AW10" s="17"/>
      <c r="AX10" s="17">
        <v>0.44845793267299799</v>
      </c>
      <c r="AY10" s="17">
        <v>0.45901856286528497</v>
      </c>
      <c r="AZ10" s="17"/>
      <c r="BA10" s="17">
        <v>0.46396158610767002</v>
      </c>
      <c r="BB10" s="17">
        <v>0.466753224632806</v>
      </c>
    </row>
    <row r="11" spans="2:54">
      <c r="B11" s="18" t="s">
        <v>218</v>
      </c>
      <c r="C11" s="17">
        <v>0.17905962409321399</v>
      </c>
      <c r="D11" s="17">
        <v>0.157511013260591</v>
      </c>
      <c r="E11" s="17">
        <v>0.19934208993234601</v>
      </c>
      <c r="F11" s="17"/>
      <c r="G11" s="17">
        <v>0.19230895772755199</v>
      </c>
      <c r="H11" s="17">
        <v>0.175544832370188</v>
      </c>
      <c r="I11" s="17">
        <v>0.15078144593618301</v>
      </c>
      <c r="J11" s="17">
        <v>0.16442705287644299</v>
      </c>
      <c r="K11" s="17">
        <v>0.17951816796244899</v>
      </c>
      <c r="L11" s="17">
        <v>0.20798089175794601</v>
      </c>
      <c r="M11" s="17"/>
      <c r="N11" s="17">
        <v>0.151688813423737</v>
      </c>
      <c r="O11" s="17">
        <v>0.18169880977321501</v>
      </c>
      <c r="P11" s="17">
        <v>0.194429485806282</v>
      </c>
      <c r="Q11" s="17">
        <v>0.19369042903389599</v>
      </c>
      <c r="R11" s="17"/>
      <c r="S11" s="17">
        <v>0.173232568622181</v>
      </c>
      <c r="T11" s="17">
        <v>0.21341314348268101</v>
      </c>
      <c r="U11" s="17">
        <v>0.19314561225680801</v>
      </c>
      <c r="V11" s="17">
        <v>0.13616641311732</v>
      </c>
      <c r="W11" s="17">
        <v>0.21328013920527999</v>
      </c>
      <c r="X11" s="17">
        <v>0.20933505696080201</v>
      </c>
      <c r="Y11" s="17">
        <v>0.17864587105732899</v>
      </c>
      <c r="Z11" s="17">
        <v>0.15882098207687501</v>
      </c>
      <c r="AA11" s="17">
        <v>0.148138348629023</v>
      </c>
      <c r="AB11" s="17">
        <v>0.13514525196520999</v>
      </c>
      <c r="AC11" s="17">
        <v>0.20681269507891001</v>
      </c>
      <c r="AD11" s="17">
        <v>0.204216734022373</v>
      </c>
      <c r="AE11" s="17"/>
      <c r="AF11" s="17">
        <v>0.120510675576721</v>
      </c>
      <c r="AG11" s="17">
        <v>0.19123034739756101</v>
      </c>
      <c r="AH11" s="17">
        <v>0.17226986379867601</v>
      </c>
      <c r="AI11" s="17">
        <v>0.16211155678649899</v>
      </c>
      <c r="AJ11" s="17">
        <v>0.22095918751395599</v>
      </c>
      <c r="AK11" s="17"/>
      <c r="AL11" s="17">
        <v>0.21382293004133701</v>
      </c>
      <c r="AM11" s="17">
        <v>0.18516280357953799</v>
      </c>
      <c r="AN11" s="17">
        <v>0.16443252679593601</v>
      </c>
      <c r="AO11" s="17">
        <v>0.12498325487513801</v>
      </c>
      <c r="AP11" s="17">
        <v>0.12374293371811899</v>
      </c>
      <c r="AQ11" s="17"/>
      <c r="AR11" s="17">
        <v>0.110090414875716</v>
      </c>
      <c r="AS11" s="17"/>
      <c r="AT11" s="17">
        <v>9.5695886724568094E-2</v>
      </c>
      <c r="AU11" s="17"/>
      <c r="AV11" s="17">
        <v>0.10983776990339</v>
      </c>
      <c r="AW11" s="17"/>
      <c r="AX11" s="17">
        <v>0.11239378104804799</v>
      </c>
      <c r="AY11" s="17">
        <v>0.12849153756802201</v>
      </c>
      <c r="AZ11" s="17"/>
      <c r="BA11" s="17">
        <v>0.19601737706066799</v>
      </c>
      <c r="BB11" s="17">
        <v>0.14271342362155501</v>
      </c>
    </row>
    <row r="12" spans="2:54">
      <c r="B12" s="18" t="s">
        <v>219</v>
      </c>
      <c r="C12" s="17">
        <v>7.6078035961717694E-2</v>
      </c>
      <c r="D12" s="17">
        <v>8.17073938466754E-2</v>
      </c>
      <c r="E12" s="17">
        <v>7.0279437973299205E-2</v>
      </c>
      <c r="F12" s="17"/>
      <c r="G12" s="17">
        <v>0.141747075849988</v>
      </c>
      <c r="H12" s="17">
        <v>9.3433664608411807E-2</v>
      </c>
      <c r="I12" s="17">
        <v>8.3982634856950206E-2</v>
      </c>
      <c r="J12" s="17">
        <v>6.7398759938624403E-2</v>
      </c>
      <c r="K12" s="17">
        <v>6.05192903485893E-2</v>
      </c>
      <c r="L12" s="17">
        <v>2.9468735114056999E-2</v>
      </c>
      <c r="M12" s="17"/>
      <c r="N12" s="17">
        <v>4.8583734172999098E-2</v>
      </c>
      <c r="O12" s="17">
        <v>7.7900093417589203E-2</v>
      </c>
      <c r="P12" s="17">
        <v>9.8216098026933804E-2</v>
      </c>
      <c r="Q12" s="17">
        <v>8.5441296102691397E-2</v>
      </c>
      <c r="R12" s="17"/>
      <c r="S12" s="17">
        <v>7.5214850089622906E-2</v>
      </c>
      <c r="T12" s="17">
        <v>6.4854609258195195E-2</v>
      </c>
      <c r="U12" s="17">
        <v>4.9956136194653E-2</v>
      </c>
      <c r="V12" s="17">
        <v>8.9258328292330602E-2</v>
      </c>
      <c r="W12" s="17">
        <v>6.8781419706907695E-2</v>
      </c>
      <c r="X12" s="17">
        <v>5.8867122318330002E-2</v>
      </c>
      <c r="Y12" s="17">
        <v>8.7824549726025394E-2</v>
      </c>
      <c r="Z12" s="17">
        <v>6.0352567252449703E-2</v>
      </c>
      <c r="AA12" s="17">
        <v>8.5055700571489506E-2</v>
      </c>
      <c r="AB12" s="17">
        <v>0.10022521026975099</v>
      </c>
      <c r="AC12" s="17">
        <v>7.1861690489789395E-2</v>
      </c>
      <c r="AD12" s="17">
        <v>0.118838987117064</v>
      </c>
      <c r="AE12" s="17"/>
      <c r="AF12" s="17">
        <v>7.0177983274436903E-2</v>
      </c>
      <c r="AG12" s="17">
        <v>7.1557142384985006E-2</v>
      </c>
      <c r="AH12" s="17">
        <v>5.6439721842467303E-2</v>
      </c>
      <c r="AI12" s="17">
        <v>4.89140829949129E-2</v>
      </c>
      <c r="AJ12" s="17">
        <v>0.120934326278371</v>
      </c>
      <c r="AK12" s="17"/>
      <c r="AL12" s="17">
        <v>7.2103028492756099E-2</v>
      </c>
      <c r="AM12" s="17">
        <v>9.7020913983492302E-2</v>
      </c>
      <c r="AN12" s="17">
        <v>5.5875193583807103E-2</v>
      </c>
      <c r="AO12" s="17">
        <v>5.8043287126238602E-2</v>
      </c>
      <c r="AP12" s="17">
        <v>6.4812256889552694E-2</v>
      </c>
      <c r="AQ12" s="17"/>
      <c r="AR12" s="17">
        <v>7.2943523485973494E-2</v>
      </c>
      <c r="AS12" s="17"/>
      <c r="AT12" s="17">
        <v>7.2453925639723499E-2</v>
      </c>
      <c r="AU12" s="17"/>
      <c r="AV12" s="17">
        <v>6.8568750344899801E-2</v>
      </c>
      <c r="AW12" s="17"/>
      <c r="AX12" s="17">
        <v>5.0379411442135799E-2</v>
      </c>
      <c r="AY12" s="17">
        <v>7.7576826137643995E-2</v>
      </c>
      <c r="AZ12" s="17"/>
      <c r="BA12" s="17">
        <v>6.5306502408530601E-2</v>
      </c>
      <c r="BB12" s="17">
        <v>7.1521270251348801E-2</v>
      </c>
    </row>
    <row r="13" spans="2:54">
      <c r="B13" s="18" t="s">
        <v>220</v>
      </c>
      <c r="C13" s="19">
        <v>3.2516591182390198E-2</v>
      </c>
      <c r="D13" s="19">
        <v>3.4775929361612397E-2</v>
      </c>
      <c r="E13" s="19">
        <v>3.04685964130335E-2</v>
      </c>
      <c r="F13" s="19"/>
      <c r="G13" s="19">
        <v>3.6235253051719103E-2</v>
      </c>
      <c r="H13" s="19">
        <v>2.5936586570205901E-2</v>
      </c>
      <c r="I13" s="19">
        <v>3.2854959828799303E-2</v>
      </c>
      <c r="J13" s="19">
        <v>4.0317907846949899E-2</v>
      </c>
      <c r="K13" s="19">
        <v>2.80110927738433E-2</v>
      </c>
      <c r="L13" s="19">
        <v>3.1877697389112503E-2</v>
      </c>
      <c r="M13" s="19"/>
      <c r="N13" s="19">
        <v>2.1883689782792599E-2</v>
      </c>
      <c r="O13" s="19">
        <v>2.9841807111646301E-2</v>
      </c>
      <c r="P13" s="19">
        <v>2.83313559519409E-2</v>
      </c>
      <c r="Q13" s="19">
        <v>5.0104891114127102E-2</v>
      </c>
      <c r="R13" s="19"/>
      <c r="S13" s="19">
        <v>3.0481458254847101E-2</v>
      </c>
      <c r="T13" s="19">
        <v>3.9707753220937898E-2</v>
      </c>
      <c r="U13" s="19">
        <v>2.6672036825525099E-2</v>
      </c>
      <c r="V13" s="19">
        <v>3.1923256494977202E-2</v>
      </c>
      <c r="W13" s="19">
        <v>6.0023031833371501E-2</v>
      </c>
      <c r="X13" s="19">
        <v>1.59823550606089E-2</v>
      </c>
      <c r="Y13" s="19">
        <v>2.4538131961637202E-2</v>
      </c>
      <c r="Z13" s="19">
        <v>5.86351974159273E-2</v>
      </c>
      <c r="AA13" s="19">
        <v>1.74382647378605E-2</v>
      </c>
      <c r="AB13" s="19">
        <v>4.82951757421319E-2</v>
      </c>
      <c r="AC13" s="19">
        <v>2.8327732478807099E-2</v>
      </c>
      <c r="AD13" s="19">
        <v>1.51253357132728E-2</v>
      </c>
      <c r="AE13" s="19"/>
      <c r="AF13" s="19">
        <v>1.82007707779171E-2</v>
      </c>
      <c r="AG13" s="19">
        <v>2.9130897103754501E-2</v>
      </c>
      <c r="AH13" s="19">
        <v>2.942823364918E-2</v>
      </c>
      <c r="AI13" s="19">
        <v>3.1937332682215103E-2</v>
      </c>
      <c r="AJ13" s="19">
        <v>6.5533898665898704E-2</v>
      </c>
      <c r="AK13" s="19"/>
      <c r="AL13" s="19">
        <v>4.3967991559882402E-2</v>
      </c>
      <c r="AM13" s="19">
        <v>3.4000424967565897E-2</v>
      </c>
      <c r="AN13" s="19">
        <v>1.7912439065519901E-2</v>
      </c>
      <c r="AO13" s="19">
        <v>2.33378222344603E-2</v>
      </c>
      <c r="AP13" s="19">
        <v>7.3702593335416303E-2</v>
      </c>
      <c r="AQ13" s="19"/>
      <c r="AR13" s="19">
        <v>3.9326607380743402E-2</v>
      </c>
      <c r="AS13" s="19"/>
      <c r="AT13" s="19">
        <v>5.7908054238263403E-2</v>
      </c>
      <c r="AU13" s="19"/>
      <c r="AV13" s="19">
        <v>2.3424988770737901E-2</v>
      </c>
      <c r="AW13" s="19"/>
      <c r="AX13" s="19">
        <v>1.9548026358744801E-2</v>
      </c>
      <c r="AY13" s="19">
        <v>2.66571172547817E-2</v>
      </c>
      <c r="AZ13" s="19"/>
      <c r="BA13" s="19">
        <v>4.4068907281726903E-2</v>
      </c>
      <c r="BB13" s="19">
        <v>2.1436046802651199E-2</v>
      </c>
    </row>
    <row r="14" spans="2:54">
      <c r="B14" s="16"/>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352</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c r="B9" s="18" t="s">
        <v>216</v>
      </c>
      <c r="C9" s="17">
        <v>0.148482581514497</v>
      </c>
      <c r="D9" s="17">
        <v>0.15308779499767999</v>
      </c>
      <c r="E9" s="17">
        <v>0.14470768733466799</v>
      </c>
      <c r="F9" s="17"/>
      <c r="G9" s="17">
        <v>0.13134662392756499</v>
      </c>
      <c r="H9" s="17">
        <v>0.150347306845764</v>
      </c>
      <c r="I9" s="17">
        <v>0.131863749328438</v>
      </c>
      <c r="J9" s="17">
        <v>0.14149884368693</v>
      </c>
      <c r="K9" s="17">
        <v>0.147125782660678</v>
      </c>
      <c r="L9" s="17">
        <v>0.177421316283735</v>
      </c>
      <c r="M9" s="17"/>
      <c r="N9" s="17">
        <v>0.15665201430928499</v>
      </c>
      <c r="O9" s="17">
        <v>0.133278713438925</v>
      </c>
      <c r="P9" s="17">
        <v>0.13515797093047099</v>
      </c>
      <c r="Q9" s="17">
        <v>0.16664810485749601</v>
      </c>
      <c r="R9" s="17"/>
      <c r="S9" s="17">
        <v>0.17690815678798399</v>
      </c>
      <c r="T9" s="17">
        <v>0.13888755640467901</v>
      </c>
      <c r="U9" s="17">
        <v>0.15597845373939301</v>
      </c>
      <c r="V9" s="17">
        <v>0.149662727955091</v>
      </c>
      <c r="W9" s="17">
        <v>0.12259790596213201</v>
      </c>
      <c r="X9" s="17">
        <v>0.115488484890874</v>
      </c>
      <c r="Y9" s="17">
        <v>0.14213534679956299</v>
      </c>
      <c r="Z9" s="17">
        <v>0.14664977416367</v>
      </c>
      <c r="AA9" s="17">
        <v>0.13232417052779899</v>
      </c>
      <c r="AB9" s="17">
        <v>0.15886234121109799</v>
      </c>
      <c r="AC9" s="17">
        <v>0.174131625449573</v>
      </c>
      <c r="AD9" s="17">
        <v>0.19777172588096201</v>
      </c>
      <c r="AE9" s="17"/>
      <c r="AF9" s="17">
        <v>0.138624382571887</v>
      </c>
      <c r="AG9" s="17">
        <v>0.17238057951952401</v>
      </c>
      <c r="AH9" s="17">
        <v>0.118293406217505</v>
      </c>
      <c r="AI9" s="17">
        <v>0.110792114024585</v>
      </c>
      <c r="AJ9" s="17">
        <v>0.14964321917055601</v>
      </c>
      <c r="AK9" s="17"/>
      <c r="AL9" s="17">
        <v>0.159910807329781</v>
      </c>
      <c r="AM9" s="17">
        <v>0.12185866835523</v>
      </c>
      <c r="AN9" s="17">
        <v>0.15611563570630099</v>
      </c>
      <c r="AO9" s="17">
        <v>0.16344357779906499</v>
      </c>
      <c r="AP9" s="17">
        <v>0.20645264396309501</v>
      </c>
      <c r="AQ9" s="17"/>
      <c r="AR9" s="17">
        <v>0.15082206230014999</v>
      </c>
      <c r="AS9" s="17"/>
      <c r="AT9" s="17">
        <v>0.14311139588202301</v>
      </c>
      <c r="AU9" s="17"/>
      <c r="AV9" s="17">
        <v>0.14402058420696101</v>
      </c>
      <c r="AW9" s="17"/>
      <c r="AX9" s="17">
        <v>0.131429052004744</v>
      </c>
      <c r="AY9" s="17">
        <v>0.13438558262449499</v>
      </c>
      <c r="AZ9" s="17"/>
      <c r="BA9" s="17">
        <v>0.17074797319403101</v>
      </c>
      <c r="BB9" s="17">
        <v>0.14140946763030501</v>
      </c>
    </row>
    <row r="10" spans="2:54">
      <c r="B10" s="18" t="s">
        <v>217</v>
      </c>
      <c r="C10" s="17">
        <v>0.36980136687243198</v>
      </c>
      <c r="D10" s="17">
        <v>0.37657287826261199</v>
      </c>
      <c r="E10" s="17">
        <v>0.36298602225666299</v>
      </c>
      <c r="F10" s="17"/>
      <c r="G10" s="17">
        <v>0.38248833045438801</v>
      </c>
      <c r="H10" s="17">
        <v>0.40992077696529</v>
      </c>
      <c r="I10" s="17">
        <v>0.36952872817245402</v>
      </c>
      <c r="J10" s="17">
        <v>0.409595656680731</v>
      </c>
      <c r="K10" s="17">
        <v>0.33810896657276002</v>
      </c>
      <c r="L10" s="17">
        <v>0.318198946967157</v>
      </c>
      <c r="M10" s="17"/>
      <c r="N10" s="17">
        <v>0.39026265803730797</v>
      </c>
      <c r="O10" s="17">
        <v>0.36871765909015602</v>
      </c>
      <c r="P10" s="17">
        <v>0.38039878092435397</v>
      </c>
      <c r="Q10" s="17">
        <v>0.33959370728115701</v>
      </c>
      <c r="R10" s="17"/>
      <c r="S10" s="17">
        <v>0.38009379359411499</v>
      </c>
      <c r="T10" s="17">
        <v>0.35609498564772901</v>
      </c>
      <c r="U10" s="17">
        <v>0.34719479267147901</v>
      </c>
      <c r="V10" s="17">
        <v>0.40289435102353599</v>
      </c>
      <c r="W10" s="17">
        <v>0.39673081339800398</v>
      </c>
      <c r="X10" s="17">
        <v>0.36892039329785697</v>
      </c>
      <c r="Y10" s="17">
        <v>0.33666027386845898</v>
      </c>
      <c r="Z10" s="17">
        <v>0.36764306606562702</v>
      </c>
      <c r="AA10" s="17">
        <v>0.42490505358904301</v>
      </c>
      <c r="AB10" s="17">
        <v>0.37583049537449598</v>
      </c>
      <c r="AC10" s="17">
        <v>0.29198944932904097</v>
      </c>
      <c r="AD10" s="17">
        <v>0.28363365881442398</v>
      </c>
      <c r="AE10" s="17"/>
      <c r="AF10" s="17">
        <v>0.42660242655570202</v>
      </c>
      <c r="AG10" s="17">
        <v>0.33790535421893497</v>
      </c>
      <c r="AH10" s="17">
        <v>0.37631416855878702</v>
      </c>
      <c r="AI10" s="17">
        <v>0.42500074037483998</v>
      </c>
      <c r="AJ10" s="17">
        <v>0.30394460549720398</v>
      </c>
      <c r="AK10" s="17"/>
      <c r="AL10" s="17">
        <v>0.32874560101327499</v>
      </c>
      <c r="AM10" s="17">
        <v>0.38864684314258102</v>
      </c>
      <c r="AN10" s="17">
        <v>0.37403716561296002</v>
      </c>
      <c r="AO10" s="17">
        <v>0.42755245256475799</v>
      </c>
      <c r="AP10" s="17">
        <v>0.37250894355624298</v>
      </c>
      <c r="AQ10" s="17"/>
      <c r="AR10" s="17">
        <v>0.41906553803462299</v>
      </c>
      <c r="AS10" s="17"/>
      <c r="AT10" s="17">
        <v>0.41775634126812999</v>
      </c>
      <c r="AU10" s="17"/>
      <c r="AV10" s="17">
        <v>0.45292159549509298</v>
      </c>
      <c r="AW10" s="17"/>
      <c r="AX10" s="17">
        <v>0.37658245487584402</v>
      </c>
      <c r="AY10" s="17">
        <v>0.40906911209128999</v>
      </c>
      <c r="AZ10" s="17"/>
      <c r="BA10" s="17">
        <v>0.32626004244190299</v>
      </c>
      <c r="BB10" s="17">
        <v>0.40211125049358099</v>
      </c>
    </row>
    <row r="11" spans="2:54">
      <c r="B11" s="18" t="s">
        <v>218</v>
      </c>
      <c r="C11" s="17">
        <v>0.23383012673678999</v>
      </c>
      <c r="D11" s="17">
        <v>0.244786864505395</v>
      </c>
      <c r="E11" s="17">
        <v>0.223199429159852</v>
      </c>
      <c r="F11" s="17"/>
      <c r="G11" s="17">
        <v>0.224282101875141</v>
      </c>
      <c r="H11" s="17">
        <v>0.17324175351231799</v>
      </c>
      <c r="I11" s="17">
        <v>0.223719737149422</v>
      </c>
      <c r="J11" s="17">
        <v>0.20422745172307299</v>
      </c>
      <c r="K11" s="17">
        <v>0.28101997472894902</v>
      </c>
      <c r="L11" s="17">
        <v>0.29057960631554602</v>
      </c>
      <c r="M11" s="17"/>
      <c r="N11" s="17">
        <v>0.226141987945992</v>
      </c>
      <c r="O11" s="17">
        <v>0.247744536537398</v>
      </c>
      <c r="P11" s="17">
        <v>0.22997845698925801</v>
      </c>
      <c r="Q11" s="17">
        <v>0.22806327106322399</v>
      </c>
      <c r="R11" s="17"/>
      <c r="S11" s="17">
        <v>0.20202823226687799</v>
      </c>
      <c r="T11" s="17">
        <v>0.24437096047047399</v>
      </c>
      <c r="U11" s="17">
        <v>0.26711690264023302</v>
      </c>
      <c r="V11" s="17">
        <v>0.21126867755301701</v>
      </c>
      <c r="W11" s="17">
        <v>0.22445324735286701</v>
      </c>
      <c r="X11" s="17">
        <v>0.28231342636762602</v>
      </c>
      <c r="Y11" s="17">
        <v>0.268917827684101</v>
      </c>
      <c r="Z11" s="17">
        <v>0.213680234996699</v>
      </c>
      <c r="AA11" s="17">
        <v>0.204897642134372</v>
      </c>
      <c r="AB11" s="17">
        <v>0.22120529189836899</v>
      </c>
      <c r="AC11" s="17">
        <v>0.23036669377163899</v>
      </c>
      <c r="AD11" s="17">
        <v>0.274395371215507</v>
      </c>
      <c r="AE11" s="17"/>
      <c r="AF11" s="17">
        <v>0.211693750685163</v>
      </c>
      <c r="AG11" s="17">
        <v>0.22850176064444899</v>
      </c>
      <c r="AH11" s="17">
        <v>0.300190649773109</v>
      </c>
      <c r="AI11" s="17">
        <v>0.212418115902787</v>
      </c>
      <c r="AJ11" s="17">
        <v>0.21257263137130999</v>
      </c>
      <c r="AK11" s="17"/>
      <c r="AL11" s="17">
        <v>0.26854024318755898</v>
      </c>
      <c r="AM11" s="17">
        <v>0.226960743697526</v>
      </c>
      <c r="AN11" s="17">
        <v>0.22405721906854201</v>
      </c>
      <c r="AO11" s="17">
        <v>0.18834167729850401</v>
      </c>
      <c r="AP11" s="17">
        <v>0.18106815979305499</v>
      </c>
      <c r="AQ11" s="17"/>
      <c r="AR11" s="17">
        <v>0.18361950002581601</v>
      </c>
      <c r="AS11" s="17"/>
      <c r="AT11" s="17">
        <v>0.12996532302230099</v>
      </c>
      <c r="AU11" s="17"/>
      <c r="AV11" s="17">
        <v>0.21725590055077201</v>
      </c>
      <c r="AW11" s="17"/>
      <c r="AX11" s="17">
        <v>0.19648505821498799</v>
      </c>
      <c r="AY11" s="17">
        <v>0.22668766355338699</v>
      </c>
      <c r="AZ11" s="17"/>
      <c r="BA11" s="17">
        <v>0.21904954523288001</v>
      </c>
      <c r="BB11" s="17">
        <v>0.24268365875286299</v>
      </c>
    </row>
    <row r="12" spans="2:54">
      <c r="B12" s="18" t="s">
        <v>219</v>
      </c>
      <c r="C12" s="17">
        <v>0.16789663921103701</v>
      </c>
      <c r="D12" s="17">
        <v>0.14880024605266301</v>
      </c>
      <c r="E12" s="17">
        <v>0.18612721790264999</v>
      </c>
      <c r="F12" s="17"/>
      <c r="G12" s="17">
        <v>0.188813052652613</v>
      </c>
      <c r="H12" s="17">
        <v>0.199165991430865</v>
      </c>
      <c r="I12" s="17">
        <v>0.19293013841092299</v>
      </c>
      <c r="J12" s="17">
        <v>0.16806652495651001</v>
      </c>
      <c r="K12" s="17">
        <v>0.15043020970573401</v>
      </c>
      <c r="L12" s="17">
        <v>0.11985914609293399</v>
      </c>
      <c r="M12" s="17"/>
      <c r="N12" s="17">
        <v>0.14930024812723899</v>
      </c>
      <c r="O12" s="17">
        <v>0.18017922266750899</v>
      </c>
      <c r="P12" s="17">
        <v>0.17185037443474199</v>
      </c>
      <c r="Q12" s="17">
        <v>0.17418294019882199</v>
      </c>
      <c r="R12" s="17"/>
      <c r="S12" s="17">
        <v>0.170768554596605</v>
      </c>
      <c r="T12" s="17">
        <v>0.17113558005782001</v>
      </c>
      <c r="U12" s="17">
        <v>0.138410303815307</v>
      </c>
      <c r="V12" s="17">
        <v>0.155548051395104</v>
      </c>
      <c r="W12" s="17">
        <v>0.17673009682338101</v>
      </c>
      <c r="X12" s="17">
        <v>0.14668029090538601</v>
      </c>
      <c r="Y12" s="17">
        <v>0.181507279584014</v>
      </c>
      <c r="Z12" s="17">
        <v>0.14132561470402899</v>
      </c>
      <c r="AA12" s="17">
        <v>0.165924974452168</v>
      </c>
      <c r="AB12" s="17">
        <v>0.17591909611343801</v>
      </c>
      <c r="AC12" s="17">
        <v>0.21944127262444399</v>
      </c>
      <c r="AD12" s="17">
        <v>0.195329634253084</v>
      </c>
      <c r="AE12" s="17"/>
      <c r="AF12" s="17">
        <v>0.15734953975302099</v>
      </c>
      <c r="AG12" s="17">
        <v>0.167007981855054</v>
      </c>
      <c r="AH12" s="17">
        <v>0.13287797707893201</v>
      </c>
      <c r="AI12" s="17">
        <v>0.19081156444314801</v>
      </c>
      <c r="AJ12" s="17">
        <v>0.206142007075165</v>
      </c>
      <c r="AK12" s="17"/>
      <c r="AL12" s="17">
        <v>0.14797570279847899</v>
      </c>
      <c r="AM12" s="17">
        <v>0.18238788574020401</v>
      </c>
      <c r="AN12" s="17">
        <v>0.182676865367456</v>
      </c>
      <c r="AO12" s="17">
        <v>0.148705353801041</v>
      </c>
      <c r="AP12" s="17">
        <v>0.17484059660145301</v>
      </c>
      <c r="AQ12" s="17"/>
      <c r="AR12" s="17">
        <v>0.168999031321411</v>
      </c>
      <c r="AS12" s="17"/>
      <c r="AT12" s="17">
        <v>0.200764383682282</v>
      </c>
      <c r="AU12" s="17"/>
      <c r="AV12" s="17">
        <v>0.14750201347478301</v>
      </c>
      <c r="AW12" s="17"/>
      <c r="AX12" s="17">
        <v>0.177914186871339</v>
      </c>
      <c r="AY12" s="17">
        <v>0.16632705984677501</v>
      </c>
      <c r="AZ12" s="17"/>
      <c r="BA12" s="17">
        <v>0.17176775451821399</v>
      </c>
      <c r="BB12" s="17">
        <v>0.157734035871921</v>
      </c>
    </row>
    <row r="13" spans="2:54">
      <c r="B13" s="18" t="s">
        <v>220</v>
      </c>
      <c r="C13" s="19">
        <v>7.9989285665244006E-2</v>
      </c>
      <c r="D13" s="19">
        <v>7.6752216181650096E-2</v>
      </c>
      <c r="E13" s="19">
        <v>8.2979643346166906E-2</v>
      </c>
      <c r="F13" s="19"/>
      <c r="G13" s="19">
        <v>7.3069891090293104E-2</v>
      </c>
      <c r="H13" s="19">
        <v>6.7324171245762607E-2</v>
      </c>
      <c r="I13" s="19">
        <v>8.1957646938763395E-2</v>
      </c>
      <c r="J13" s="19">
        <v>7.6611522952755903E-2</v>
      </c>
      <c r="K13" s="19">
        <v>8.3315066331878504E-2</v>
      </c>
      <c r="L13" s="19">
        <v>9.3940984340628197E-2</v>
      </c>
      <c r="M13" s="19"/>
      <c r="N13" s="19">
        <v>7.7643091580176196E-2</v>
      </c>
      <c r="O13" s="19">
        <v>7.0079868266011994E-2</v>
      </c>
      <c r="P13" s="19">
        <v>8.2614416721175796E-2</v>
      </c>
      <c r="Q13" s="19">
        <v>9.1511976599300299E-2</v>
      </c>
      <c r="R13" s="19"/>
      <c r="S13" s="19">
        <v>7.0201262754419194E-2</v>
      </c>
      <c r="T13" s="19">
        <v>8.9510917419297606E-2</v>
      </c>
      <c r="U13" s="19">
        <v>9.1299547133587802E-2</v>
      </c>
      <c r="V13" s="19">
        <v>8.0626192073251904E-2</v>
      </c>
      <c r="W13" s="19">
        <v>7.9487936463616696E-2</v>
      </c>
      <c r="X13" s="19">
        <v>8.6597404538257705E-2</v>
      </c>
      <c r="Y13" s="19">
        <v>7.0779272063863502E-2</v>
      </c>
      <c r="Z13" s="19">
        <v>0.13070131006997601</v>
      </c>
      <c r="AA13" s="19">
        <v>7.1948159296618103E-2</v>
      </c>
      <c r="AB13" s="19">
        <v>6.8182775402599996E-2</v>
      </c>
      <c r="AC13" s="19">
        <v>8.40709588253028E-2</v>
      </c>
      <c r="AD13" s="19">
        <v>4.8869609836023897E-2</v>
      </c>
      <c r="AE13" s="19"/>
      <c r="AF13" s="19">
        <v>6.5729900434226302E-2</v>
      </c>
      <c r="AG13" s="19">
        <v>9.4204323762039202E-2</v>
      </c>
      <c r="AH13" s="19">
        <v>7.2323798371666304E-2</v>
      </c>
      <c r="AI13" s="19">
        <v>6.09774652546409E-2</v>
      </c>
      <c r="AJ13" s="19">
        <v>0.12769753688576499</v>
      </c>
      <c r="AK13" s="19"/>
      <c r="AL13" s="19">
        <v>9.4827645670904903E-2</v>
      </c>
      <c r="AM13" s="19">
        <v>8.0145859064459202E-2</v>
      </c>
      <c r="AN13" s="19">
        <v>6.3113114244740795E-2</v>
      </c>
      <c r="AO13" s="19">
        <v>7.1956938536632195E-2</v>
      </c>
      <c r="AP13" s="19">
        <v>6.51296560861538E-2</v>
      </c>
      <c r="AQ13" s="19"/>
      <c r="AR13" s="19">
        <v>7.7493868317999801E-2</v>
      </c>
      <c r="AS13" s="19"/>
      <c r="AT13" s="19">
        <v>0.10840255614526401</v>
      </c>
      <c r="AU13" s="19"/>
      <c r="AV13" s="19">
        <v>3.8299906272391701E-2</v>
      </c>
      <c r="AW13" s="19"/>
      <c r="AX13" s="19">
        <v>0.117589248033084</v>
      </c>
      <c r="AY13" s="19">
        <v>6.3530581884053097E-2</v>
      </c>
      <c r="AZ13" s="19"/>
      <c r="BA13" s="19">
        <v>0.112174684612973</v>
      </c>
      <c r="BB13" s="19">
        <v>5.6061587251330001E-2</v>
      </c>
    </row>
    <row r="14" spans="2:54">
      <c r="B14" s="16"/>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B2:M18"/>
  <sheetViews>
    <sheetView showGridLines="0" workbookViewId="0">
      <pane xSplit="2" topLeftCell="C1" activePane="topRight" state="frozen"/>
      <selection pane="topRight"/>
    </sheetView>
  </sheetViews>
  <sheetFormatPr defaultColWidth="11.5703125" defaultRowHeight="14.45"/>
  <cols>
    <col min="2" max="2" width="25.7109375" customWidth="1"/>
    <col min="3" max="13" width="20.7109375" customWidth="1"/>
  </cols>
  <sheetData>
    <row r="2" spans="2:13" ht="40.15" customHeight="1">
      <c r="D2" s="36" t="s">
        <v>497</v>
      </c>
      <c r="E2" s="37"/>
      <c r="F2" s="37"/>
      <c r="G2" s="37"/>
      <c r="H2" s="37"/>
      <c r="I2" s="37"/>
      <c r="J2" s="37"/>
      <c r="K2" s="37"/>
      <c r="L2" s="37"/>
      <c r="M2" s="37"/>
    </row>
    <row r="6" spans="2:13" ht="49.9" customHeight="1">
      <c r="B6" s="20" t="s">
        <v>43</v>
      </c>
      <c r="C6" s="20" t="s">
        <v>498</v>
      </c>
      <c r="D6" s="20" t="s">
        <v>499</v>
      </c>
      <c r="E6" s="20" t="s">
        <v>500</v>
      </c>
      <c r="F6" s="20" t="s">
        <v>501</v>
      </c>
      <c r="G6" s="20" t="s">
        <v>502</v>
      </c>
      <c r="H6" s="20" t="s">
        <v>503</v>
      </c>
      <c r="I6" s="20" t="s">
        <v>504</v>
      </c>
      <c r="J6" s="20" t="s">
        <v>505</v>
      </c>
      <c r="K6" s="20" t="s">
        <v>506</v>
      </c>
      <c r="L6" s="20" t="s">
        <v>507</v>
      </c>
    </row>
    <row r="7" spans="2:13" ht="28.9">
      <c r="B7" s="18" t="s">
        <v>354</v>
      </c>
      <c r="C7" s="17">
        <v>0.321912473971327</v>
      </c>
      <c r="D7" s="17">
        <v>0.313482827404721</v>
      </c>
      <c r="E7" s="17">
        <v>0.27730427447262301</v>
      </c>
      <c r="F7" s="17">
        <v>0.37692506241058898</v>
      </c>
      <c r="G7" s="17">
        <v>0.363627043621845</v>
      </c>
      <c r="H7" s="17">
        <v>0.34216354191086101</v>
      </c>
      <c r="I7" s="17">
        <v>0.20467054933071199</v>
      </c>
      <c r="J7" s="17">
        <v>0.24939495033940801</v>
      </c>
      <c r="K7" s="17">
        <v>0.222345948383213</v>
      </c>
      <c r="L7" s="17">
        <v>0.196702470745095</v>
      </c>
    </row>
    <row r="8" spans="2:13" ht="28.9">
      <c r="B8" s="18" t="s">
        <v>355</v>
      </c>
      <c r="C8" s="17">
        <v>0.40383213625432701</v>
      </c>
      <c r="D8" s="17">
        <v>0.419785740209212</v>
      </c>
      <c r="E8" s="17">
        <v>0.37626523349025498</v>
      </c>
      <c r="F8" s="17">
        <v>0.383237177473017</v>
      </c>
      <c r="G8" s="17">
        <v>0.35199794479464802</v>
      </c>
      <c r="H8" s="17">
        <v>0.35234818505152499</v>
      </c>
      <c r="I8" s="17">
        <v>0.29903801017062598</v>
      </c>
      <c r="J8" s="17">
        <v>0.37917670788497199</v>
      </c>
      <c r="K8" s="17">
        <v>0.37222158610487699</v>
      </c>
      <c r="L8" s="17">
        <v>0.30628536566425002</v>
      </c>
    </row>
    <row r="9" spans="2:13">
      <c r="B9" s="18" t="s">
        <v>356</v>
      </c>
      <c r="C9" s="17">
        <v>0.15152926570303801</v>
      </c>
      <c r="D9" s="17">
        <v>0.15604870148279601</v>
      </c>
      <c r="E9" s="17">
        <v>0.18621963847365999</v>
      </c>
      <c r="F9" s="17">
        <v>0.12926954846667399</v>
      </c>
      <c r="G9" s="17">
        <v>0.151365417902453</v>
      </c>
      <c r="H9" s="17">
        <v>0.15612102611390599</v>
      </c>
      <c r="I9" s="17">
        <v>0.25009732988453498</v>
      </c>
      <c r="J9" s="17">
        <v>0.227015586791697</v>
      </c>
      <c r="K9" s="17">
        <v>0.23906405410400999</v>
      </c>
      <c r="L9" s="17">
        <v>0.27289235494356401</v>
      </c>
    </row>
    <row r="10" spans="2:13" ht="28.9">
      <c r="B10" s="18" t="s">
        <v>357</v>
      </c>
      <c r="C10" s="17">
        <v>3.8541773646491299E-2</v>
      </c>
      <c r="D10" s="17">
        <v>3.4481331862915902E-2</v>
      </c>
      <c r="E10" s="17">
        <v>7.2779895634182606E-2</v>
      </c>
      <c r="F10" s="17">
        <v>4.0294032921539401E-2</v>
      </c>
      <c r="G10" s="17">
        <v>4.7769278183009002E-2</v>
      </c>
      <c r="H10" s="17">
        <v>4.8573774378802198E-2</v>
      </c>
      <c r="I10" s="17">
        <v>0.133173149018249</v>
      </c>
      <c r="J10" s="17">
        <v>5.4706133985521398E-2</v>
      </c>
      <c r="K10" s="17">
        <v>7.31316043812551E-2</v>
      </c>
      <c r="L10" s="17">
        <v>0.12258765545783799</v>
      </c>
    </row>
    <row r="11" spans="2:13">
      <c r="B11" s="18" t="s">
        <v>130</v>
      </c>
      <c r="C11" s="17">
        <v>8.4184350424816506E-2</v>
      </c>
      <c r="D11" s="17">
        <v>7.6201399040354695E-2</v>
      </c>
      <c r="E11" s="17">
        <v>8.7430957929279907E-2</v>
      </c>
      <c r="F11" s="17">
        <v>7.0274178728180897E-2</v>
      </c>
      <c r="G11" s="17">
        <v>8.5240315498044603E-2</v>
      </c>
      <c r="H11" s="17">
        <v>0.100793472544906</v>
      </c>
      <c r="I11" s="17">
        <v>0.113020961595876</v>
      </c>
      <c r="J11" s="17">
        <v>8.9706620998401404E-2</v>
      </c>
      <c r="K11" s="17">
        <v>9.3236807026645302E-2</v>
      </c>
      <c r="L11" s="17">
        <v>0.101532153189253</v>
      </c>
    </row>
    <row r="12" spans="2:13">
      <c r="B12" s="16"/>
      <c r="C12" s="16"/>
      <c r="D12" s="16"/>
      <c r="E12" s="16"/>
      <c r="F12" s="16"/>
      <c r="G12" s="16"/>
      <c r="H12" s="16"/>
      <c r="I12" s="16"/>
      <c r="J12" s="16"/>
      <c r="K12" s="16"/>
      <c r="L12" s="16"/>
    </row>
    <row r="13" spans="2:13">
      <c r="B13" t="s">
        <v>456</v>
      </c>
    </row>
    <row r="14" spans="2:13">
      <c r="B14" t="s">
        <v>457</v>
      </c>
    </row>
    <row r="18" spans="2:2">
      <c r="B18" s="8" t="str">
        <f>HYPERLINK("#'Contents'!A1", "Return to Contents")</f>
        <v>Return to Contents</v>
      </c>
    </row>
  </sheetData>
  <mergeCells count="1">
    <mergeCell ref="D2:M2"/>
  </mergeCells>
  <pageMargins left="0.7" right="0.7" top="0.75" bottom="0.75" header="0.3" footer="0.3"/>
  <pageSetup paperSize="9" orientation="portrait" horizontalDpi="300" verticalDpi="300"/>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353</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28.9">
      <c r="B9" s="18" t="s">
        <v>354</v>
      </c>
      <c r="C9" s="17">
        <v>0.321912473971327</v>
      </c>
      <c r="D9" s="17">
        <v>0.36807497678002798</v>
      </c>
      <c r="E9" s="17">
        <v>0.27776324161061999</v>
      </c>
      <c r="F9" s="17"/>
      <c r="G9" s="17">
        <v>0.32547474809978999</v>
      </c>
      <c r="H9" s="17">
        <v>0.37924508039771798</v>
      </c>
      <c r="I9" s="17">
        <v>0.33775841524420502</v>
      </c>
      <c r="J9" s="17">
        <v>0.31747530456589901</v>
      </c>
      <c r="K9" s="17">
        <v>0.27813694368541703</v>
      </c>
      <c r="L9" s="17">
        <v>0.29196096287029799</v>
      </c>
      <c r="M9" s="17"/>
      <c r="N9" s="17">
        <v>0.40966951989137901</v>
      </c>
      <c r="O9" s="17">
        <v>0.28674564834152</v>
      </c>
      <c r="P9" s="17">
        <v>0.30707988277026499</v>
      </c>
      <c r="Q9" s="17">
        <v>0.274638983782311</v>
      </c>
      <c r="R9" s="17"/>
      <c r="S9" s="17">
        <v>0.38480895600868398</v>
      </c>
      <c r="T9" s="17">
        <v>0.30250496939614602</v>
      </c>
      <c r="U9" s="17">
        <v>0.29630915309827499</v>
      </c>
      <c r="V9" s="17">
        <v>0.30444706653379</v>
      </c>
      <c r="W9" s="17">
        <v>0.25521647434921502</v>
      </c>
      <c r="X9" s="17">
        <v>0.31925782065245201</v>
      </c>
      <c r="Y9" s="17">
        <v>0.31775716737235499</v>
      </c>
      <c r="Z9" s="17">
        <v>0.30499006820156099</v>
      </c>
      <c r="AA9" s="17">
        <v>0.33573759528062003</v>
      </c>
      <c r="AB9" s="17">
        <v>0.35024167268405199</v>
      </c>
      <c r="AC9" s="17">
        <v>0.31143610146916101</v>
      </c>
      <c r="AD9" s="17">
        <v>0.31244458075348402</v>
      </c>
      <c r="AE9" s="17"/>
      <c r="AF9" s="17">
        <v>0.39982266684104101</v>
      </c>
      <c r="AG9" s="17">
        <v>0.32654781752568102</v>
      </c>
      <c r="AH9" s="17">
        <v>0.283705439480121</v>
      </c>
      <c r="AI9" s="17">
        <v>0.29614314840216899</v>
      </c>
      <c r="AJ9" s="17">
        <v>0.27034230928678499</v>
      </c>
      <c r="AK9" s="17"/>
      <c r="AL9" s="17">
        <v>0.262238451767206</v>
      </c>
      <c r="AM9" s="17">
        <v>0.27473047976440301</v>
      </c>
      <c r="AN9" s="17">
        <v>0.36405084186312098</v>
      </c>
      <c r="AO9" s="17">
        <v>0.471017018658417</v>
      </c>
      <c r="AP9" s="17">
        <v>0.48926419025430501</v>
      </c>
      <c r="AQ9" s="17"/>
      <c r="AR9" s="17">
        <v>0.37816926741774698</v>
      </c>
      <c r="AS9" s="17"/>
      <c r="AT9" s="17">
        <v>0.41093691758041201</v>
      </c>
      <c r="AU9" s="17"/>
      <c r="AV9" s="17">
        <v>0.411698942266919</v>
      </c>
      <c r="AW9" s="17"/>
      <c r="AX9" s="17">
        <v>0.39381889738044301</v>
      </c>
      <c r="AY9" s="17">
        <v>0.37008693142857402</v>
      </c>
      <c r="AZ9" s="17"/>
      <c r="BA9" s="17">
        <v>0.28666503932861398</v>
      </c>
      <c r="BB9" s="17">
        <v>0.36059716620686999</v>
      </c>
    </row>
    <row r="10" spans="2:54" ht="28.9">
      <c r="B10" s="18" t="s">
        <v>355</v>
      </c>
      <c r="C10" s="17">
        <v>0.40383213625432701</v>
      </c>
      <c r="D10" s="17">
        <v>0.39900626695492097</v>
      </c>
      <c r="E10" s="17">
        <v>0.407901348670343</v>
      </c>
      <c r="F10" s="17"/>
      <c r="G10" s="17">
        <v>0.40597038414915698</v>
      </c>
      <c r="H10" s="17">
        <v>0.37861074411314399</v>
      </c>
      <c r="I10" s="17">
        <v>0.395706591642699</v>
      </c>
      <c r="J10" s="17">
        <v>0.397686611587167</v>
      </c>
      <c r="K10" s="17">
        <v>0.42054105424652399</v>
      </c>
      <c r="L10" s="17">
        <v>0.42391289638863899</v>
      </c>
      <c r="M10" s="17"/>
      <c r="N10" s="17">
        <v>0.41148319335139999</v>
      </c>
      <c r="O10" s="17">
        <v>0.41279677862089698</v>
      </c>
      <c r="P10" s="17">
        <v>0.40083181410454299</v>
      </c>
      <c r="Q10" s="17">
        <v>0.394244017643269</v>
      </c>
      <c r="R10" s="17"/>
      <c r="S10" s="17">
        <v>0.35580677386200199</v>
      </c>
      <c r="T10" s="17">
        <v>0.40445316555351402</v>
      </c>
      <c r="U10" s="17">
        <v>0.41955163714808003</v>
      </c>
      <c r="V10" s="17">
        <v>0.45551011655962498</v>
      </c>
      <c r="W10" s="17">
        <v>0.420340569184177</v>
      </c>
      <c r="X10" s="17">
        <v>0.41241141144386401</v>
      </c>
      <c r="Y10" s="17">
        <v>0.39061586417886601</v>
      </c>
      <c r="Z10" s="17">
        <v>0.37516090658942802</v>
      </c>
      <c r="AA10" s="17">
        <v>0.39937991926729099</v>
      </c>
      <c r="AB10" s="17">
        <v>0.44339438147367</v>
      </c>
      <c r="AC10" s="17">
        <v>0.41147335176477701</v>
      </c>
      <c r="AD10" s="17">
        <v>0.32270440618795698</v>
      </c>
      <c r="AE10" s="17"/>
      <c r="AF10" s="17">
        <v>0.40242404124248699</v>
      </c>
      <c r="AG10" s="17">
        <v>0.39915067902405998</v>
      </c>
      <c r="AH10" s="17">
        <v>0.432616281431984</v>
      </c>
      <c r="AI10" s="17">
        <v>0.48397177180196799</v>
      </c>
      <c r="AJ10" s="17">
        <v>0.39809042560339403</v>
      </c>
      <c r="AK10" s="17"/>
      <c r="AL10" s="17">
        <v>0.38367917742410201</v>
      </c>
      <c r="AM10" s="17">
        <v>0.430374609888797</v>
      </c>
      <c r="AN10" s="17">
        <v>0.415819222218754</v>
      </c>
      <c r="AO10" s="17">
        <v>0.34931460350483801</v>
      </c>
      <c r="AP10" s="17">
        <v>0.32406602344754298</v>
      </c>
      <c r="AQ10" s="17"/>
      <c r="AR10" s="17">
        <v>0.42677194190658901</v>
      </c>
      <c r="AS10" s="17"/>
      <c r="AT10" s="17">
        <v>0.366518191259884</v>
      </c>
      <c r="AU10" s="17"/>
      <c r="AV10" s="17">
        <v>0.41493350845523802</v>
      </c>
      <c r="AW10" s="17"/>
      <c r="AX10" s="17">
        <v>0.45409990149405299</v>
      </c>
      <c r="AY10" s="17">
        <v>0.39058996631455101</v>
      </c>
      <c r="AZ10" s="17"/>
      <c r="BA10" s="17">
        <v>0.39924036668012602</v>
      </c>
      <c r="BB10" s="17">
        <v>0.41677936887655098</v>
      </c>
    </row>
    <row r="11" spans="2:54">
      <c r="B11" s="18" t="s">
        <v>356</v>
      </c>
      <c r="C11" s="17">
        <v>0.15152926570303801</v>
      </c>
      <c r="D11" s="17">
        <v>0.14363936116770801</v>
      </c>
      <c r="E11" s="17">
        <v>0.15885088385946899</v>
      </c>
      <c r="F11" s="17"/>
      <c r="G11" s="17">
        <v>0.15822624000101701</v>
      </c>
      <c r="H11" s="17">
        <v>0.146047243128854</v>
      </c>
      <c r="I11" s="17">
        <v>0.14642668459747499</v>
      </c>
      <c r="J11" s="17">
        <v>0.171433785233057</v>
      </c>
      <c r="K11" s="17">
        <v>0.158822591420887</v>
      </c>
      <c r="L11" s="17">
        <v>0.13482720367182799</v>
      </c>
      <c r="M11" s="17"/>
      <c r="N11" s="17">
        <v>0.104930183400678</v>
      </c>
      <c r="O11" s="17">
        <v>0.177706641018676</v>
      </c>
      <c r="P11" s="17">
        <v>0.169246671439371</v>
      </c>
      <c r="Q11" s="17">
        <v>0.16172979261744</v>
      </c>
      <c r="R11" s="17"/>
      <c r="S11" s="17">
        <v>0.15653898465971899</v>
      </c>
      <c r="T11" s="17">
        <v>0.138471143496741</v>
      </c>
      <c r="U11" s="17">
        <v>0.13045364826251099</v>
      </c>
      <c r="V11" s="17">
        <v>0.14870760475148401</v>
      </c>
      <c r="W11" s="17">
        <v>0.20515648777828099</v>
      </c>
      <c r="X11" s="17">
        <v>0.14467320264619299</v>
      </c>
      <c r="Y11" s="17">
        <v>0.17341527403225299</v>
      </c>
      <c r="Z11" s="17">
        <v>0.16617521514280001</v>
      </c>
      <c r="AA11" s="17">
        <v>0.161159592588135</v>
      </c>
      <c r="AB11" s="17">
        <v>9.8199757132243604E-2</v>
      </c>
      <c r="AC11" s="17">
        <v>0.144050279312678</v>
      </c>
      <c r="AD11" s="17">
        <v>0.20396763905720899</v>
      </c>
      <c r="AE11" s="17"/>
      <c r="AF11" s="17">
        <v>0.118986783520168</v>
      </c>
      <c r="AG11" s="17">
        <v>0.1581315242613</v>
      </c>
      <c r="AH11" s="17">
        <v>0.165377711586222</v>
      </c>
      <c r="AI11" s="17">
        <v>0.13958177745528499</v>
      </c>
      <c r="AJ11" s="17">
        <v>0.17501332439563699</v>
      </c>
      <c r="AK11" s="17"/>
      <c r="AL11" s="17">
        <v>0.18047111972029101</v>
      </c>
      <c r="AM11" s="17">
        <v>0.15512954085453501</v>
      </c>
      <c r="AN11" s="17">
        <v>0.14148706986974499</v>
      </c>
      <c r="AO11" s="17">
        <v>0.12203254088797399</v>
      </c>
      <c r="AP11" s="17">
        <v>0.11530260166027501</v>
      </c>
      <c r="AQ11" s="17"/>
      <c r="AR11" s="17">
        <v>0.11517359041235101</v>
      </c>
      <c r="AS11" s="17"/>
      <c r="AT11" s="17">
        <v>0.12637484730732801</v>
      </c>
      <c r="AU11" s="17"/>
      <c r="AV11" s="17">
        <v>0.12471649231023101</v>
      </c>
      <c r="AW11" s="17"/>
      <c r="AX11" s="17">
        <v>7.7580580699179197E-2</v>
      </c>
      <c r="AY11" s="17">
        <v>0.138691356342904</v>
      </c>
      <c r="AZ11" s="17"/>
      <c r="BA11" s="17">
        <v>0.17801599444827801</v>
      </c>
      <c r="BB11" s="17">
        <v>0.13605540955876499</v>
      </c>
    </row>
    <row r="12" spans="2:54" ht="28.9">
      <c r="B12" s="18" t="s">
        <v>357</v>
      </c>
      <c r="C12" s="17">
        <v>3.8541773646491299E-2</v>
      </c>
      <c r="D12" s="17">
        <v>3.7953566566117598E-2</v>
      </c>
      <c r="E12" s="17">
        <v>3.9303429146735097E-2</v>
      </c>
      <c r="F12" s="17"/>
      <c r="G12" s="17">
        <v>4.4114381295779798E-2</v>
      </c>
      <c r="H12" s="17">
        <v>3.1436876792192599E-2</v>
      </c>
      <c r="I12" s="17">
        <v>4.11584476089535E-2</v>
      </c>
      <c r="J12" s="17">
        <v>3.0803695374949099E-2</v>
      </c>
      <c r="K12" s="17">
        <v>3.2604141717732099E-2</v>
      </c>
      <c r="L12" s="17">
        <v>4.88470249982009E-2</v>
      </c>
      <c r="M12" s="17"/>
      <c r="N12" s="17">
        <v>3.0200582125499299E-2</v>
      </c>
      <c r="O12" s="17">
        <v>3.2303440479124299E-2</v>
      </c>
      <c r="P12" s="17">
        <v>4.6487327431255297E-2</v>
      </c>
      <c r="Q12" s="17">
        <v>4.5882934214536701E-2</v>
      </c>
      <c r="R12" s="17"/>
      <c r="S12" s="17">
        <v>4.30315780461277E-2</v>
      </c>
      <c r="T12" s="17">
        <v>5.4421070964466099E-2</v>
      </c>
      <c r="U12" s="17">
        <v>6.5847039559665199E-2</v>
      </c>
      <c r="V12" s="17">
        <v>2.5641672520211201E-2</v>
      </c>
      <c r="W12" s="17">
        <v>4.4270022255857799E-2</v>
      </c>
      <c r="X12" s="17">
        <v>3.6549546732795098E-2</v>
      </c>
      <c r="Y12" s="17">
        <v>2.3278739098126802E-2</v>
      </c>
      <c r="Z12" s="17">
        <v>7.8403465847172397E-3</v>
      </c>
      <c r="AA12" s="17">
        <v>3.4289248293920202E-2</v>
      </c>
      <c r="AB12" s="17">
        <v>3.9322705156952603E-2</v>
      </c>
      <c r="AC12" s="17">
        <v>1.7781994471897399E-2</v>
      </c>
      <c r="AD12" s="17">
        <v>3.6544133562374799E-2</v>
      </c>
      <c r="AE12" s="17"/>
      <c r="AF12" s="17">
        <v>2.3073385819288798E-2</v>
      </c>
      <c r="AG12" s="17">
        <v>4.7094324852397597E-2</v>
      </c>
      <c r="AH12" s="17">
        <v>4.4081930297333601E-2</v>
      </c>
      <c r="AI12" s="17">
        <v>2.4763767730553402E-2</v>
      </c>
      <c r="AJ12" s="17">
        <v>6.4432637576528201E-2</v>
      </c>
      <c r="AK12" s="17"/>
      <c r="AL12" s="17">
        <v>4.7753681376716803E-2</v>
      </c>
      <c r="AM12" s="17">
        <v>4.3811997182029799E-2</v>
      </c>
      <c r="AN12" s="17">
        <v>2.7214234985278501E-2</v>
      </c>
      <c r="AO12" s="17">
        <v>3.9468718071427301E-2</v>
      </c>
      <c r="AP12" s="17">
        <v>2.9014000332204901E-2</v>
      </c>
      <c r="AQ12" s="17"/>
      <c r="AR12" s="17">
        <v>2.5080116799243098E-2</v>
      </c>
      <c r="AS12" s="17"/>
      <c r="AT12" s="17">
        <v>2.8749184836920301E-2</v>
      </c>
      <c r="AU12" s="17"/>
      <c r="AV12" s="17">
        <v>1.411792201651E-2</v>
      </c>
      <c r="AW12" s="17"/>
      <c r="AX12" s="17">
        <v>3.7142167782045099E-2</v>
      </c>
      <c r="AY12" s="17">
        <v>2.2257659650720199E-2</v>
      </c>
      <c r="AZ12" s="17"/>
      <c r="BA12" s="17">
        <v>5.2011056188511103E-2</v>
      </c>
      <c r="BB12" s="17">
        <v>2.5705950206189099E-2</v>
      </c>
    </row>
    <row r="13" spans="2:54">
      <c r="B13" s="18" t="s">
        <v>130</v>
      </c>
      <c r="C13" s="19">
        <v>8.4184350424816506E-2</v>
      </c>
      <c r="D13" s="19">
        <v>5.1325828531225297E-2</v>
      </c>
      <c r="E13" s="19">
        <v>0.116181096712833</v>
      </c>
      <c r="F13" s="19"/>
      <c r="G13" s="19">
        <v>6.6214246454256304E-2</v>
      </c>
      <c r="H13" s="19">
        <v>6.4660055568092303E-2</v>
      </c>
      <c r="I13" s="19">
        <v>7.8949860906667099E-2</v>
      </c>
      <c r="J13" s="19">
        <v>8.2600603238926998E-2</v>
      </c>
      <c r="K13" s="19">
        <v>0.10989526892944</v>
      </c>
      <c r="L13" s="19">
        <v>0.100451912071034</v>
      </c>
      <c r="M13" s="19"/>
      <c r="N13" s="19">
        <v>4.3716521231043998E-2</v>
      </c>
      <c r="O13" s="19">
        <v>9.0447491539782002E-2</v>
      </c>
      <c r="P13" s="19">
        <v>7.6354304254566005E-2</v>
      </c>
      <c r="Q13" s="19">
        <v>0.12350427174244299</v>
      </c>
      <c r="R13" s="19"/>
      <c r="S13" s="19">
        <v>5.98137074234679E-2</v>
      </c>
      <c r="T13" s="19">
        <v>0.100149650589133</v>
      </c>
      <c r="U13" s="19">
        <v>8.7838521931469196E-2</v>
      </c>
      <c r="V13" s="19">
        <v>6.56935396348899E-2</v>
      </c>
      <c r="W13" s="19">
        <v>7.5016446432469297E-2</v>
      </c>
      <c r="X13" s="19">
        <v>8.7108018524695296E-2</v>
      </c>
      <c r="Y13" s="19">
        <v>9.4932955318398501E-2</v>
      </c>
      <c r="Z13" s="19">
        <v>0.14583346348149501</v>
      </c>
      <c r="AA13" s="19">
        <v>6.9433644570033703E-2</v>
      </c>
      <c r="AB13" s="19">
        <v>6.88414835530822E-2</v>
      </c>
      <c r="AC13" s="19">
        <v>0.115258272981486</v>
      </c>
      <c r="AD13" s="19">
        <v>0.124339240438976</v>
      </c>
      <c r="AE13" s="19"/>
      <c r="AF13" s="19">
        <v>5.56931225770146E-2</v>
      </c>
      <c r="AG13" s="19">
        <v>6.9075654336561002E-2</v>
      </c>
      <c r="AH13" s="19">
        <v>7.4218637204339105E-2</v>
      </c>
      <c r="AI13" s="19">
        <v>5.5539534610023797E-2</v>
      </c>
      <c r="AJ13" s="19">
        <v>9.21213031376555E-2</v>
      </c>
      <c r="AK13" s="19"/>
      <c r="AL13" s="19">
        <v>0.12585756971168499</v>
      </c>
      <c r="AM13" s="19">
        <v>9.5953372310235804E-2</v>
      </c>
      <c r="AN13" s="19">
        <v>5.1428631063101499E-2</v>
      </c>
      <c r="AO13" s="19">
        <v>1.81671188773441E-2</v>
      </c>
      <c r="AP13" s="19">
        <v>4.2353184305672802E-2</v>
      </c>
      <c r="AQ13" s="19"/>
      <c r="AR13" s="19">
        <v>5.4805083464070703E-2</v>
      </c>
      <c r="AS13" s="19"/>
      <c r="AT13" s="19">
        <v>6.7420859015455706E-2</v>
      </c>
      <c r="AU13" s="19"/>
      <c r="AV13" s="19">
        <v>3.4533134951102301E-2</v>
      </c>
      <c r="AW13" s="19"/>
      <c r="AX13" s="19">
        <v>3.73584526442804E-2</v>
      </c>
      <c r="AY13" s="19">
        <v>7.8374086263250806E-2</v>
      </c>
      <c r="AZ13" s="19"/>
      <c r="BA13" s="19">
        <v>8.4067543354470795E-2</v>
      </c>
      <c r="BB13" s="19">
        <v>6.0862105151624997E-2</v>
      </c>
    </row>
    <row r="14" spans="2:54">
      <c r="B14" s="16"/>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358</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28.9">
      <c r="B9" s="18" t="s">
        <v>354</v>
      </c>
      <c r="C9" s="17">
        <v>0.313482827404721</v>
      </c>
      <c r="D9" s="17">
        <v>0.34523415864754597</v>
      </c>
      <c r="E9" s="17">
        <v>0.28336380733035199</v>
      </c>
      <c r="F9" s="17"/>
      <c r="G9" s="17">
        <v>0.32403413338592102</v>
      </c>
      <c r="H9" s="17">
        <v>0.36104219775840801</v>
      </c>
      <c r="I9" s="17">
        <v>0.34482320149407197</v>
      </c>
      <c r="J9" s="17">
        <v>0.292198179513389</v>
      </c>
      <c r="K9" s="17">
        <v>0.30633461776607601</v>
      </c>
      <c r="L9" s="17">
        <v>0.26333619249197798</v>
      </c>
      <c r="M9" s="17"/>
      <c r="N9" s="17">
        <v>0.36047529947042101</v>
      </c>
      <c r="O9" s="17">
        <v>0.29331405797828403</v>
      </c>
      <c r="P9" s="17">
        <v>0.32519462947744798</v>
      </c>
      <c r="Q9" s="17">
        <v>0.27550833898344201</v>
      </c>
      <c r="R9" s="17"/>
      <c r="S9" s="17">
        <v>0.371140181960674</v>
      </c>
      <c r="T9" s="17">
        <v>0.30146833243750898</v>
      </c>
      <c r="U9" s="17">
        <v>0.30323230999876</v>
      </c>
      <c r="V9" s="17">
        <v>0.309840230667216</v>
      </c>
      <c r="W9" s="17">
        <v>0.26859937734119599</v>
      </c>
      <c r="X9" s="17">
        <v>0.266320033958243</v>
      </c>
      <c r="Y9" s="17">
        <v>0.289271552342723</v>
      </c>
      <c r="Z9" s="17">
        <v>0.32007648410820499</v>
      </c>
      <c r="AA9" s="17">
        <v>0.34762527492687001</v>
      </c>
      <c r="AB9" s="17">
        <v>0.36028434251786601</v>
      </c>
      <c r="AC9" s="17">
        <v>0.22962436068525299</v>
      </c>
      <c r="AD9" s="17">
        <v>0.31131778691400602</v>
      </c>
      <c r="AE9" s="17"/>
      <c r="AF9" s="17">
        <v>0.368407444298267</v>
      </c>
      <c r="AG9" s="17">
        <v>0.31013377573794099</v>
      </c>
      <c r="AH9" s="17">
        <v>0.28362818403454199</v>
      </c>
      <c r="AI9" s="17">
        <v>0.32980655033659001</v>
      </c>
      <c r="AJ9" s="17">
        <v>0.26309349228183498</v>
      </c>
      <c r="AK9" s="17"/>
      <c r="AL9" s="17">
        <v>0.24853598680741301</v>
      </c>
      <c r="AM9" s="17">
        <v>0.25695326117659201</v>
      </c>
      <c r="AN9" s="17">
        <v>0.36191065774426301</v>
      </c>
      <c r="AO9" s="17">
        <v>0.44271768383995302</v>
      </c>
      <c r="AP9" s="17">
        <v>0.467102360048059</v>
      </c>
      <c r="AQ9" s="17"/>
      <c r="AR9" s="17">
        <v>0.38180503973213098</v>
      </c>
      <c r="AS9" s="17"/>
      <c r="AT9" s="17">
        <v>0.364882586616047</v>
      </c>
      <c r="AU9" s="17"/>
      <c r="AV9" s="17">
        <v>0.426778623987354</v>
      </c>
      <c r="AW9" s="17"/>
      <c r="AX9" s="17">
        <v>0.36421519157982801</v>
      </c>
      <c r="AY9" s="17">
        <v>0.35217124260624499</v>
      </c>
      <c r="AZ9" s="17"/>
      <c r="BA9" s="17">
        <v>0.284426336926137</v>
      </c>
      <c r="BB9" s="17">
        <v>0.34452833293363899</v>
      </c>
    </row>
    <row r="10" spans="2:54" ht="28.9">
      <c r="B10" s="18" t="s">
        <v>355</v>
      </c>
      <c r="C10" s="17">
        <v>0.419785740209212</v>
      </c>
      <c r="D10" s="17">
        <v>0.41414375856017099</v>
      </c>
      <c r="E10" s="17">
        <v>0.42495434561614398</v>
      </c>
      <c r="F10" s="17"/>
      <c r="G10" s="17">
        <v>0.406499739471957</v>
      </c>
      <c r="H10" s="17">
        <v>0.39291104331737797</v>
      </c>
      <c r="I10" s="17">
        <v>0.41992597073218801</v>
      </c>
      <c r="J10" s="17">
        <v>0.41781272200585301</v>
      </c>
      <c r="K10" s="17">
        <v>0.41047501554042098</v>
      </c>
      <c r="L10" s="17">
        <v>0.45883113022011601</v>
      </c>
      <c r="M10" s="17"/>
      <c r="N10" s="17">
        <v>0.44769394639133198</v>
      </c>
      <c r="O10" s="17">
        <v>0.43744908850766101</v>
      </c>
      <c r="P10" s="17">
        <v>0.40224470409241198</v>
      </c>
      <c r="Q10" s="17">
        <v>0.38645666193018102</v>
      </c>
      <c r="R10" s="17"/>
      <c r="S10" s="17">
        <v>0.39268591890676902</v>
      </c>
      <c r="T10" s="17">
        <v>0.42386342312895903</v>
      </c>
      <c r="U10" s="17">
        <v>0.43135509902963398</v>
      </c>
      <c r="V10" s="17">
        <v>0.44267370321989702</v>
      </c>
      <c r="W10" s="17">
        <v>0.44447488249501699</v>
      </c>
      <c r="X10" s="17">
        <v>0.45584552807586598</v>
      </c>
      <c r="Y10" s="17">
        <v>0.382749778243553</v>
      </c>
      <c r="Z10" s="17">
        <v>0.39062315907800399</v>
      </c>
      <c r="AA10" s="17">
        <v>0.40131878939523302</v>
      </c>
      <c r="AB10" s="17">
        <v>0.43045898397350602</v>
      </c>
      <c r="AC10" s="17">
        <v>0.43939046583484498</v>
      </c>
      <c r="AD10" s="17">
        <v>0.40405474266615099</v>
      </c>
      <c r="AE10" s="17"/>
      <c r="AF10" s="17">
        <v>0.43659163621049002</v>
      </c>
      <c r="AG10" s="17">
        <v>0.40552983067632298</v>
      </c>
      <c r="AH10" s="17">
        <v>0.44818550650147199</v>
      </c>
      <c r="AI10" s="17">
        <v>0.423649653481383</v>
      </c>
      <c r="AJ10" s="17">
        <v>0.405824988199809</v>
      </c>
      <c r="AK10" s="17"/>
      <c r="AL10" s="17">
        <v>0.410011818072755</v>
      </c>
      <c r="AM10" s="17">
        <v>0.45759204547594601</v>
      </c>
      <c r="AN10" s="17">
        <v>0.41646724929592899</v>
      </c>
      <c r="AO10" s="17">
        <v>0.38958191608895198</v>
      </c>
      <c r="AP10" s="17">
        <v>0.354908457661048</v>
      </c>
      <c r="AQ10" s="17"/>
      <c r="AR10" s="17">
        <v>0.404073865160059</v>
      </c>
      <c r="AS10" s="17"/>
      <c r="AT10" s="17">
        <v>0.43416112135129498</v>
      </c>
      <c r="AU10" s="17"/>
      <c r="AV10" s="17">
        <v>0.38267050106114903</v>
      </c>
      <c r="AW10" s="17"/>
      <c r="AX10" s="17">
        <v>0.46513031610344402</v>
      </c>
      <c r="AY10" s="17">
        <v>0.41046829441842397</v>
      </c>
      <c r="AZ10" s="17"/>
      <c r="BA10" s="17">
        <v>0.41577753095043102</v>
      </c>
      <c r="BB10" s="17">
        <v>0.434601166158191</v>
      </c>
    </row>
    <row r="11" spans="2:54">
      <c r="B11" s="18" t="s">
        <v>356</v>
      </c>
      <c r="C11" s="17">
        <v>0.15604870148279601</v>
      </c>
      <c r="D11" s="17">
        <v>0.16107370971157101</v>
      </c>
      <c r="E11" s="17">
        <v>0.15122887846364999</v>
      </c>
      <c r="F11" s="17"/>
      <c r="G11" s="17">
        <v>0.176747242623019</v>
      </c>
      <c r="H11" s="17">
        <v>0.15614624455197701</v>
      </c>
      <c r="I11" s="17">
        <v>0.13034831140620501</v>
      </c>
      <c r="J11" s="17">
        <v>0.179321712092809</v>
      </c>
      <c r="K11" s="17">
        <v>0.158035879690824</v>
      </c>
      <c r="L11" s="17">
        <v>0.143104749749069</v>
      </c>
      <c r="M11" s="17"/>
      <c r="N11" s="17">
        <v>0.120970456799511</v>
      </c>
      <c r="O11" s="17">
        <v>0.16127316903393099</v>
      </c>
      <c r="P11" s="17">
        <v>0.188292350568666</v>
      </c>
      <c r="Q11" s="17">
        <v>0.16452975510821999</v>
      </c>
      <c r="R11" s="17"/>
      <c r="S11" s="17">
        <v>0.133207710436166</v>
      </c>
      <c r="T11" s="17">
        <v>0.14087864747062001</v>
      </c>
      <c r="U11" s="17">
        <v>0.156592872849729</v>
      </c>
      <c r="V11" s="17">
        <v>0.13802831605917901</v>
      </c>
      <c r="W11" s="17">
        <v>0.17370503397835901</v>
      </c>
      <c r="X11" s="17">
        <v>0.16242536720461501</v>
      </c>
      <c r="Y11" s="17">
        <v>0.201508849726802</v>
      </c>
      <c r="Z11" s="17">
        <v>0.16972149122713101</v>
      </c>
      <c r="AA11" s="17">
        <v>0.16621718719426301</v>
      </c>
      <c r="AB11" s="17">
        <v>0.14374240021447801</v>
      </c>
      <c r="AC11" s="17">
        <v>0.170404933207256</v>
      </c>
      <c r="AD11" s="17">
        <v>0.15679032966515799</v>
      </c>
      <c r="AE11" s="17"/>
      <c r="AF11" s="17">
        <v>0.129731948132978</v>
      </c>
      <c r="AG11" s="17">
        <v>0.181142201395221</v>
      </c>
      <c r="AH11" s="17">
        <v>0.156536290554601</v>
      </c>
      <c r="AI11" s="17">
        <v>0.14458878638941999</v>
      </c>
      <c r="AJ11" s="17">
        <v>0.18879206949270699</v>
      </c>
      <c r="AK11" s="17"/>
      <c r="AL11" s="17">
        <v>0.171491599422189</v>
      </c>
      <c r="AM11" s="17">
        <v>0.16109561540457101</v>
      </c>
      <c r="AN11" s="17">
        <v>0.15569649268921801</v>
      </c>
      <c r="AO11" s="17">
        <v>0.114260247262118</v>
      </c>
      <c r="AP11" s="17">
        <v>0.10685952258584</v>
      </c>
      <c r="AQ11" s="17"/>
      <c r="AR11" s="17">
        <v>0.122282610749701</v>
      </c>
      <c r="AS11" s="17"/>
      <c r="AT11" s="17">
        <v>0.10511008956495201</v>
      </c>
      <c r="AU11" s="17"/>
      <c r="AV11" s="17">
        <v>0.115178295355695</v>
      </c>
      <c r="AW11" s="17"/>
      <c r="AX11" s="17">
        <v>0.104632725815757</v>
      </c>
      <c r="AY11" s="17">
        <v>0.14947065458724099</v>
      </c>
      <c r="AZ11" s="17"/>
      <c r="BA11" s="17">
        <v>0.17042669511576999</v>
      </c>
      <c r="BB11" s="17">
        <v>0.14041560211495199</v>
      </c>
    </row>
    <row r="12" spans="2:54" ht="28.9">
      <c r="B12" s="18" t="s">
        <v>357</v>
      </c>
      <c r="C12" s="17">
        <v>3.4481331862915902E-2</v>
      </c>
      <c r="D12" s="17">
        <v>3.1874226660036503E-2</v>
      </c>
      <c r="E12" s="17">
        <v>3.6522708901367301E-2</v>
      </c>
      <c r="F12" s="17"/>
      <c r="G12" s="17">
        <v>4.2141637592543697E-2</v>
      </c>
      <c r="H12" s="17">
        <v>3.2889995311002999E-2</v>
      </c>
      <c r="I12" s="17">
        <v>2.90391183128373E-2</v>
      </c>
      <c r="J12" s="17">
        <v>2.9068214116824299E-2</v>
      </c>
      <c r="K12" s="17">
        <v>3.1847124045075802E-2</v>
      </c>
      <c r="L12" s="17">
        <v>4.1344003517057498E-2</v>
      </c>
      <c r="M12" s="17"/>
      <c r="N12" s="17">
        <v>2.55869817125738E-2</v>
      </c>
      <c r="O12" s="17">
        <v>3.2004623912932198E-2</v>
      </c>
      <c r="P12" s="17">
        <v>2.7631825620148199E-2</v>
      </c>
      <c r="Q12" s="17">
        <v>5.1414671978778199E-2</v>
      </c>
      <c r="R12" s="17"/>
      <c r="S12" s="17">
        <v>4.7124684850720397E-2</v>
      </c>
      <c r="T12" s="17">
        <v>4.1966807080017099E-2</v>
      </c>
      <c r="U12" s="17">
        <v>4.50834226999869E-2</v>
      </c>
      <c r="V12" s="17">
        <v>2.95603762121345E-2</v>
      </c>
      <c r="W12" s="17">
        <v>5.23564641470309E-2</v>
      </c>
      <c r="X12" s="17">
        <v>3.6405049560938797E-2</v>
      </c>
      <c r="Y12" s="17">
        <v>3.5822933166640203E-2</v>
      </c>
      <c r="Z12" s="17">
        <v>1.33909308020837E-2</v>
      </c>
      <c r="AA12" s="17">
        <v>2.4458694564057502E-2</v>
      </c>
      <c r="AB12" s="17">
        <v>1.2674628556470601E-2</v>
      </c>
      <c r="AC12" s="17">
        <v>3.9658617848392599E-2</v>
      </c>
      <c r="AD12" s="17">
        <v>0</v>
      </c>
      <c r="AE12" s="17"/>
      <c r="AF12" s="17">
        <v>2.2164733799518801E-2</v>
      </c>
      <c r="AG12" s="17">
        <v>3.58371735251099E-2</v>
      </c>
      <c r="AH12" s="17">
        <v>3.7906872554704499E-2</v>
      </c>
      <c r="AI12" s="17">
        <v>4.9092389682250097E-2</v>
      </c>
      <c r="AJ12" s="17">
        <v>5.7204949895740001E-2</v>
      </c>
      <c r="AK12" s="17"/>
      <c r="AL12" s="17">
        <v>5.44422054339034E-2</v>
      </c>
      <c r="AM12" s="17">
        <v>3.1657899188172398E-2</v>
      </c>
      <c r="AN12" s="17">
        <v>2.68883927103667E-2</v>
      </c>
      <c r="AO12" s="17">
        <v>3.1683435654029299E-2</v>
      </c>
      <c r="AP12" s="17">
        <v>1.4163344033203899E-2</v>
      </c>
      <c r="AQ12" s="17"/>
      <c r="AR12" s="17">
        <v>4.20553610201546E-2</v>
      </c>
      <c r="AS12" s="17"/>
      <c r="AT12" s="17">
        <v>3.6003249909888298E-2</v>
      </c>
      <c r="AU12" s="17"/>
      <c r="AV12" s="17">
        <v>4.2687538988489301E-2</v>
      </c>
      <c r="AW12" s="17"/>
      <c r="AX12" s="17">
        <v>2.8455244708964E-2</v>
      </c>
      <c r="AY12" s="17">
        <v>2.64254538653644E-2</v>
      </c>
      <c r="AZ12" s="17"/>
      <c r="BA12" s="17">
        <v>4.4895397691488897E-2</v>
      </c>
      <c r="BB12" s="17">
        <v>2.8000618692392499E-2</v>
      </c>
    </row>
    <row r="13" spans="2:54">
      <c r="B13" s="18" t="s">
        <v>130</v>
      </c>
      <c r="C13" s="19">
        <v>7.6201399040354695E-2</v>
      </c>
      <c r="D13" s="19">
        <v>4.7674146420675002E-2</v>
      </c>
      <c r="E13" s="19">
        <v>0.103930259688487</v>
      </c>
      <c r="F13" s="19"/>
      <c r="G13" s="19">
        <v>5.0577246926559301E-2</v>
      </c>
      <c r="H13" s="19">
        <v>5.7010519061233098E-2</v>
      </c>
      <c r="I13" s="19">
        <v>7.5863398054697301E-2</v>
      </c>
      <c r="J13" s="19">
        <v>8.1599172271124495E-2</v>
      </c>
      <c r="K13" s="19">
        <v>9.3307362957602294E-2</v>
      </c>
      <c r="L13" s="19">
        <v>9.3383924021779099E-2</v>
      </c>
      <c r="M13" s="19"/>
      <c r="N13" s="19">
        <v>4.5273315626162901E-2</v>
      </c>
      <c r="O13" s="19">
        <v>7.5959060567191303E-2</v>
      </c>
      <c r="P13" s="19">
        <v>5.66364902413262E-2</v>
      </c>
      <c r="Q13" s="19">
        <v>0.12209057199937801</v>
      </c>
      <c r="R13" s="19"/>
      <c r="S13" s="19">
        <v>5.5841503845670701E-2</v>
      </c>
      <c r="T13" s="19">
        <v>9.1822789882895703E-2</v>
      </c>
      <c r="U13" s="19">
        <v>6.3736295421890202E-2</v>
      </c>
      <c r="V13" s="19">
        <v>7.9897373841574207E-2</v>
      </c>
      <c r="W13" s="19">
        <v>6.0864242038397097E-2</v>
      </c>
      <c r="X13" s="19">
        <v>7.9004021200337102E-2</v>
      </c>
      <c r="Y13" s="19">
        <v>9.0646886520281397E-2</v>
      </c>
      <c r="Z13" s="19">
        <v>0.106187934784575</v>
      </c>
      <c r="AA13" s="19">
        <v>6.0380053919576702E-2</v>
      </c>
      <c r="AB13" s="19">
        <v>5.28396447376797E-2</v>
      </c>
      <c r="AC13" s="19">
        <v>0.120921622424254</v>
      </c>
      <c r="AD13" s="19">
        <v>0.127837140754685</v>
      </c>
      <c r="AE13" s="19"/>
      <c r="AF13" s="19">
        <v>4.3104237558746199E-2</v>
      </c>
      <c r="AG13" s="19">
        <v>6.7357018665404306E-2</v>
      </c>
      <c r="AH13" s="19">
        <v>7.3743146354681197E-2</v>
      </c>
      <c r="AI13" s="19">
        <v>5.2862620110355897E-2</v>
      </c>
      <c r="AJ13" s="19">
        <v>8.5084500129909396E-2</v>
      </c>
      <c r="AK13" s="19"/>
      <c r="AL13" s="19">
        <v>0.11551839026374</v>
      </c>
      <c r="AM13" s="19">
        <v>9.2701178754719005E-2</v>
      </c>
      <c r="AN13" s="19">
        <v>3.90372075602234E-2</v>
      </c>
      <c r="AO13" s="19">
        <v>2.17567171549473E-2</v>
      </c>
      <c r="AP13" s="19">
        <v>5.6966315671848997E-2</v>
      </c>
      <c r="AQ13" s="19"/>
      <c r="AR13" s="19">
        <v>4.97831233379546E-2</v>
      </c>
      <c r="AS13" s="19"/>
      <c r="AT13" s="19">
        <v>5.98429525578172E-2</v>
      </c>
      <c r="AU13" s="19"/>
      <c r="AV13" s="19">
        <v>3.2685040607312497E-2</v>
      </c>
      <c r="AW13" s="19"/>
      <c r="AX13" s="19">
        <v>3.75665217920075E-2</v>
      </c>
      <c r="AY13" s="19">
        <v>6.1464354522725598E-2</v>
      </c>
      <c r="AZ13" s="19"/>
      <c r="BA13" s="19">
        <v>8.4474039316173297E-2</v>
      </c>
      <c r="BB13" s="19">
        <v>5.2454280100825403E-2</v>
      </c>
    </row>
    <row r="14" spans="2:54">
      <c r="B14" s="16"/>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359</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28.9">
      <c r="B9" s="18" t="s">
        <v>354</v>
      </c>
      <c r="C9" s="17">
        <v>0.27730427447262301</v>
      </c>
      <c r="D9" s="17">
        <v>0.27791166081795898</v>
      </c>
      <c r="E9" s="17">
        <v>0.276746800005851</v>
      </c>
      <c r="F9" s="17"/>
      <c r="G9" s="17">
        <v>0.266011243405049</v>
      </c>
      <c r="H9" s="17">
        <v>0.32331548680279198</v>
      </c>
      <c r="I9" s="17">
        <v>0.314830876315147</v>
      </c>
      <c r="J9" s="17">
        <v>0.259234643379265</v>
      </c>
      <c r="K9" s="17">
        <v>0.26791366918637899</v>
      </c>
      <c r="L9" s="17">
        <v>0.23794724216712301</v>
      </c>
      <c r="M9" s="17"/>
      <c r="N9" s="17">
        <v>0.28690664628315499</v>
      </c>
      <c r="O9" s="17">
        <v>0.25463010019823001</v>
      </c>
      <c r="P9" s="17">
        <v>0.27469929653972203</v>
      </c>
      <c r="Q9" s="17">
        <v>0.29237623202172303</v>
      </c>
      <c r="R9" s="17"/>
      <c r="S9" s="17">
        <v>0.305053427998975</v>
      </c>
      <c r="T9" s="17">
        <v>0.252176598530991</v>
      </c>
      <c r="U9" s="17">
        <v>0.23008613858407101</v>
      </c>
      <c r="V9" s="17">
        <v>0.25887699998048103</v>
      </c>
      <c r="W9" s="17">
        <v>0.26082452756302499</v>
      </c>
      <c r="X9" s="17">
        <v>0.24733034898575801</v>
      </c>
      <c r="Y9" s="17">
        <v>0.24399551872619299</v>
      </c>
      <c r="Z9" s="17">
        <v>0.32385118243707101</v>
      </c>
      <c r="AA9" s="17">
        <v>0.31359680468228401</v>
      </c>
      <c r="AB9" s="17">
        <v>0.30572449326428502</v>
      </c>
      <c r="AC9" s="17">
        <v>0.30441089674048299</v>
      </c>
      <c r="AD9" s="17">
        <v>0.33000647393185401</v>
      </c>
      <c r="AE9" s="17"/>
      <c r="AF9" s="17">
        <v>0.33005877395186201</v>
      </c>
      <c r="AG9" s="17">
        <v>0.23387487527314499</v>
      </c>
      <c r="AH9" s="17">
        <v>0.23312900017615501</v>
      </c>
      <c r="AI9" s="17">
        <v>0.28135809903209902</v>
      </c>
      <c r="AJ9" s="17">
        <v>0.239056961495409</v>
      </c>
      <c r="AK9" s="17"/>
      <c r="AL9" s="17">
        <v>0.272506236717866</v>
      </c>
      <c r="AM9" s="17">
        <v>0.24051608885518699</v>
      </c>
      <c r="AN9" s="17">
        <v>0.28873842308289199</v>
      </c>
      <c r="AO9" s="17">
        <v>0.334884511273844</v>
      </c>
      <c r="AP9" s="17">
        <v>0.38181386949379997</v>
      </c>
      <c r="AQ9" s="17"/>
      <c r="AR9" s="17">
        <v>0.36066297415991999</v>
      </c>
      <c r="AS9" s="17"/>
      <c r="AT9" s="17">
        <v>0.39836254196771198</v>
      </c>
      <c r="AU9" s="17"/>
      <c r="AV9" s="17">
        <v>0.36169699940933397</v>
      </c>
      <c r="AW9" s="17"/>
      <c r="AX9" s="17">
        <v>0.35582018432689899</v>
      </c>
      <c r="AY9" s="17">
        <v>0.32267442252512901</v>
      </c>
      <c r="AZ9" s="17"/>
      <c r="BA9" s="17">
        <v>0.255249739432723</v>
      </c>
      <c r="BB9" s="17">
        <v>0.29165102882307498</v>
      </c>
    </row>
    <row r="10" spans="2:54" ht="28.9">
      <c r="B10" s="18" t="s">
        <v>355</v>
      </c>
      <c r="C10" s="17">
        <v>0.37626523349025498</v>
      </c>
      <c r="D10" s="17">
        <v>0.38490798669309501</v>
      </c>
      <c r="E10" s="17">
        <v>0.36716189078418099</v>
      </c>
      <c r="F10" s="17"/>
      <c r="G10" s="17">
        <v>0.36618391268272199</v>
      </c>
      <c r="H10" s="17">
        <v>0.38612163676565903</v>
      </c>
      <c r="I10" s="17">
        <v>0.38837781291636603</v>
      </c>
      <c r="J10" s="17">
        <v>0.36578071809384799</v>
      </c>
      <c r="K10" s="17">
        <v>0.358708952666902</v>
      </c>
      <c r="L10" s="17">
        <v>0.38580688654407003</v>
      </c>
      <c r="M10" s="17"/>
      <c r="N10" s="17">
        <v>0.39799461156807397</v>
      </c>
      <c r="O10" s="17">
        <v>0.38511721754545702</v>
      </c>
      <c r="P10" s="17">
        <v>0.384365297420106</v>
      </c>
      <c r="Q10" s="17">
        <v>0.33819358069294703</v>
      </c>
      <c r="R10" s="17"/>
      <c r="S10" s="17">
        <v>0.36161626772762501</v>
      </c>
      <c r="T10" s="17">
        <v>0.37104131487595399</v>
      </c>
      <c r="U10" s="17">
        <v>0.36240228062503899</v>
      </c>
      <c r="V10" s="17">
        <v>0.41953405064053501</v>
      </c>
      <c r="W10" s="17">
        <v>0.372574471805386</v>
      </c>
      <c r="X10" s="17">
        <v>0.35815613613736702</v>
      </c>
      <c r="Y10" s="17">
        <v>0.41075494076812502</v>
      </c>
      <c r="Z10" s="17">
        <v>0.354852794088514</v>
      </c>
      <c r="AA10" s="17">
        <v>0.365977311294162</v>
      </c>
      <c r="AB10" s="17">
        <v>0.43366471767048098</v>
      </c>
      <c r="AC10" s="17">
        <v>0.33695208295321799</v>
      </c>
      <c r="AD10" s="17">
        <v>0.30520473285141297</v>
      </c>
      <c r="AE10" s="17"/>
      <c r="AF10" s="17">
        <v>0.41199464672673197</v>
      </c>
      <c r="AG10" s="17">
        <v>0.37392972919102002</v>
      </c>
      <c r="AH10" s="17">
        <v>0.39781297617964501</v>
      </c>
      <c r="AI10" s="17">
        <v>0.373946018837994</v>
      </c>
      <c r="AJ10" s="17">
        <v>0.34323948620195599</v>
      </c>
      <c r="AK10" s="17"/>
      <c r="AL10" s="17">
        <v>0.34928209991883502</v>
      </c>
      <c r="AM10" s="17">
        <v>0.39074027829658398</v>
      </c>
      <c r="AN10" s="17">
        <v>0.38909694229823599</v>
      </c>
      <c r="AO10" s="17">
        <v>0.406127939761048</v>
      </c>
      <c r="AP10" s="17">
        <v>0.34022344018565098</v>
      </c>
      <c r="AQ10" s="17"/>
      <c r="AR10" s="17">
        <v>0.383659993144429</v>
      </c>
      <c r="AS10" s="17"/>
      <c r="AT10" s="17">
        <v>0.34675121730438802</v>
      </c>
      <c r="AU10" s="17"/>
      <c r="AV10" s="17">
        <v>0.40452238585153699</v>
      </c>
      <c r="AW10" s="17"/>
      <c r="AX10" s="17">
        <v>0.40169857231276102</v>
      </c>
      <c r="AY10" s="17">
        <v>0.40466153217523299</v>
      </c>
      <c r="AZ10" s="17"/>
      <c r="BA10" s="17">
        <v>0.36681059165185997</v>
      </c>
      <c r="BB10" s="17">
        <v>0.41152854000332301</v>
      </c>
    </row>
    <row r="11" spans="2:54">
      <c r="B11" s="18" t="s">
        <v>356</v>
      </c>
      <c r="C11" s="17">
        <v>0.18621963847365999</v>
      </c>
      <c r="D11" s="17">
        <v>0.203986812821396</v>
      </c>
      <c r="E11" s="17">
        <v>0.16921759828619401</v>
      </c>
      <c r="F11" s="17"/>
      <c r="G11" s="17">
        <v>0.21681593502228799</v>
      </c>
      <c r="H11" s="17">
        <v>0.16697618300521699</v>
      </c>
      <c r="I11" s="17">
        <v>0.16064903434417299</v>
      </c>
      <c r="J11" s="17">
        <v>0.19588259322234899</v>
      </c>
      <c r="K11" s="17">
        <v>0.19801200246945699</v>
      </c>
      <c r="L11" s="17">
        <v>0.18692577307391001</v>
      </c>
      <c r="M11" s="17"/>
      <c r="N11" s="17">
        <v>0.20287862108336199</v>
      </c>
      <c r="O11" s="17">
        <v>0.195637130986581</v>
      </c>
      <c r="P11" s="17">
        <v>0.17516161219993501</v>
      </c>
      <c r="Q11" s="17">
        <v>0.17040341793434899</v>
      </c>
      <c r="R11" s="17"/>
      <c r="S11" s="17">
        <v>0.20618543552346799</v>
      </c>
      <c r="T11" s="17">
        <v>0.19055067258719099</v>
      </c>
      <c r="U11" s="17">
        <v>0.22512612926859801</v>
      </c>
      <c r="V11" s="17">
        <v>0.156910075406688</v>
      </c>
      <c r="W11" s="17">
        <v>0.18857123107736101</v>
      </c>
      <c r="X11" s="17">
        <v>0.22276974883099299</v>
      </c>
      <c r="Y11" s="17">
        <v>0.169890887801528</v>
      </c>
      <c r="Z11" s="17">
        <v>0.15340989186968601</v>
      </c>
      <c r="AA11" s="17">
        <v>0.18274090376566399</v>
      </c>
      <c r="AB11" s="17">
        <v>0.14393780862525599</v>
      </c>
      <c r="AC11" s="17">
        <v>0.17585192554588899</v>
      </c>
      <c r="AD11" s="17">
        <v>0.187235560282659</v>
      </c>
      <c r="AE11" s="17"/>
      <c r="AF11" s="17">
        <v>0.153925334631448</v>
      </c>
      <c r="AG11" s="17">
        <v>0.227250376337854</v>
      </c>
      <c r="AH11" s="17">
        <v>0.213782003804248</v>
      </c>
      <c r="AI11" s="17">
        <v>0.195144908729808</v>
      </c>
      <c r="AJ11" s="17">
        <v>0.19684710867497801</v>
      </c>
      <c r="AK11" s="17"/>
      <c r="AL11" s="17">
        <v>0.17307428743596301</v>
      </c>
      <c r="AM11" s="17">
        <v>0.18765797125269701</v>
      </c>
      <c r="AN11" s="17">
        <v>0.204352102827876</v>
      </c>
      <c r="AO11" s="17">
        <v>0.163939723922987</v>
      </c>
      <c r="AP11" s="17">
        <v>0.171550849819294</v>
      </c>
      <c r="AQ11" s="17"/>
      <c r="AR11" s="17">
        <v>0.159067956100229</v>
      </c>
      <c r="AS11" s="17"/>
      <c r="AT11" s="17">
        <v>0.145733716324845</v>
      </c>
      <c r="AU11" s="17"/>
      <c r="AV11" s="17">
        <v>0.13623016756685499</v>
      </c>
      <c r="AW11" s="17"/>
      <c r="AX11" s="17">
        <v>0.15572975518363499</v>
      </c>
      <c r="AY11" s="17">
        <v>0.15920569057714101</v>
      </c>
      <c r="AZ11" s="17"/>
      <c r="BA11" s="17">
        <v>0.18860492355144501</v>
      </c>
      <c r="BB11" s="17">
        <v>0.17612250215518399</v>
      </c>
    </row>
    <row r="12" spans="2:54" ht="28.9">
      <c r="B12" s="18" t="s">
        <v>357</v>
      </c>
      <c r="C12" s="17">
        <v>7.2779895634182606E-2</v>
      </c>
      <c r="D12" s="17">
        <v>7.8626698455053198E-2</v>
      </c>
      <c r="E12" s="17">
        <v>6.7424764320531502E-2</v>
      </c>
      <c r="F12" s="17"/>
      <c r="G12" s="17">
        <v>8.2241740714941905E-2</v>
      </c>
      <c r="H12" s="17">
        <v>4.88126367523182E-2</v>
      </c>
      <c r="I12" s="17">
        <v>6.0087891363153102E-2</v>
      </c>
      <c r="J12" s="17">
        <v>8.9954893042364203E-2</v>
      </c>
      <c r="K12" s="17">
        <v>7.8995828514028504E-2</v>
      </c>
      <c r="L12" s="17">
        <v>7.7168255786246198E-2</v>
      </c>
      <c r="M12" s="17"/>
      <c r="N12" s="17">
        <v>5.4222576647929302E-2</v>
      </c>
      <c r="O12" s="17">
        <v>6.7438869886469299E-2</v>
      </c>
      <c r="P12" s="17">
        <v>8.7837319416727594E-2</v>
      </c>
      <c r="Q12" s="17">
        <v>8.21541999016622E-2</v>
      </c>
      <c r="R12" s="17"/>
      <c r="S12" s="17">
        <v>8.8366604610257096E-2</v>
      </c>
      <c r="T12" s="17">
        <v>8.12091460649976E-2</v>
      </c>
      <c r="U12" s="17">
        <v>9.0368695011844205E-2</v>
      </c>
      <c r="V12" s="17">
        <v>8.3525457049488105E-2</v>
      </c>
      <c r="W12" s="17">
        <v>9.5792270784928496E-2</v>
      </c>
      <c r="X12" s="17">
        <v>7.1025628638237207E-2</v>
      </c>
      <c r="Y12" s="17">
        <v>6.6329907712201902E-2</v>
      </c>
      <c r="Z12" s="17">
        <v>4.1267559304912903E-2</v>
      </c>
      <c r="AA12" s="17">
        <v>5.8221350160486102E-2</v>
      </c>
      <c r="AB12" s="17">
        <v>4.8693554659039302E-2</v>
      </c>
      <c r="AC12" s="17">
        <v>5.0715158817601101E-2</v>
      </c>
      <c r="AD12" s="17">
        <v>5.7392909947942598E-2</v>
      </c>
      <c r="AE12" s="17"/>
      <c r="AF12" s="17">
        <v>4.6930638184959399E-2</v>
      </c>
      <c r="AG12" s="17">
        <v>9.9029860503072803E-2</v>
      </c>
      <c r="AH12" s="17">
        <v>6.07345552984754E-2</v>
      </c>
      <c r="AI12" s="17">
        <v>8.8961746751915205E-2</v>
      </c>
      <c r="AJ12" s="17">
        <v>0.111884528850378</v>
      </c>
      <c r="AK12" s="17"/>
      <c r="AL12" s="17">
        <v>7.9485538963083996E-2</v>
      </c>
      <c r="AM12" s="17">
        <v>8.3150663777586398E-2</v>
      </c>
      <c r="AN12" s="17">
        <v>5.92093836361599E-2</v>
      </c>
      <c r="AO12" s="17">
        <v>4.8429053313577698E-2</v>
      </c>
      <c r="AP12" s="17">
        <v>6.3779845962794901E-2</v>
      </c>
      <c r="AQ12" s="17"/>
      <c r="AR12" s="17">
        <v>4.5120716802061298E-2</v>
      </c>
      <c r="AS12" s="17"/>
      <c r="AT12" s="17">
        <v>5.9732176067199202E-2</v>
      </c>
      <c r="AU12" s="17"/>
      <c r="AV12" s="17">
        <v>4.4580733166691602E-2</v>
      </c>
      <c r="AW12" s="17"/>
      <c r="AX12" s="17">
        <v>3.3209631857849101E-2</v>
      </c>
      <c r="AY12" s="17">
        <v>4.2912969227433199E-2</v>
      </c>
      <c r="AZ12" s="17"/>
      <c r="BA12" s="17">
        <v>0.101695702635773</v>
      </c>
      <c r="BB12" s="17">
        <v>5.19768977193193E-2</v>
      </c>
    </row>
    <row r="13" spans="2:54">
      <c r="B13" s="18" t="s">
        <v>130</v>
      </c>
      <c r="C13" s="19">
        <v>8.7430957929279907E-2</v>
      </c>
      <c r="D13" s="19">
        <v>5.4566841212496497E-2</v>
      </c>
      <c r="E13" s="19">
        <v>0.119448946603243</v>
      </c>
      <c r="F13" s="19"/>
      <c r="G13" s="19">
        <v>6.8747168174999096E-2</v>
      </c>
      <c r="H13" s="19">
        <v>7.4774056674013795E-2</v>
      </c>
      <c r="I13" s="19">
        <v>7.6054385061160107E-2</v>
      </c>
      <c r="J13" s="19">
        <v>8.9147152262172902E-2</v>
      </c>
      <c r="K13" s="19">
        <v>9.6369547163233094E-2</v>
      </c>
      <c r="L13" s="19">
        <v>0.11215184242865101</v>
      </c>
      <c r="M13" s="19"/>
      <c r="N13" s="19">
        <v>5.7997544417479903E-2</v>
      </c>
      <c r="O13" s="19">
        <v>9.7176681383263394E-2</v>
      </c>
      <c r="P13" s="19">
        <v>7.7936474423509303E-2</v>
      </c>
      <c r="Q13" s="19">
        <v>0.11687256944931899</v>
      </c>
      <c r="R13" s="19"/>
      <c r="S13" s="19">
        <v>3.8778264139675202E-2</v>
      </c>
      <c r="T13" s="19">
        <v>0.105022267940867</v>
      </c>
      <c r="U13" s="19">
        <v>9.20167565104478E-2</v>
      </c>
      <c r="V13" s="19">
        <v>8.1153416922807906E-2</v>
      </c>
      <c r="W13" s="19">
        <v>8.22374987692992E-2</v>
      </c>
      <c r="X13" s="19">
        <v>0.100718137407644</v>
      </c>
      <c r="Y13" s="19">
        <v>0.109028744991953</v>
      </c>
      <c r="Z13" s="19">
        <v>0.12661857229981599</v>
      </c>
      <c r="AA13" s="19">
        <v>7.9463630097404495E-2</v>
      </c>
      <c r="AB13" s="19">
        <v>6.7979425780938699E-2</v>
      </c>
      <c r="AC13" s="19">
        <v>0.132069935942809</v>
      </c>
      <c r="AD13" s="19">
        <v>0.120160322986132</v>
      </c>
      <c r="AE13" s="19"/>
      <c r="AF13" s="19">
        <v>5.7090606504998698E-2</v>
      </c>
      <c r="AG13" s="19">
        <v>6.5915158694908701E-2</v>
      </c>
      <c r="AH13" s="19">
        <v>9.4541464541476605E-2</v>
      </c>
      <c r="AI13" s="19">
        <v>6.05892266481831E-2</v>
      </c>
      <c r="AJ13" s="19">
        <v>0.108971914777278</v>
      </c>
      <c r="AK13" s="19"/>
      <c r="AL13" s="19">
        <v>0.125651836964253</v>
      </c>
      <c r="AM13" s="19">
        <v>9.7934997817946401E-2</v>
      </c>
      <c r="AN13" s="19">
        <v>5.8603148154835201E-2</v>
      </c>
      <c r="AO13" s="19">
        <v>4.6618771728543701E-2</v>
      </c>
      <c r="AP13" s="19">
        <v>4.2631994538460997E-2</v>
      </c>
      <c r="AQ13" s="19"/>
      <c r="AR13" s="19">
        <v>5.1488359793359903E-2</v>
      </c>
      <c r="AS13" s="19"/>
      <c r="AT13" s="19">
        <v>4.9420348335855298E-2</v>
      </c>
      <c r="AU13" s="19"/>
      <c r="AV13" s="19">
        <v>5.2969714005582598E-2</v>
      </c>
      <c r="AW13" s="19"/>
      <c r="AX13" s="19">
        <v>5.3541856318856398E-2</v>
      </c>
      <c r="AY13" s="19">
        <v>7.0545385495064797E-2</v>
      </c>
      <c r="AZ13" s="19"/>
      <c r="BA13" s="19">
        <v>8.7639042728199001E-2</v>
      </c>
      <c r="BB13" s="19">
        <v>6.87210312990994E-2</v>
      </c>
    </row>
    <row r="14" spans="2:54">
      <c r="B14" s="16"/>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360</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28.9">
      <c r="B9" s="18" t="s">
        <v>354</v>
      </c>
      <c r="C9" s="17">
        <v>0.37692506241058898</v>
      </c>
      <c r="D9" s="17">
        <v>0.37384757097014099</v>
      </c>
      <c r="E9" s="17">
        <v>0.38056202063065198</v>
      </c>
      <c r="F9" s="17"/>
      <c r="G9" s="17">
        <v>0.36667775147640802</v>
      </c>
      <c r="H9" s="17">
        <v>0.42201836495165301</v>
      </c>
      <c r="I9" s="17">
        <v>0.39728855469346402</v>
      </c>
      <c r="J9" s="17">
        <v>0.35480584351119798</v>
      </c>
      <c r="K9" s="17">
        <v>0.363716763736808</v>
      </c>
      <c r="L9" s="17">
        <v>0.357584292250064</v>
      </c>
      <c r="M9" s="17"/>
      <c r="N9" s="17">
        <v>0.41147911860265801</v>
      </c>
      <c r="O9" s="17">
        <v>0.341305289489785</v>
      </c>
      <c r="P9" s="17">
        <v>0.36076355657791398</v>
      </c>
      <c r="Q9" s="17">
        <v>0.394338034820784</v>
      </c>
      <c r="R9" s="17"/>
      <c r="S9" s="17">
        <v>0.39527066446013598</v>
      </c>
      <c r="T9" s="17">
        <v>0.33036496758102601</v>
      </c>
      <c r="U9" s="17">
        <v>0.33175928815515898</v>
      </c>
      <c r="V9" s="17">
        <v>0.41601530618499899</v>
      </c>
      <c r="W9" s="17">
        <v>0.359771584556074</v>
      </c>
      <c r="X9" s="17">
        <v>0.33904736616519399</v>
      </c>
      <c r="Y9" s="17">
        <v>0.38955073053075701</v>
      </c>
      <c r="Z9" s="17">
        <v>0.37038083436154401</v>
      </c>
      <c r="AA9" s="17">
        <v>0.38744454913689402</v>
      </c>
      <c r="AB9" s="17">
        <v>0.41801770500025098</v>
      </c>
      <c r="AC9" s="17">
        <v>0.39970652269578899</v>
      </c>
      <c r="AD9" s="17">
        <v>0.425417667954201</v>
      </c>
      <c r="AE9" s="17"/>
      <c r="AF9" s="17">
        <v>0.44831388032870001</v>
      </c>
      <c r="AG9" s="17">
        <v>0.323029700892284</v>
      </c>
      <c r="AH9" s="17">
        <v>0.32033820675679597</v>
      </c>
      <c r="AI9" s="17">
        <v>0.421728604671878</v>
      </c>
      <c r="AJ9" s="17">
        <v>0.31485229035109003</v>
      </c>
      <c r="AK9" s="17"/>
      <c r="AL9" s="17">
        <v>0.34566626577443099</v>
      </c>
      <c r="AM9" s="17">
        <v>0.342906451634298</v>
      </c>
      <c r="AN9" s="17">
        <v>0.39764043169259</v>
      </c>
      <c r="AO9" s="17">
        <v>0.44244183213791999</v>
      </c>
      <c r="AP9" s="17">
        <v>0.50880909192539103</v>
      </c>
      <c r="AQ9" s="17"/>
      <c r="AR9" s="17">
        <v>0.440128520351591</v>
      </c>
      <c r="AS9" s="17"/>
      <c r="AT9" s="17">
        <v>0.423613397326145</v>
      </c>
      <c r="AU9" s="17"/>
      <c r="AV9" s="17">
        <v>0.49361383565982597</v>
      </c>
      <c r="AW9" s="17"/>
      <c r="AX9" s="17">
        <v>0.43811464335655997</v>
      </c>
      <c r="AY9" s="17">
        <v>0.418531925031078</v>
      </c>
      <c r="AZ9" s="17"/>
      <c r="BA9" s="17">
        <v>0.34058522827001497</v>
      </c>
      <c r="BB9" s="17">
        <v>0.41472971714930301</v>
      </c>
    </row>
    <row r="10" spans="2:54" ht="28.9">
      <c r="B10" s="18" t="s">
        <v>355</v>
      </c>
      <c r="C10" s="17">
        <v>0.383237177473017</v>
      </c>
      <c r="D10" s="17">
        <v>0.40579124804281702</v>
      </c>
      <c r="E10" s="17">
        <v>0.36114411135661301</v>
      </c>
      <c r="F10" s="17"/>
      <c r="G10" s="17">
        <v>0.36830188339416198</v>
      </c>
      <c r="H10" s="17">
        <v>0.38369470798404998</v>
      </c>
      <c r="I10" s="17">
        <v>0.374988039766599</v>
      </c>
      <c r="J10" s="17">
        <v>0.38680218367659502</v>
      </c>
      <c r="K10" s="17">
        <v>0.39065315352998198</v>
      </c>
      <c r="L10" s="17">
        <v>0.39086398139478201</v>
      </c>
      <c r="M10" s="17"/>
      <c r="N10" s="17">
        <v>0.39552565396598399</v>
      </c>
      <c r="O10" s="17">
        <v>0.41317634189423902</v>
      </c>
      <c r="P10" s="17">
        <v>0.39065468887675298</v>
      </c>
      <c r="Q10" s="17">
        <v>0.33408003199430902</v>
      </c>
      <c r="R10" s="17"/>
      <c r="S10" s="17">
        <v>0.370277986990451</v>
      </c>
      <c r="T10" s="17">
        <v>0.39769708722010899</v>
      </c>
      <c r="U10" s="17">
        <v>0.39628794126372002</v>
      </c>
      <c r="V10" s="17">
        <v>0.36524915384274398</v>
      </c>
      <c r="W10" s="17">
        <v>0.36501413930759502</v>
      </c>
      <c r="X10" s="17">
        <v>0.407173066885957</v>
      </c>
      <c r="Y10" s="17">
        <v>0.36685597915838503</v>
      </c>
      <c r="Z10" s="17">
        <v>0.40484532386453498</v>
      </c>
      <c r="AA10" s="17">
        <v>0.41661963113584299</v>
      </c>
      <c r="AB10" s="17">
        <v>0.382691028702627</v>
      </c>
      <c r="AC10" s="17">
        <v>0.33690430749763101</v>
      </c>
      <c r="AD10" s="17">
        <v>0.342549057109372</v>
      </c>
      <c r="AE10" s="17"/>
      <c r="AF10" s="17">
        <v>0.387273886476241</v>
      </c>
      <c r="AG10" s="17">
        <v>0.40952265427684698</v>
      </c>
      <c r="AH10" s="17">
        <v>0.44931272271435801</v>
      </c>
      <c r="AI10" s="17">
        <v>0.378375439762412</v>
      </c>
      <c r="AJ10" s="17">
        <v>0.34839037389469801</v>
      </c>
      <c r="AK10" s="17"/>
      <c r="AL10" s="17">
        <v>0.35421865403335001</v>
      </c>
      <c r="AM10" s="17">
        <v>0.41520182097529101</v>
      </c>
      <c r="AN10" s="17">
        <v>0.394431507882954</v>
      </c>
      <c r="AO10" s="17">
        <v>0.40346348142467697</v>
      </c>
      <c r="AP10" s="17">
        <v>0.29977674654458297</v>
      </c>
      <c r="AQ10" s="17"/>
      <c r="AR10" s="17">
        <v>0.37937066519012302</v>
      </c>
      <c r="AS10" s="17"/>
      <c r="AT10" s="17">
        <v>0.383863124955718</v>
      </c>
      <c r="AU10" s="17"/>
      <c r="AV10" s="17">
        <v>0.369682790462253</v>
      </c>
      <c r="AW10" s="17"/>
      <c r="AX10" s="17">
        <v>0.41658071637418198</v>
      </c>
      <c r="AY10" s="17">
        <v>0.38680176328510202</v>
      </c>
      <c r="AZ10" s="17"/>
      <c r="BA10" s="17">
        <v>0.39003280046486599</v>
      </c>
      <c r="BB10" s="17">
        <v>0.39935664175864899</v>
      </c>
    </row>
    <row r="11" spans="2:54">
      <c r="B11" s="18" t="s">
        <v>356</v>
      </c>
      <c r="C11" s="17">
        <v>0.12926954846667399</v>
      </c>
      <c r="D11" s="17">
        <v>0.133453952540768</v>
      </c>
      <c r="E11" s="17">
        <v>0.124581226305499</v>
      </c>
      <c r="F11" s="17"/>
      <c r="G11" s="17">
        <v>0.15954874108261199</v>
      </c>
      <c r="H11" s="17">
        <v>0.10645347508167199</v>
      </c>
      <c r="I11" s="17">
        <v>0.129059812051215</v>
      </c>
      <c r="J11" s="17">
        <v>0.14885263512788099</v>
      </c>
      <c r="K11" s="17">
        <v>0.119637971814269</v>
      </c>
      <c r="L11" s="17">
        <v>0.11870840296845001</v>
      </c>
      <c r="M11" s="17"/>
      <c r="N11" s="17">
        <v>0.124300585336205</v>
      </c>
      <c r="O11" s="17">
        <v>0.14143744446128301</v>
      </c>
      <c r="P11" s="17">
        <v>0.13301207226720299</v>
      </c>
      <c r="Q11" s="17">
        <v>0.11880782039554599</v>
      </c>
      <c r="R11" s="17"/>
      <c r="S11" s="17">
        <v>0.117299365503163</v>
      </c>
      <c r="T11" s="17">
        <v>0.144680647924498</v>
      </c>
      <c r="U11" s="17">
        <v>0.16167450032076899</v>
      </c>
      <c r="V11" s="17">
        <v>0.12786394847034899</v>
      </c>
      <c r="W11" s="17">
        <v>0.14407274002295101</v>
      </c>
      <c r="X11" s="17">
        <v>0.13658326698866699</v>
      </c>
      <c r="Y11" s="17">
        <v>0.124907201247829</v>
      </c>
      <c r="Z11" s="17">
        <v>0.134145291280792</v>
      </c>
      <c r="AA11" s="17">
        <v>9.2077167833686996E-2</v>
      </c>
      <c r="AB11" s="17">
        <v>0.12063897623525401</v>
      </c>
      <c r="AC11" s="17">
        <v>0.14830564397236101</v>
      </c>
      <c r="AD11" s="17">
        <v>0.115070435398479</v>
      </c>
      <c r="AE11" s="17"/>
      <c r="AF11" s="17">
        <v>0.10002211253594601</v>
      </c>
      <c r="AG11" s="17">
        <v>0.15716520234484699</v>
      </c>
      <c r="AH11" s="17">
        <v>0.14600322311123601</v>
      </c>
      <c r="AI11" s="17">
        <v>0.104251719254827</v>
      </c>
      <c r="AJ11" s="17">
        <v>0.16312223934922099</v>
      </c>
      <c r="AK11" s="17"/>
      <c r="AL11" s="17">
        <v>0.14134164238020999</v>
      </c>
      <c r="AM11" s="17">
        <v>0.12295099527341</v>
      </c>
      <c r="AN11" s="17">
        <v>0.13342284587902101</v>
      </c>
      <c r="AO11" s="17">
        <v>0.107645999508093</v>
      </c>
      <c r="AP11" s="17">
        <v>0.104123620012103</v>
      </c>
      <c r="AQ11" s="17"/>
      <c r="AR11" s="17">
        <v>0.121272822304354</v>
      </c>
      <c r="AS11" s="17"/>
      <c r="AT11" s="17">
        <v>0.117719653983745</v>
      </c>
      <c r="AU11" s="17"/>
      <c r="AV11" s="17">
        <v>9.6555736129041697E-2</v>
      </c>
      <c r="AW11" s="17"/>
      <c r="AX11" s="17">
        <v>0.100082949227443</v>
      </c>
      <c r="AY11" s="17">
        <v>0.11539116062583001</v>
      </c>
      <c r="AZ11" s="17"/>
      <c r="BA11" s="17">
        <v>0.135796015609354</v>
      </c>
      <c r="BB11" s="17">
        <v>0.110253319912491</v>
      </c>
    </row>
    <row r="12" spans="2:54" ht="28.9">
      <c r="B12" s="18" t="s">
        <v>357</v>
      </c>
      <c r="C12" s="17">
        <v>4.0294032921539401E-2</v>
      </c>
      <c r="D12" s="17">
        <v>4.2059187137181299E-2</v>
      </c>
      <c r="E12" s="17">
        <v>3.8766364189669701E-2</v>
      </c>
      <c r="F12" s="17"/>
      <c r="G12" s="17">
        <v>4.6383842152334397E-2</v>
      </c>
      <c r="H12" s="17">
        <v>3.1214054498064699E-2</v>
      </c>
      <c r="I12" s="17">
        <v>3.7606917767397698E-2</v>
      </c>
      <c r="J12" s="17">
        <v>4.9449932714282399E-2</v>
      </c>
      <c r="K12" s="17">
        <v>4.6464807460126503E-2</v>
      </c>
      <c r="L12" s="17">
        <v>3.4325076221035797E-2</v>
      </c>
      <c r="M12" s="17"/>
      <c r="N12" s="17">
        <v>2.7753956089649499E-2</v>
      </c>
      <c r="O12" s="17">
        <v>3.8183452878753299E-2</v>
      </c>
      <c r="P12" s="17">
        <v>4.7827211538014197E-2</v>
      </c>
      <c r="Q12" s="17">
        <v>4.8287974184009298E-2</v>
      </c>
      <c r="R12" s="17"/>
      <c r="S12" s="17">
        <v>5.7513042657170402E-2</v>
      </c>
      <c r="T12" s="17">
        <v>5.1741697052554103E-2</v>
      </c>
      <c r="U12" s="17">
        <v>4.4327567290811901E-2</v>
      </c>
      <c r="V12" s="17">
        <v>3.3915528339810097E-2</v>
      </c>
      <c r="W12" s="17">
        <v>5.4568806297370903E-2</v>
      </c>
      <c r="X12" s="17">
        <v>4.0422390942973403E-2</v>
      </c>
      <c r="Y12" s="17">
        <v>4.1642173137951502E-2</v>
      </c>
      <c r="Z12" s="17">
        <v>0</v>
      </c>
      <c r="AA12" s="17">
        <v>3.2717142964567701E-2</v>
      </c>
      <c r="AB12" s="17">
        <v>2.7696837558801798E-2</v>
      </c>
      <c r="AC12" s="17">
        <v>1.9400388762753601E-2</v>
      </c>
      <c r="AD12" s="17">
        <v>3.5330503492054501E-2</v>
      </c>
      <c r="AE12" s="17"/>
      <c r="AF12" s="17">
        <v>2.1446355896857599E-2</v>
      </c>
      <c r="AG12" s="17">
        <v>4.7406144459431997E-2</v>
      </c>
      <c r="AH12" s="17">
        <v>3.9934961468043602E-2</v>
      </c>
      <c r="AI12" s="17">
        <v>4.5798118898635401E-2</v>
      </c>
      <c r="AJ12" s="17">
        <v>8.1603994276307698E-2</v>
      </c>
      <c r="AK12" s="17"/>
      <c r="AL12" s="17">
        <v>5.2391886060204902E-2</v>
      </c>
      <c r="AM12" s="17">
        <v>4.08761629044593E-2</v>
      </c>
      <c r="AN12" s="17">
        <v>3.1962416713419699E-2</v>
      </c>
      <c r="AO12" s="17">
        <v>2.86561738359516E-2</v>
      </c>
      <c r="AP12" s="17">
        <v>4.4937357212250402E-2</v>
      </c>
      <c r="AQ12" s="17"/>
      <c r="AR12" s="17">
        <v>1.7253604428503402E-2</v>
      </c>
      <c r="AS12" s="17"/>
      <c r="AT12" s="17">
        <v>2.0005475391022001E-2</v>
      </c>
      <c r="AU12" s="17"/>
      <c r="AV12" s="17">
        <v>1.07974435429006E-2</v>
      </c>
      <c r="AW12" s="17"/>
      <c r="AX12" s="17">
        <v>2.5333584041392101E-2</v>
      </c>
      <c r="AY12" s="17">
        <v>1.9249479288506802E-2</v>
      </c>
      <c r="AZ12" s="17"/>
      <c r="BA12" s="17">
        <v>5.9449208104772999E-2</v>
      </c>
      <c r="BB12" s="17">
        <v>2.5908492839699902E-2</v>
      </c>
    </row>
    <row r="13" spans="2:54">
      <c r="B13" s="18" t="s">
        <v>130</v>
      </c>
      <c r="C13" s="19">
        <v>7.0274178728180897E-2</v>
      </c>
      <c r="D13" s="19">
        <v>4.4848041309093097E-2</v>
      </c>
      <c r="E13" s="19">
        <v>9.4946277517566902E-2</v>
      </c>
      <c r="F13" s="19"/>
      <c r="G13" s="19">
        <v>5.9087781894484298E-2</v>
      </c>
      <c r="H13" s="19">
        <v>5.6619397484559998E-2</v>
      </c>
      <c r="I13" s="19">
        <v>6.1056675721324997E-2</v>
      </c>
      <c r="J13" s="19">
        <v>6.0089404970043503E-2</v>
      </c>
      <c r="K13" s="19">
        <v>7.9527303458814397E-2</v>
      </c>
      <c r="L13" s="19">
        <v>9.8518247165667899E-2</v>
      </c>
      <c r="M13" s="19"/>
      <c r="N13" s="19">
        <v>4.0940686005503497E-2</v>
      </c>
      <c r="O13" s="19">
        <v>6.5897471275939104E-2</v>
      </c>
      <c r="P13" s="19">
        <v>6.7742470740115496E-2</v>
      </c>
      <c r="Q13" s="19">
        <v>0.104486138605353</v>
      </c>
      <c r="R13" s="19"/>
      <c r="S13" s="19">
        <v>5.9638940389079902E-2</v>
      </c>
      <c r="T13" s="19">
        <v>7.5515600221812307E-2</v>
      </c>
      <c r="U13" s="19">
        <v>6.5950702969540406E-2</v>
      </c>
      <c r="V13" s="19">
        <v>5.6956063162097698E-2</v>
      </c>
      <c r="W13" s="19">
        <v>7.6572729816008794E-2</v>
      </c>
      <c r="X13" s="19">
        <v>7.6773909017208597E-2</v>
      </c>
      <c r="Y13" s="19">
        <v>7.7043915925078102E-2</v>
      </c>
      <c r="Z13" s="19">
        <v>9.0628550493129401E-2</v>
      </c>
      <c r="AA13" s="19">
        <v>7.1141508929008307E-2</v>
      </c>
      <c r="AB13" s="19">
        <v>5.0955452503066698E-2</v>
      </c>
      <c r="AC13" s="19">
        <v>9.5683137071465002E-2</v>
      </c>
      <c r="AD13" s="19">
        <v>8.1632336045893206E-2</v>
      </c>
      <c r="AE13" s="19"/>
      <c r="AF13" s="19">
        <v>4.29437647622554E-2</v>
      </c>
      <c r="AG13" s="19">
        <v>6.2876298026589894E-2</v>
      </c>
      <c r="AH13" s="19">
        <v>4.4410885949566402E-2</v>
      </c>
      <c r="AI13" s="19">
        <v>4.9846117412248099E-2</v>
      </c>
      <c r="AJ13" s="19">
        <v>9.2031102128683206E-2</v>
      </c>
      <c r="AK13" s="19"/>
      <c r="AL13" s="19">
        <v>0.106381551751804</v>
      </c>
      <c r="AM13" s="19">
        <v>7.8064569212540902E-2</v>
      </c>
      <c r="AN13" s="19">
        <v>4.2542797832014402E-2</v>
      </c>
      <c r="AO13" s="19">
        <v>1.77925130933572E-2</v>
      </c>
      <c r="AP13" s="19">
        <v>4.2353184305672802E-2</v>
      </c>
      <c r="AQ13" s="19"/>
      <c r="AR13" s="19">
        <v>4.1974387725428899E-2</v>
      </c>
      <c r="AS13" s="19"/>
      <c r="AT13" s="19">
        <v>5.4798348343368802E-2</v>
      </c>
      <c r="AU13" s="19"/>
      <c r="AV13" s="19">
        <v>2.9350194205978699E-2</v>
      </c>
      <c r="AW13" s="19"/>
      <c r="AX13" s="19">
        <v>1.9888107000423899E-2</v>
      </c>
      <c r="AY13" s="19">
        <v>6.0025671769483403E-2</v>
      </c>
      <c r="AZ13" s="19"/>
      <c r="BA13" s="19">
        <v>7.4136747550991103E-2</v>
      </c>
      <c r="BB13" s="19">
        <v>4.97518283398573E-2</v>
      </c>
    </row>
    <row r="14" spans="2:54">
      <c r="B14" s="16"/>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131</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28.9">
      <c r="B9" s="18" t="s">
        <v>126</v>
      </c>
      <c r="C9" s="17">
        <v>9.6961753578537799E-2</v>
      </c>
      <c r="D9" s="17">
        <v>0.113967753915052</v>
      </c>
      <c r="E9" s="17">
        <v>7.9516018757705198E-2</v>
      </c>
      <c r="F9" s="17"/>
      <c r="G9" s="17">
        <v>0.16079305462669</v>
      </c>
      <c r="H9" s="17">
        <v>0.175993938884551</v>
      </c>
      <c r="I9" s="17">
        <v>0.10411255793872599</v>
      </c>
      <c r="J9" s="17">
        <v>8.1268083755639195E-2</v>
      </c>
      <c r="K9" s="17">
        <v>3.9330178114592898E-2</v>
      </c>
      <c r="L9" s="17">
        <v>3.5757558561286699E-2</v>
      </c>
      <c r="M9" s="17"/>
      <c r="N9" s="17">
        <v>0.13288719318074499</v>
      </c>
      <c r="O9" s="17">
        <v>7.1211245835023806E-2</v>
      </c>
      <c r="P9" s="17">
        <v>8.4838309127918704E-2</v>
      </c>
      <c r="Q9" s="17">
        <v>9.6393540566497807E-2</v>
      </c>
      <c r="R9" s="17"/>
      <c r="S9" s="17">
        <v>0.200588282923821</v>
      </c>
      <c r="T9" s="17">
        <v>7.1942534603375297E-2</v>
      </c>
      <c r="U9" s="17">
        <v>4.9911270127521098E-2</v>
      </c>
      <c r="V9" s="17">
        <v>9.5919408521461497E-2</v>
      </c>
      <c r="W9" s="17">
        <v>5.8614808566268002E-2</v>
      </c>
      <c r="X9" s="17">
        <v>6.5021177204202502E-2</v>
      </c>
      <c r="Y9" s="17">
        <v>6.7697321727794996E-2</v>
      </c>
      <c r="Z9" s="17">
        <v>0.121896488171243</v>
      </c>
      <c r="AA9" s="17">
        <v>0.11320258058777</v>
      </c>
      <c r="AB9" s="17">
        <v>9.6468022656568994E-2</v>
      </c>
      <c r="AC9" s="17">
        <v>8.0206701398980895E-2</v>
      </c>
      <c r="AD9" s="17">
        <v>5.0968907650278998E-2</v>
      </c>
      <c r="AE9" s="17"/>
      <c r="AF9" s="17">
        <v>0.18334643438758999</v>
      </c>
      <c r="AG9" s="17">
        <v>6.5083325137475195E-2</v>
      </c>
      <c r="AH9" s="17">
        <v>5.8732968467035102E-2</v>
      </c>
      <c r="AI9" s="17">
        <v>7.7556733534946201E-2</v>
      </c>
      <c r="AJ9" s="17">
        <v>4.1730183867118797E-2</v>
      </c>
      <c r="AK9" s="17"/>
      <c r="AL9" s="17">
        <v>7.2028877556579302E-2</v>
      </c>
      <c r="AM9" s="17">
        <v>7.4614663165112699E-2</v>
      </c>
      <c r="AN9" s="17">
        <v>0.112177006656559</v>
      </c>
      <c r="AO9" s="17">
        <v>0.15171274665788301</v>
      </c>
      <c r="AP9" s="17">
        <v>0.28279123983819698</v>
      </c>
      <c r="AQ9" s="17"/>
      <c r="AR9" s="17">
        <v>0.19302550454865999</v>
      </c>
      <c r="AS9" s="17"/>
      <c r="AT9" s="17">
        <v>0.21230722495447299</v>
      </c>
      <c r="AU9" s="17"/>
      <c r="AV9" s="17">
        <v>0.209550922854813</v>
      </c>
      <c r="AW9" s="17"/>
      <c r="AX9" s="17">
        <v>0.16760718605691299</v>
      </c>
      <c r="AY9" s="17">
        <v>0.15249492490243999</v>
      </c>
      <c r="AZ9" s="17"/>
      <c r="BA9" s="17">
        <v>7.4232022723370705E-2</v>
      </c>
      <c r="BB9" s="17">
        <v>0.11047652574995501</v>
      </c>
    </row>
    <row r="10" spans="2:54" ht="28.9">
      <c r="B10" s="18" t="s">
        <v>127</v>
      </c>
      <c r="C10" s="17">
        <v>0.29614166760775401</v>
      </c>
      <c r="D10" s="17">
        <v>0.32234110421464601</v>
      </c>
      <c r="E10" s="17">
        <v>0.27073773646320098</v>
      </c>
      <c r="F10" s="17"/>
      <c r="G10" s="17">
        <v>0.33613421528242499</v>
      </c>
      <c r="H10" s="17">
        <v>0.33135823547968202</v>
      </c>
      <c r="I10" s="17">
        <v>0.324113041406424</v>
      </c>
      <c r="J10" s="17">
        <v>0.29790242009171902</v>
      </c>
      <c r="K10" s="17">
        <v>0.26796001379416601</v>
      </c>
      <c r="L10" s="17">
        <v>0.23588592579076001</v>
      </c>
      <c r="M10" s="17"/>
      <c r="N10" s="17">
        <v>0.32962418544348698</v>
      </c>
      <c r="O10" s="17">
        <v>0.27562558913895502</v>
      </c>
      <c r="P10" s="17">
        <v>0.30140129081268002</v>
      </c>
      <c r="Q10" s="17">
        <v>0.277461256621583</v>
      </c>
      <c r="R10" s="17"/>
      <c r="S10" s="17">
        <v>0.328718021969715</v>
      </c>
      <c r="T10" s="17">
        <v>0.24509045690179501</v>
      </c>
      <c r="U10" s="17">
        <v>0.21858118785309799</v>
      </c>
      <c r="V10" s="17">
        <v>0.308506690657051</v>
      </c>
      <c r="W10" s="17">
        <v>0.26916631587074102</v>
      </c>
      <c r="X10" s="17">
        <v>0.31672383091462902</v>
      </c>
      <c r="Y10" s="17">
        <v>0.33346918949933801</v>
      </c>
      <c r="Z10" s="17">
        <v>0.32806585828657497</v>
      </c>
      <c r="AA10" s="17">
        <v>0.29940451003130802</v>
      </c>
      <c r="AB10" s="17">
        <v>0.34763569581890302</v>
      </c>
      <c r="AC10" s="17">
        <v>0.27978652011209798</v>
      </c>
      <c r="AD10" s="17">
        <v>0.25577437886550503</v>
      </c>
      <c r="AE10" s="17"/>
      <c r="AF10" s="17">
        <v>0.43104798757748403</v>
      </c>
      <c r="AG10" s="17">
        <v>0.21475823257590901</v>
      </c>
      <c r="AH10" s="17">
        <v>0.31210463116065301</v>
      </c>
      <c r="AI10" s="17">
        <v>0.26483527692476799</v>
      </c>
      <c r="AJ10" s="17">
        <v>0.204621139614167</v>
      </c>
      <c r="AK10" s="17"/>
      <c r="AL10" s="17">
        <v>0.24356880885600601</v>
      </c>
      <c r="AM10" s="17">
        <v>0.27792473747429602</v>
      </c>
      <c r="AN10" s="17">
        <v>0.34222946385943598</v>
      </c>
      <c r="AO10" s="17">
        <v>0.422668433969353</v>
      </c>
      <c r="AP10" s="17">
        <v>0.35645038244843003</v>
      </c>
      <c r="AQ10" s="17"/>
      <c r="AR10" s="17">
        <v>0.393836446733898</v>
      </c>
      <c r="AS10" s="17"/>
      <c r="AT10" s="17">
        <v>0.338041156060713</v>
      </c>
      <c r="AU10" s="17"/>
      <c r="AV10" s="17">
        <v>0.44152170729036699</v>
      </c>
      <c r="AW10" s="17"/>
      <c r="AX10" s="17">
        <v>0.35405937948197203</v>
      </c>
      <c r="AY10" s="17">
        <v>0.419822403123008</v>
      </c>
      <c r="AZ10" s="17"/>
      <c r="BA10" s="17">
        <v>0.223136367622255</v>
      </c>
      <c r="BB10" s="17">
        <v>0.34636961038530301</v>
      </c>
    </row>
    <row r="11" spans="2:54" ht="43.15">
      <c r="B11" s="18" t="s">
        <v>128</v>
      </c>
      <c r="C11" s="17">
        <v>0.36727600208545402</v>
      </c>
      <c r="D11" s="17">
        <v>0.34490578987835102</v>
      </c>
      <c r="E11" s="17">
        <v>0.39034441898673</v>
      </c>
      <c r="F11" s="17"/>
      <c r="G11" s="17">
        <v>0.32822259455492803</v>
      </c>
      <c r="H11" s="17">
        <v>0.33891601961777401</v>
      </c>
      <c r="I11" s="17">
        <v>0.35906231047039799</v>
      </c>
      <c r="J11" s="17">
        <v>0.36970015413429202</v>
      </c>
      <c r="K11" s="17">
        <v>0.38432583400535503</v>
      </c>
      <c r="L11" s="17">
        <v>0.408875432822216</v>
      </c>
      <c r="M11" s="17"/>
      <c r="N11" s="17">
        <v>0.34437658507681501</v>
      </c>
      <c r="O11" s="17">
        <v>0.40024252571985403</v>
      </c>
      <c r="P11" s="17">
        <v>0.39312047565846098</v>
      </c>
      <c r="Q11" s="17">
        <v>0.33418401681243998</v>
      </c>
      <c r="R11" s="17"/>
      <c r="S11" s="17">
        <v>0.33532116065085399</v>
      </c>
      <c r="T11" s="17">
        <v>0.38499831059343198</v>
      </c>
      <c r="U11" s="17">
        <v>0.430266631815723</v>
      </c>
      <c r="V11" s="17">
        <v>0.331988729998282</v>
      </c>
      <c r="W11" s="17">
        <v>0.43568734713090601</v>
      </c>
      <c r="X11" s="17">
        <v>0.35975543094361601</v>
      </c>
      <c r="Y11" s="17">
        <v>0.36477686613549998</v>
      </c>
      <c r="Z11" s="17">
        <v>0.37785772884458502</v>
      </c>
      <c r="AA11" s="17">
        <v>0.34041437718475398</v>
      </c>
      <c r="AB11" s="17">
        <v>0.32514586803539802</v>
      </c>
      <c r="AC11" s="17">
        <v>0.383739718847038</v>
      </c>
      <c r="AD11" s="17">
        <v>0.42970530667915902</v>
      </c>
      <c r="AE11" s="17"/>
      <c r="AF11" s="17">
        <v>0.29843072387472702</v>
      </c>
      <c r="AG11" s="17">
        <v>0.39961595168854702</v>
      </c>
      <c r="AH11" s="17">
        <v>0.44784818529468401</v>
      </c>
      <c r="AI11" s="17">
        <v>0.43741976596869298</v>
      </c>
      <c r="AJ11" s="17">
        <v>0.37760333128460899</v>
      </c>
      <c r="AK11" s="17"/>
      <c r="AL11" s="17">
        <v>0.38190646893417701</v>
      </c>
      <c r="AM11" s="17">
        <v>0.416347392886534</v>
      </c>
      <c r="AN11" s="17">
        <v>0.34094523931822202</v>
      </c>
      <c r="AO11" s="17">
        <v>0.30205420555172602</v>
      </c>
      <c r="AP11" s="17">
        <v>0.18330007197251999</v>
      </c>
      <c r="AQ11" s="17"/>
      <c r="AR11" s="17">
        <v>0.29243210553000198</v>
      </c>
      <c r="AS11" s="17"/>
      <c r="AT11" s="17">
        <v>0.27770541088360601</v>
      </c>
      <c r="AU11" s="17"/>
      <c r="AV11" s="17">
        <v>0.25662910519750598</v>
      </c>
      <c r="AW11" s="17"/>
      <c r="AX11" s="17">
        <v>0.331324549320552</v>
      </c>
      <c r="AY11" s="17">
        <v>0.30461843482204498</v>
      </c>
      <c r="AZ11" s="17"/>
      <c r="BA11" s="17">
        <v>0.38342807186164102</v>
      </c>
      <c r="BB11" s="17">
        <v>0.36338923885388802</v>
      </c>
    </row>
    <row r="12" spans="2:54" ht="43.15">
      <c r="B12" s="18" t="s">
        <v>129</v>
      </c>
      <c r="C12" s="17">
        <v>0.16630515290085901</v>
      </c>
      <c r="D12" s="17">
        <v>0.17169572998712701</v>
      </c>
      <c r="E12" s="17">
        <v>0.160618723033251</v>
      </c>
      <c r="F12" s="17"/>
      <c r="G12" s="17">
        <v>0.103290534354795</v>
      </c>
      <c r="H12" s="17">
        <v>0.104659289221586</v>
      </c>
      <c r="I12" s="17">
        <v>0.130810042224522</v>
      </c>
      <c r="J12" s="17">
        <v>0.179105002067485</v>
      </c>
      <c r="K12" s="17">
        <v>0.21599741549530899</v>
      </c>
      <c r="L12" s="17">
        <v>0.24385028947210499</v>
      </c>
      <c r="M12" s="17"/>
      <c r="N12" s="17">
        <v>0.13452568776726501</v>
      </c>
      <c r="O12" s="17">
        <v>0.178006161475077</v>
      </c>
      <c r="P12" s="17">
        <v>0.15411046458550001</v>
      </c>
      <c r="Q12" s="17">
        <v>0.19965732102077899</v>
      </c>
      <c r="R12" s="17"/>
      <c r="S12" s="17">
        <v>7.4493014181070294E-2</v>
      </c>
      <c r="T12" s="17">
        <v>0.22729842155944499</v>
      </c>
      <c r="U12" s="17">
        <v>0.22725183971440299</v>
      </c>
      <c r="V12" s="17">
        <v>0.18220743219673299</v>
      </c>
      <c r="W12" s="17">
        <v>0.205211456198544</v>
      </c>
      <c r="X12" s="17">
        <v>0.16402492029128499</v>
      </c>
      <c r="Y12" s="17">
        <v>0.15438456776288201</v>
      </c>
      <c r="Z12" s="17">
        <v>0.119448137880173</v>
      </c>
      <c r="AA12" s="17">
        <v>0.14263602361993299</v>
      </c>
      <c r="AB12" s="17">
        <v>0.15948651919200099</v>
      </c>
      <c r="AC12" s="17">
        <v>0.190068563891199</v>
      </c>
      <c r="AD12" s="17">
        <v>0.19737639831132101</v>
      </c>
      <c r="AE12" s="17"/>
      <c r="AF12" s="17">
        <v>4.0257512890296401E-2</v>
      </c>
      <c r="AG12" s="17">
        <v>0.260974366543263</v>
      </c>
      <c r="AH12" s="17">
        <v>0.11777873555356801</v>
      </c>
      <c r="AI12" s="17">
        <v>0.13728139688774901</v>
      </c>
      <c r="AJ12" s="17">
        <v>0.33074091261296501</v>
      </c>
      <c r="AK12" s="17"/>
      <c r="AL12" s="17">
        <v>0.21295076551948899</v>
      </c>
      <c r="AM12" s="17">
        <v>0.159522083504468</v>
      </c>
      <c r="AN12" s="17">
        <v>0.137958168875668</v>
      </c>
      <c r="AO12" s="17">
        <v>8.6174769446531296E-2</v>
      </c>
      <c r="AP12" s="17">
        <v>0.118665429389522</v>
      </c>
      <c r="AQ12" s="17"/>
      <c r="AR12" s="17">
        <v>9.0078633394680099E-2</v>
      </c>
      <c r="AS12" s="17"/>
      <c r="AT12" s="17">
        <v>0.143069825774126</v>
      </c>
      <c r="AU12" s="17"/>
      <c r="AV12" s="17">
        <v>7.1346374074105198E-2</v>
      </c>
      <c r="AW12" s="17"/>
      <c r="AX12" s="17">
        <v>8.8656365729410505E-2</v>
      </c>
      <c r="AY12" s="17">
        <v>6.3404657884977497E-2</v>
      </c>
      <c r="AZ12" s="17"/>
      <c r="BA12" s="17">
        <v>0.25407005390888199</v>
      </c>
      <c r="BB12" s="17">
        <v>0.11558046695209299</v>
      </c>
    </row>
    <row r="13" spans="2:54">
      <c r="B13" s="18" t="s">
        <v>130</v>
      </c>
      <c r="C13" s="19">
        <v>7.3315423827395795E-2</v>
      </c>
      <c r="D13" s="19">
        <v>4.7089622004823001E-2</v>
      </c>
      <c r="E13" s="19">
        <v>9.8783102759112798E-2</v>
      </c>
      <c r="F13" s="19"/>
      <c r="G13" s="19">
        <v>7.1559601181162294E-2</v>
      </c>
      <c r="H13" s="19">
        <v>4.9072516796407201E-2</v>
      </c>
      <c r="I13" s="19">
        <v>8.1902047959930196E-2</v>
      </c>
      <c r="J13" s="19">
        <v>7.2024339950864699E-2</v>
      </c>
      <c r="K13" s="19">
        <v>9.2386558590577803E-2</v>
      </c>
      <c r="L13" s="19">
        <v>7.5630793353633E-2</v>
      </c>
      <c r="M13" s="19"/>
      <c r="N13" s="19">
        <v>5.8586348531688801E-2</v>
      </c>
      <c r="O13" s="19">
        <v>7.4914477831089996E-2</v>
      </c>
      <c r="P13" s="19">
        <v>6.6529459815441006E-2</v>
      </c>
      <c r="Q13" s="19">
        <v>9.2303864978700703E-2</v>
      </c>
      <c r="R13" s="19"/>
      <c r="S13" s="19">
        <v>6.0879520274540001E-2</v>
      </c>
      <c r="T13" s="19">
        <v>7.0670276341952998E-2</v>
      </c>
      <c r="U13" s="19">
        <v>7.3989070489256001E-2</v>
      </c>
      <c r="V13" s="19">
        <v>8.1377738626471505E-2</v>
      </c>
      <c r="W13" s="19">
        <v>3.1320072233541503E-2</v>
      </c>
      <c r="X13" s="19">
        <v>9.4474640646266803E-2</v>
      </c>
      <c r="Y13" s="19">
        <v>7.9672054874484796E-2</v>
      </c>
      <c r="Z13" s="19">
        <v>5.2731786817423902E-2</v>
      </c>
      <c r="AA13" s="19">
        <v>0.10434250857623401</v>
      </c>
      <c r="AB13" s="19">
        <v>7.1263894297128205E-2</v>
      </c>
      <c r="AC13" s="19">
        <v>6.61984957506834E-2</v>
      </c>
      <c r="AD13" s="19">
        <v>6.6175008493735601E-2</v>
      </c>
      <c r="AE13" s="19"/>
      <c r="AF13" s="19">
        <v>4.6917341269903497E-2</v>
      </c>
      <c r="AG13" s="19">
        <v>5.9568124054806097E-2</v>
      </c>
      <c r="AH13" s="19">
        <v>6.3535479524060107E-2</v>
      </c>
      <c r="AI13" s="19">
        <v>8.2906826683844803E-2</v>
      </c>
      <c r="AJ13" s="19">
        <v>4.5304432621140402E-2</v>
      </c>
      <c r="AK13" s="19"/>
      <c r="AL13" s="19">
        <v>8.9545079133748998E-2</v>
      </c>
      <c r="AM13" s="19">
        <v>7.1591122969588999E-2</v>
      </c>
      <c r="AN13" s="19">
        <v>6.6690121290114895E-2</v>
      </c>
      <c r="AO13" s="19">
        <v>3.7389844374506903E-2</v>
      </c>
      <c r="AP13" s="19">
        <v>5.8792876351331298E-2</v>
      </c>
      <c r="AQ13" s="19"/>
      <c r="AR13" s="19">
        <v>3.06273097927592E-2</v>
      </c>
      <c r="AS13" s="19"/>
      <c r="AT13" s="19">
        <v>2.8876382327083502E-2</v>
      </c>
      <c r="AU13" s="19"/>
      <c r="AV13" s="19">
        <v>2.0951890583208701E-2</v>
      </c>
      <c r="AW13" s="19"/>
      <c r="AX13" s="19">
        <v>5.8352519411152097E-2</v>
      </c>
      <c r="AY13" s="19">
        <v>5.9659579267528899E-2</v>
      </c>
      <c r="AZ13" s="19"/>
      <c r="BA13" s="19">
        <v>6.5133483883851401E-2</v>
      </c>
      <c r="BB13" s="19">
        <v>6.4184158058761806E-2</v>
      </c>
    </row>
    <row r="14" spans="2:54">
      <c r="B14" s="16"/>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361</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28.9">
      <c r="B9" s="18" t="s">
        <v>354</v>
      </c>
      <c r="C9" s="17">
        <v>0.363627043621845</v>
      </c>
      <c r="D9" s="17">
        <v>0.405365256044453</v>
      </c>
      <c r="E9" s="17">
        <v>0.32344095781895998</v>
      </c>
      <c r="F9" s="17"/>
      <c r="G9" s="17">
        <v>0.36303619960000999</v>
      </c>
      <c r="H9" s="17">
        <v>0.38963700752708702</v>
      </c>
      <c r="I9" s="17">
        <v>0.38550330089805801</v>
      </c>
      <c r="J9" s="17">
        <v>0.36761465550328598</v>
      </c>
      <c r="K9" s="17">
        <v>0.36954690706437698</v>
      </c>
      <c r="L9" s="17">
        <v>0.31693992299240198</v>
      </c>
      <c r="M9" s="17"/>
      <c r="N9" s="17">
        <v>0.449465105408548</v>
      </c>
      <c r="O9" s="17">
        <v>0.34831381413074303</v>
      </c>
      <c r="P9" s="17">
        <v>0.32877271402939501</v>
      </c>
      <c r="Q9" s="17">
        <v>0.31917742844672098</v>
      </c>
      <c r="R9" s="17"/>
      <c r="S9" s="17">
        <v>0.43743190809377902</v>
      </c>
      <c r="T9" s="17">
        <v>0.36769088366538999</v>
      </c>
      <c r="U9" s="17">
        <v>0.33735055509515699</v>
      </c>
      <c r="V9" s="17">
        <v>0.38188620564692199</v>
      </c>
      <c r="W9" s="17">
        <v>0.30143287294024201</v>
      </c>
      <c r="X9" s="17">
        <v>0.302196817976776</v>
      </c>
      <c r="Y9" s="17">
        <v>0.36588399151011203</v>
      </c>
      <c r="Z9" s="17">
        <v>0.34902500371781597</v>
      </c>
      <c r="AA9" s="17">
        <v>0.371113435728394</v>
      </c>
      <c r="AB9" s="17">
        <v>0.35853614070508999</v>
      </c>
      <c r="AC9" s="17">
        <v>0.42275590349122999</v>
      </c>
      <c r="AD9" s="17">
        <v>0.24919664295313201</v>
      </c>
      <c r="AE9" s="17"/>
      <c r="AF9" s="17">
        <v>0.44545622821393199</v>
      </c>
      <c r="AG9" s="17">
        <v>0.30400876044747199</v>
      </c>
      <c r="AH9" s="17">
        <v>0.41045827592773398</v>
      </c>
      <c r="AI9" s="17">
        <v>0.49751274256796701</v>
      </c>
      <c r="AJ9" s="17">
        <v>0.23969435331354499</v>
      </c>
      <c r="AK9" s="17"/>
      <c r="AL9" s="17">
        <v>0.291673106708078</v>
      </c>
      <c r="AM9" s="17">
        <v>0.315859944081961</v>
      </c>
      <c r="AN9" s="17">
        <v>0.424263144170201</v>
      </c>
      <c r="AO9" s="17">
        <v>0.51548873262732597</v>
      </c>
      <c r="AP9" s="17">
        <v>0.59990507794736503</v>
      </c>
      <c r="AQ9" s="17"/>
      <c r="AR9" s="17">
        <v>0.4455381164917</v>
      </c>
      <c r="AS9" s="17"/>
      <c r="AT9" s="17">
        <v>0.38163373563247199</v>
      </c>
      <c r="AU9" s="17"/>
      <c r="AV9" s="17">
        <v>0.53205416177735398</v>
      </c>
      <c r="AW9" s="17"/>
      <c r="AX9" s="17">
        <v>0.44663616717432603</v>
      </c>
      <c r="AY9" s="17">
        <v>0.41339803637168898</v>
      </c>
      <c r="AZ9" s="17"/>
      <c r="BA9" s="17">
        <v>0.30112459341621201</v>
      </c>
      <c r="BB9" s="17">
        <v>0.43013500262016502</v>
      </c>
    </row>
    <row r="10" spans="2:54" ht="28.9">
      <c r="B10" s="18" t="s">
        <v>355</v>
      </c>
      <c r="C10" s="17">
        <v>0.35199794479464802</v>
      </c>
      <c r="D10" s="17">
        <v>0.347228514017421</v>
      </c>
      <c r="E10" s="17">
        <v>0.355201002891531</v>
      </c>
      <c r="F10" s="17"/>
      <c r="G10" s="17">
        <v>0.37584803449867799</v>
      </c>
      <c r="H10" s="17">
        <v>0.36083246280189102</v>
      </c>
      <c r="I10" s="17">
        <v>0.34853091855770302</v>
      </c>
      <c r="J10" s="17">
        <v>0.33519241085540602</v>
      </c>
      <c r="K10" s="17">
        <v>0.32016922958643501</v>
      </c>
      <c r="L10" s="17">
        <v>0.36724587471484899</v>
      </c>
      <c r="M10" s="17"/>
      <c r="N10" s="17">
        <v>0.35265080755622202</v>
      </c>
      <c r="O10" s="17">
        <v>0.38701748410919801</v>
      </c>
      <c r="P10" s="17">
        <v>0.345935595364461</v>
      </c>
      <c r="Q10" s="17">
        <v>0.32346040444747898</v>
      </c>
      <c r="R10" s="17"/>
      <c r="S10" s="17">
        <v>0.33914294975002801</v>
      </c>
      <c r="T10" s="17">
        <v>0.33233657446509801</v>
      </c>
      <c r="U10" s="17">
        <v>0.36758195806314398</v>
      </c>
      <c r="V10" s="17">
        <v>0.34106977521443599</v>
      </c>
      <c r="W10" s="17">
        <v>0.37140025636576701</v>
      </c>
      <c r="X10" s="17">
        <v>0.36269556828188498</v>
      </c>
      <c r="Y10" s="17">
        <v>0.33644342333434002</v>
      </c>
      <c r="Z10" s="17">
        <v>0.33715094791033901</v>
      </c>
      <c r="AA10" s="17">
        <v>0.37951555905085999</v>
      </c>
      <c r="AB10" s="17">
        <v>0.371706437843487</v>
      </c>
      <c r="AC10" s="17">
        <v>0.27041667999213398</v>
      </c>
      <c r="AD10" s="17">
        <v>0.44829771645863797</v>
      </c>
      <c r="AE10" s="17"/>
      <c r="AF10" s="17">
        <v>0.35974617168668699</v>
      </c>
      <c r="AG10" s="17">
        <v>0.39546811599173798</v>
      </c>
      <c r="AH10" s="17">
        <v>0.35563874343549601</v>
      </c>
      <c r="AI10" s="17">
        <v>0.31779051105841699</v>
      </c>
      <c r="AJ10" s="17">
        <v>0.32914811717533499</v>
      </c>
      <c r="AK10" s="17"/>
      <c r="AL10" s="17">
        <v>0.318538023572493</v>
      </c>
      <c r="AM10" s="17">
        <v>0.38284797516586999</v>
      </c>
      <c r="AN10" s="17">
        <v>0.36649483012076201</v>
      </c>
      <c r="AO10" s="17">
        <v>0.32323442312182099</v>
      </c>
      <c r="AP10" s="17">
        <v>0.25795271591818197</v>
      </c>
      <c r="AQ10" s="17"/>
      <c r="AR10" s="17">
        <v>0.32965379211253198</v>
      </c>
      <c r="AS10" s="17"/>
      <c r="AT10" s="17">
        <v>0.33791614959924998</v>
      </c>
      <c r="AU10" s="17"/>
      <c r="AV10" s="17">
        <v>0.31218714230718603</v>
      </c>
      <c r="AW10" s="17"/>
      <c r="AX10" s="17">
        <v>0.37856656707687802</v>
      </c>
      <c r="AY10" s="17">
        <v>0.34603453442218601</v>
      </c>
      <c r="AZ10" s="17"/>
      <c r="BA10" s="17">
        <v>0.358361390557836</v>
      </c>
      <c r="BB10" s="17">
        <v>0.353569404165475</v>
      </c>
    </row>
    <row r="11" spans="2:54">
      <c r="B11" s="18" t="s">
        <v>356</v>
      </c>
      <c r="C11" s="17">
        <v>0.151365417902453</v>
      </c>
      <c r="D11" s="17">
        <v>0.14144180494212899</v>
      </c>
      <c r="E11" s="17">
        <v>0.16179059747445901</v>
      </c>
      <c r="F11" s="17"/>
      <c r="G11" s="17">
        <v>0.15320473321342501</v>
      </c>
      <c r="H11" s="17">
        <v>0.14630078176806399</v>
      </c>
      <c r="I11" s="17">
        <v>0.130730814070847</v>
      </c>
      <c r="J11" s="17">
        <v>0.17241618690834901</v>
      </c>
      <c r="K11" s="17">
        <v>0.160677884911897</v>
      </c>
      <c r="L11" s="17">
        <v>0.14791027797689699</v>
      </c>
      <c r="M11" s="17"/>
      <c r="N11" s="17">
        <v>0.10563919010735</v>
      </c>
      <c r="O11" s="17">
        <v>0.13816440496076801</v>
      </c>
      <c r="P11" s="17">
        <v>0.19606609807310099</v>
      </c>
      <c r="Q11" s="17">
        <v>0.17585948488522499</v>
      </c>
      <c r="R11" s="17"/>
      <c r="S11" s="17">
        <v>0.128013394156341</v>
      </c>
      <c r="T11" s="17">
        <v>0.150916376040025</v>
      </c>
      <c r="U11" s="17">
        <v>0.16473690539684299</v>
      </c>
      <c r="V11" s="17">
        <v>0.12960665780161901</v>
      </c>
      <c r="W11" s="17">
        <v>0.165166005779566</v>
      </c>
      <c r="X11" s="17">
        <v>0.17092327037876701</v>
      </c>
      <c r="Y11" s="17">
        <v>0.15138201778219801</v>
      </c>
      <c r="Z11" s="17">
        <v>0.17036090831672501</v>
      </c>
      <c r="AA11" s="17">
        <v>0.16009884205125799</v>
      </c>
      <c r="AB11" s="17">
        <v>0.15338809650667401</v>
      </c>
      <c r="AC11" s="17">
        <v>0.14024948962519801</v>
      </c>
      <c r="AD11" s="17">
        <v>0.15613493658191599</v>
      </c>
      <c r="AE11" s="17"/>
      <c r="AF11" s="17">
        <v>0.12322364913903799</v>
      </c>
      <c r="AG11" s="17">
        <v>0.18157398262937999</v>
      </c>
      <c r="AH11" s="17">
        <v>0.13079219909012099</v>
      </c>
      <c r="AI11" s="17">
        <v>9.3398022474366404E-2</v>
      </c>
      <c r="AJ11" s="17">
        <v>0.211666258780845</v>
      </c>
      <c r="AK11" s="17"/>
      <c r="AL11" s="17">
        <v>0.19355488181712399</v>
      </c>
      <c r="AM11" s="17">
        <v>0.16147892660275001</v>
      </c>
      <c r="AN11" s="17">
        <v>0.11890386075119</v>
      </c>
      <c r="AO11" s="17">
        <v>0.10591218423068401</v>
      </c>
      <c r="AP11" s="17">
        <v>8.7174480883791497E-2</v>
      </c>
      <c r="AQ11" s="17"/>
      <c r="AR11" s="17">
        <v>0.13680440740116501</v>
      </c>
      <c r="AS11" s="17"/>
      <c r="AT11" s="17">
        <v>0.17668903031252001</v>
      </c>
      <c r="AU11" s="17"/>
      <c r="AV11" s="17">
        <v>8.4271951706671594E-2</v>
      </c>
      <c r="AW11" s="17"/>
      <c r="AX11" s="17">
        <v>0.110234734034747</v>
      </c>
      <c r="AY11" s="17">
        <v>0.135748208129231</v>
      </c>
      <c r="AZ11" s="17"/>
      <c r="BA11" s="17">
        <v>0.18192534103757099</v>
      </c>
      <c r="BB11" s="17">
        <v>0.124365587638297</v>
      </c>
    </row>
    <row r="12" spans="2:54" ht="28.9">
      <c r="B12" s="18" t="s">
        <v>357</v>
      </c>
      <c r="C12" s="17">
        <v>4.7769278183009002E-2</v>
      </c>
      <c r="D12" s="17">
        <v>5.2862936279676698E-2</v>
      </c>
      <c r="E12" s="17">
        <v>4.30279637577358E-2</v>
      </c>
      <c r="F12" s="17"/>
      <c r="G12" s="17">
        <v>3.9822021816481597E-2</v>
      </c>
      <c r="H12" s="17">
        <v>3.5502408761575802E-2</v>
      </c>
      <c r="I12" s="17">
        <v>4.6141643104702999E-2</v>
      </c>
      <c r="J12" s="17">
        <v>5.32298731623028E-2</v>
      </c>
      <c r="K12" s="17">
        <v>4.5585422421277499E-2</v>
      </c>
      <c r="L12" s="17">
        <v>6.1485011774207801E-2</v>
      </c>
      <c r="M12" s="17"/>
      <c r="N12" s="17">
        <v>3.6995375678928397E-2</v>
      </c>
      <c r="O12" s="17">
        <v>4.9189404181800803E-2</v>
      </c>
      <c r="P12" s="17">
        <v>4.8872351250298103E-2</v>
      </c>
      <c r="Q12" s="17">
        <v>5.8306480031436597E-2</v>
      </c>
      <c r="R12" s="17"/>
      <c r="S12" s="17">
        <v>4.0546163224431497E-2</v>
      </c>
      <c r="T12" s="17">
        <v>5.6817954961940399E-2</v>
      </c>
      <c r="U12" s="17">
        <v>5.76518691043751E-2</v>
      </c>
      <c r="V12" s="17">
        <v>4.1443316231479801E-2</v>
      </c>
      <c r="W12" s="17">
        <v>6.3238949376704101E-2</v>
      </c>
      <c r="X12" s="17">
        <v>7.7392437099047404E-2</v>
      </c>
      <c r="Y12" s="17">
        <v>5.84267426040396E-2</v>
      </c>
      <c r="Z12" s="17">
        <v>2.8823709446317802E-2</v>
      </c>
      <c r="AA12" s="17">
        <v>2.6503427480784401E-2</v>
      </c>
      <c r="AB12" s="17">
        <v>4.1254459860463402E-2</v>
      </c>
      <c r="AC12" s="17">
        <v>4.3177835211375498E-2</v>
      </c>
      <c r="AD12" s="17">
        <v>1.1830217722985399E-2</v>
      </c>
      <c r="AE12" s="17"/>
      <c r="AF12" s="17">
        <v>2.15454872271038E-2</v>
      </c>
      <c r="AG12" s="17">
        <v>5.85547193604204E-2</v>
      </c>
      <c r="AH12" s="17">
        <v>2.4894434064703E-2</v>
      </c>
      <c r="AI12" s="17">
        <v>3.4816194913812E-2</v>
      </c>
      <c r="AJ12" s="17">
        <v>0.114225964474149</v>
      </c>
      <c r="AK12" s="17"/>
      <c r="AL12" s="17">
        <v>6.9886552600014903E-2</v>
      </c>
      <c r="AM12" s="17">
        <v>4.4143462698327099E-2</v>
      </c>
      <c r="AN12" s="17">
        <v>3.53295843451766E-2</v>
      </c>
      <c r="AO12" s="17">
        <v>3.6359989758326397E-2</v>
      </c>
      <c r="AP12" s="17">
        <v>2.6948862078377399E-2</v>
      </c>
      <c r="AQ12" s="17"/>
      <c r="AR12" s="17">
        <v>3.3214369178092402E-2</v>
      </c>
      <c r="AS12" s="17"/>
      <c r="AT12" s="17">
        <v>3.8341629468534998E-2</v>
      </c>
      <c r="AU12" s="17"/>
      <c r="AV12" s="17">
        <v>3.3521273856085901E-2</v>
      </c>
      <c r="AW12" s="17"/>
      <c r="AX12" s="17">
        <v>2.6685311348333501E-2</v>
      </c>
      <c r="AY12" s="17">
        <v>2.80137390899848E-2</v>
      </c>
      <c r="AZ12" s="17"/>
      <c r="BA12" s="17">
        <v>7.41948522093238E-2</v>
      </c>
      <c r="BB12" s="17">
        <v>3.1923244378022901E-2</v>
      </c>
    </row>
    <row r="13" spans="2:54">
      <c r="B13" s="18" t="s">
        <v>130</v>
      </c>
      <c r="C13" s="19">
        <v>8.5240315498044603E-2</v>
      </c>
      <c r="D13" s="19">
        <v>5.3101488716319999E-2</v>
      </c>
      <c r="E13" s="19">
        <v>0.116539478057315</v>
      </c>
      <c r="F13" s="19"/>
      <c r="G13" s="19">
        <v>6.8089010871405703E-2</v>
      </c>
      <c r="H13" s="19">
        <v>6.7727339141381904E-2</v>
      </c>
      <c r="I13" s="19">
        <v>8.9093323368688998E-2</v>
      </c>
      <c r="J13" s="19">
        <v>7.1546873570656797E-2</v>
      </c>
      <c r="K13" s="19">
        <v>0.104020556016014</v>
      </c>
      <c r="L13" s="19">
        <v>0.106418912541644</v>
      </c>
      <c r="M13" s="19"/>
      <c r="N13" s="19">
        <v>5.52495212489513E-2</v>
      </c>
      <c r="O13" s="19">
        <v>7.7314892617490902E-2</v>
      </c>
      <c r="P13" s="19">
        <v>8.0353241282745597E-2</v>
      </c>
      <c r="Q13" s="19">
        <v>0.123196202189139</v>
      </c>
      <c r="R13" s="19"/>
      <c r="S13" s="19">
        <v>5.4865584775420799E-2</v>
      </c>
      <c r="T13" s="19">
        <v>9.2238210867546105E-2</v>
      </c>
      <c r="U13" s="19">
        <v>7.2678712340480803E-2</v>
      </c>
      <c r="V13" s="19">
        <v>0.105994045105543</v>
      </c>
      <c r="W13" s="19">
        <v>9.8761915537721498E-2</v>
      </c>
      <c r="X13" s="19">
        <v>8.6791906263524399E-2</v>
      </c>
      <c r="Y13" s="19">
        <v>8.7863824769310803E-2</v>
      </c>
      <c r="Z13" s="19">
        <v>0.114639430608802</v>
      </c>
      <c r="AA13" s="19">
        <v>6.2768735688704003E-2</v>
      </c>
      <c r="AB13" s="19">
        <v>7.51148650842864E-2</v>
      </c>
      <c r="AC13" s="19">
        <v>0.123400091680063</v>
      </c>
      <c r="AD13" s="19">
        <v>0.13454048628332799</v>
      </c>
      <c r="AE13" s="19"/>
      <c r="AF13" s="19">
        <v>5.0028463733238999E-2</v>
      </c>
      <c r="AG13" s="19">
        <v>6.0394421570988899E-2</v>
      </c>
      <c r="AH13" s="19">
        <v>7.8216347481946294E-2</v>
      </c>
      <c r="AI13" s="19">
        <v>5.6482528985438103E-2</v>
      </c>
      <c r="AJ13" s="19">
        <v>0.105265306256126</v>
      </c>
      <c r="AK13" s="19"/>
      <c r="AL13" s="19">
        <v>0.12634743530229101</v>
      </c>
      <c r="AM13" s="19">
        <v>9.5669691451092498E-2</v>
      </c>
      <c r="AN13" s="19">
        <v>5.5008580612670097E-2</v>
      </c>
      <c r="AO13" s="19">
        <v>1.9004670261843399E-2</v>
      </c>
      <c r="AP13" s="19">
        <v>2.8018863172284799E-2</v>
      </c>
      <c r="AQ13" s="19"/>
      <c r="AR13" s="19">
        <v>5.4789314816510899E-2</v>
      </c>
      <c r="AS13" s="19"/>
      <c r="AT13" s="19">
        <v>6.5419454987223097E-2</v>
      </c>
      <c r="AU13" s="19"/>
      <c r="AV13" s="19">
        <v>3.7965470352702702E-2</v>
      </c>
      <c r="AW13" s="19"/>
      <c r="AX13" s="19">
        <v>3.7877220365716099E-2</v>
      </c>
      <c r="AY13" s="19">
        <v>7.6805481986908994E-2</v>
      </c>
      <c r="AZ13" s="19"/>
      <c r="BA13" s="19">
        <v>8.4393822779056896E-2</v>
      </c>
      <c r="BB13" s="19">
        <v>6.00067611980395E-2</v>
      </c>
    </row>
    <row r="14" spans="2:54">
      <c r="B14" s="16"/>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362</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28.9">
      <c r="B9" s="18" t="s">
        <v>354</v>
      </c>
      <c r="C9" s="17">
        <v>0.34216354191086101</v>
      </c>
      <c r="D9" s="17">
        <v>0.39215646905488599</v>
      </c>
      <c r="E9" s="17">
        <v>0.29314135550380799</v>
      </c>
      <c r="F9" s="17"/>
      <c r="G9" s="17">
        <v>0.36564244744665397</v>
      </c>
      <c r="H9" s="17">
        <v>0.381371202029538</v>
      </c>
      <c r="I9" s="17">
        <v>0.35211968306846703</v>
      </c>
      <c r="J9" s="17">
        <v>0.34394392699221099</v>
      </c>
      <c r="K9" s="17">
        <v>0.33636720245951501</v>
      </c>
      <c r="L9" s="17">
        <v>0.28806288168968103</v>
      </c>
      <c r="M9" s="17"/>
      <c r="N9" s="17">
        <v>0.42637527185656998</v>
      </c>
      <c r="O9" s="17">
        <v>0.33157803271276398</v>
      </c>
      <c r="P9" s="17">
        <v>0.30938550566045903</v>
      </c>
      <c r="Q9" s="17">
        <v>0.287953973478558</v>
      </c>
      <c r="R9" s="17"/>
      <c r="S9" s="17">
        <v>0.36808857158062702</v>
      </c>
      <c r="T9" s="17">
        <v>0.33665512587591701</v>
      </c>
      <c r="U9" s="17">
        <v>0.342550974293511</v>
      </c>
      <c r="V9" s="17">
        <v>0.37049290569349302</v>
      </c>
      <c r="W9" s="17">
        <v>0.307433472914448</v>
      </c>
      <c r="X9" s="17">
        <v>0.27433772549851598</v>
      </c>
      <c r="Y9" s="17">
        <v>0.32667730207603601</v>
      </c>
      <c r="Z9" s="17">
        <v>0.32380552796748602</v>
      </c>
      <c r="AA9" s="17">
        <v>0.359395331775479</v>
      </c>
      <c r="AB9" s="17">
        <v>0.36382809531133198</v>
      </c>
      <c r="AC9" s="17">
        <v>0.40693689620439499</v>
      </c>
      <c r="AD9" s="17">
        <v>0.27331970214785301</v>
      </c>
      <c r="AE9" s="17"/>
      <c r="AF9" s="17">
        <v>0.420516476683852</v>
      </c>
      <c r="AG9" s="17">
        <v>0.29545722398859398</v>
      </c>
      <c r="AH9" s="17">
        <v>0.35612589496196401</v>
      </c>
      <c r="AI9" s="17">
        <v>0.479034070618574</v>
      </c>
      <c r="AJ9" s="17">
        <v>0.22304636912298401</v>
      </c>
      <c r="AK9" s="17"/>
      <c r="AL9" s="17">
        <v>0.25890032111860101</v>
      </c>
      <c r="AM9" s="17">
        <v>0.30971194109302302</v>
      </c>
      <c r="AN9" s="17">
        <v>0.404201230666622</v>
      </c>
      <c r="AO9" s="17">
        <v>0.46483219171738099</v>
      </c>
      <c r="AP9" s="17">
        <v>0.58314741384876501</v>
      </c>
      <c r="AQ9" s="17"/>
      <c r="AR9" s="17">
        <v>0.41544103311324099</v>
      </c>
      <c r="AS9" s="17"/>
      <c r="AT9" s="17">
        <v>0.41361187012564599</v>
      </c>
      <c r="AU9" s="17"/>
      <c r="AV9" s="17">
        <v>0.505507916308087</v>
      </c>
      <c r="AW9" s="17"/>
      <c r="AX9" s="17">
        <v>0.384465726901284</v>
      </c>
      <c r="AY9" s="17">
        <v>0.39696839146342</v>
      </c>
      <c r="AZ9" s="17"/>
      <c r="BA9" s="17">
        <v>0.27346104773843</v>
      </c>
      <c r="BB9" s="17">
        <v>0.40029359006167298</v>
      </c>
    </row>
    <row r="10" spans="2:54" ht="28.9">
      <c r="B10" s="18" t="s">
        <v>355</v>
      </c>
      <c r="C10" s="17">
        <v>0.35234818505152499</v>
      </c>
      <c r="D10" s="17">
        <v>0.345366911423303</v>
      </c>
      <c r="E10" s="17">
        <v>0.35894353459911699</v>
      </c>
      <c r="F10" s="17"/>
      <c r="G10" s="17">
        <v>0.33098293332155398</v>
      </c>
      <c r="H10" s="17">
        <v>0.34477782459765</v>
      </c>
      <c r="I10" s="17">
        <v>0.35937314002090798</v>
      </c>
      <c r="J10" s="17">
        <v>0.33473163663389899</v>
      </c>
      <c r="K10" s="17">
        <v>0.33884793369306998</v>
      </c>
      <c r="L10" s="17">
        <v>0.39081383573974399</v>
      </c>
      <c r="M10" s="17"/>
      <c r="N10" s="17">
        <v>0.35978643192457499</v>
      </c>
      <c r="O10" s="17">
        <v>0.38221930546686</v>
      </c>
      <c r="P10" s="17">
        <v>0.35477479511077398</v>
      </c>
      <c r="Q10" s="17">
        <v>0.31684541094645802</v>
      </c>
      <c r="R10" s="17"/>
      <c r="S10" s="17">
        <v>0.34490180723457697</v>
      </c>
      <c r="T10" s="17">
        <v>0.35843802028612498</v>
      </c>
      <c r="U10" s="17">
        <v>0.34724168405810901</v>
      </c>
      <c r="V10" s="17">
        <v>0.34093312203269199</v>
      </c>
      <c r="W10" s="17">
        <v>0.38184154406536702</v>
      </c>
      <c r="X10" s="17">
        <v>0.38672323595490699</v>
      </c>
      <c r="Y10" s="17">
        <v>0.36023786276452302</v>
      </c>
      <c r="Z10" s="17">
        <v>0.334236367903055</v>
      </c>
      <c r="AA10" s="17">
        <v>0.35495293662473398</v>
      </c>
      <c r="AB10" s="17">
        <v>0.36418071561931398</v>
      </c>
      <c r="AC10" s="17">
        <v>0.24327872841566101</v>
      </c>
      <c r="AD10" s="17">
        <v>0.376530219852175</v>
      </c>
      <c r="AE10" s="17"/>
      <c r="AF10" s="17">
        <v>0.35228305418447797</v>
      </c>
      <c r="AG10" s="17">
        <v>0.391201292447097</v>
      </c>
      <c r="AH10" s="17">
        <v>0.343442638884222</v>
      </c>
      <c r="AI10" s="17">
        <v>0.32033546291978399</v>
      </c>
      <c r="AJ10" s="17">
        <v>0.346134702790375</v>
      </c>
      <c r="AK10" s="17"/>
      <c r="AL10" s="17">
        <v>0.32959950049505998</v>
      </c>
      <c r="AM10" s="17">
        <v>0.36210718390583801</v>
      </c>
      <c r="AN10" s="17">
        <v>0.37685355994273401</v>
      </c>
      <c r="AO10" s="17">
        <v>0.339792436706714</v>
      </c>
      <c r="AP10" s="17">
        <v>0.197855391124411</v>
      </c>
      <c r="AQ10" s="17"/>
      <c r="AR10" s="17">
        <v>0.33331096396672499</v>
      </c>
      <c r="AS10" s="17"/>
      <c r="AT10" s="17">
        <v>0.30281463470146203</v>
      </c>
      <c r="AU10" s="17"/>
      <c r="AV10" s="17">
        <v>0.31319699894497599</v>
      </c>
      <c r="AW10" s="17"/>
      <c r="AX10" s="17">
        <v>0.39694016308306102</v>
      </c>
      <c r="AY10" s="17">
        <v>0.34138940601741502</v>
      </c>
      <c r="AZ10" s="17"/>
      <c r="BA10" s="17">
        <v>0.366663940162547</v>
      </c>
      <c r="BB10" s="17">
        <v>0.36414975200254002</v>
      </c>
    </row>
    <row r="11" spans="2:54">
      <c r="B11" s="18" t="s">
        <v>356</v>
      </c>
      <c r="C11" s="17">
        <v>0.15612102611390599</v>
      </c>
      <c r="D11" s="17">
        <v>0.15559399995958001</v>
      </c>
      <c r="E11" s="17">
        <v>0.15683530055790501</v>
      </c>
      <c r="F11" s="17"/>
      <c r="G11" s="17">
        <v>0.16344629868773999</v>
      </c>
      <c r="H11" s="17">
        <v>0.15124823488933301</v>
      </c>
      <c r="I11" s="17">
        <v>0.145642271087914</v>
      </c>
      <c r="J11" s="17">
        <v>0.17618700202373599</v>
      </c>
      <c r="K11" s="17">
        <v>0.16762807021564299</v>
      </c>
      <c r="L11" s="17">
        <v>0.139926696880603</v>
      </c>
      <c r="M11" s="17"/>
      <c r="N11" s="17">
        <v>0.112015649757762</v>
      </c>
      <c r="O11" s="17">
        <v>0.15432697571375201</v>
      </c>
      <c r="P11" s="17">
        <v>0.185433014501699</v>
      </c>
      <c r="Q11" s="17">
        <v>0.18147821036786199</v>
      </c>
      <c r="R11" s="17"/>
      <c r="S11" s="17">
        <v>0.15161299772161699</v>
      </c>
      <c r="T11" s="17">
        <v>0.14644493217761001</v>
      </c>
      <c r="U11" s="17">
        <v>0.16514579439716001</v>
      </c>
      <c r="V11" s="17">
        <v>0.13409991392552001</v>
      </c>
      <c r="W11" s="17">
        <v>0.14481189894528301</v>
      </c>
      <c r="X11" s="17">
        <v>0.204921118202919</v>
      </c>
      <c r="Y11" s="17">
        <v>0.17997983110299701</v>
      </c>
      <c r="Z11" s="17">
        <v>0.188328325806988</v>
      </c>
      <c r="AA11" s="17">
        <v>0.13919788299812799</v>
      </c>
      <c r="AB11" s="17">
        <v>0.14823158588468799</v>
      </c>
      <c r="AC11" s="17">
        <v>0.13659522181536601</v>
      </c>
      <c r="AD11" s="17">
        <v>0.152808037005255</v>
      </c>
      <c r="AE11" s="17"/>
      <c r="AF11" s="17">
        <v>0.124978576985253</v>
      </c>
      <c r="AG11" s="17">
        <v>0.17404314025168799</v>
      </c>
      <c r="AH11" s="17">
        <v>0.17540544600739599</v>
      </c>
      <c r="AI11" s="17">
        <v>0.104792610187379</v>
      </c>
      <c r="AJ11" s="17">
        <v>0.227168549730525</v>
      </c>
      <c r="AK11" s="17"/>
      <c r="AL11" s="17">
        <v>0.18921379340696201</v>
      </c>
      <c r="AM11" s="17">
        <v>0.170982075810902</v>
      </c>
      <c r="AN11" s="17">
        <v>0.117256546756624</v>
      </c>
      <c r="AO11" s="17">
        <v>0.123877246706714</v>
      </c>
      <c r="AP11" s="17">
        <v>0.118683610530902</v>
      </c>
      <c r="AQ11" s="17"/>
      <c r="AR11" s="17">
        <v>0.15468899760208499</v>
      </c>
      <c r="AS11" s="17"/>
      <c r="AT11" s="17">
        <v>0.191074981350315</v>
      </c>
      <c r="AU11" s="17"/>
      <c r="AV11" s="17">
        <v>0.108329626849515</v>
      </c>
      <c r="AW11" s="17"/>
      <c r="AX11" s="17">
        <v>0.13164516384438399</v>
      </c>
      <c r="AY11" s="17">
        <v>0.13846062186456801</v>
      </c>
      <c r="AZ11" s="17"/>
      <c r="BA11" s="17">
        <v>0.18435771780739099</v>
      </c>
      <c r="BB11" s="17">
        <v>0.13442824713635701</v>
      </c>
    </row>
    <row r="12" spans="2:54" ht="28.9">
      <c r="B12" s="18" t="s">
        <v>357</v>
      </c>
      <c r="C12" s="17">
        <v>4.8573774378802198E-2</v>
      </c>
      <c r="D12" s="17">
        <v>5.03315883175827E-2</v>
      </c>
      <c r="E12" s="17">
        <v>4.7093514956359397E-2</v>
      </c>
      <c r="F12" s="17"/>
      <c r="G12" s="17">
        <v>5.6093126182232597E-2</v>
      </c>
      <c r="H12" s="17">
        <v>4.9172506085706398E-2</v>
      </c>
      <c r="I12" s="17">
        <v>4.0173746613272103E-2</v>
      </c>
      <c r="J12" s="17">
        <v>4.4855374294911099E-2</v>
      </c>
      <c r="K12" s="17">
        <v>4.5053609429874901E-2</v>
      </c>
      <c r="L12" s="17">
        <v>5.5383810483745001E-2</v>
      </c>
      <c r="M12" s="17"/>
      <c r="N12" s="17">
        <v>4.0887095319140997E-2</v>
      </c>
      <c r="O12" s="17">
        <v>4.5347643591667298E-2</v>
      </c>
      <c r="P12" s="17">
        <v>5.0465927147161901E-2</v>
      </c>
      <c r="Q12" s="17">
        <v>5.99379657888209E-2</v>
      </c>
      <c r="R12" s="17"/>
      <c r="S12" s="17">
        <v>6.9944470083453197E-2</v>
      </c>
      <c r="T12" s="17">
        <v>5.3351697271823803E-2</v>
      </c>
      <c r="U12" s="17">
        <v>4.7560456937065697E-2</v>
      </c>
      <c r="V12" s="17">
        <v>4.2802491750781498E-2</v>
      </c>
      <c r="W12" s="17">
        <v>6.7400232915444905E-2</v>
      </c>
      <c r="X12" s="17">
        <v>4.8172935278668699E-2</v>
      </c>
      <c r="Y12" s="17">
        <v>3.1723156481769203E-2</v>
      </c>
      <c r="Z12" s="17">
        <v>1.52302984070097E-2</v>
      </c>
      <c r="AA12" s="17">
        <v>5.1043983833460899E-2</v>
      </c>
      <c r="AB12" s="17">
        <v>3.12435575485146E-2</v>
      </c>
      <c r="AC12" s="17">
        <v>5.7712113605808101E-2</v>
      </c>
      <c r="AD12" s="17">
        <v>2.2504146997141702E-2</v>
      </c>
      <c r="AE12" s="17"/>
      <c r="AF12" s="17">
        <v>3.3482693241233999E-2</v>
      </c>
      <c r="AG12" s="17">
        <v>6.3988408913741399E-2</v>
      </c>
      <c r="AH12" s="17">
        <v>3.6553833020949701E-2</v>
      </c>
      <c r="AI12" s="17">
        <v>3.2876895733657201E-2</v>
      </c>
      <c r="AJ12" s="17">
        <v>8.1422532715984694E-2</v>
      </c>
      <c r="AK12" s="17"/>
      <c r="AL12" s="17">
        <v>6.8284439816393303E-2</v>
      </c>
      <c r="AM12" s="17">
        <v>4.3015990677779503E-2</v>
      </c>
      <c r="AN12" s="17">
        <v>3.6810371534096498E-2</v>
      </c>
      <c r="AO12" s="17">
        <v>4.3978193834981902E-2</v>
      </c>
      <c r="AP12" s="17">
        <v>5.7960400190248701E-2</v>
      </c>
      <c r="AQ12" s="17"/>
      <c r="AR12" s="17">
        <v>3.5136149342968603E-2</v>
      </c>
      <c r="AS12" s="17"/>
      <c r="AT12" s="17">
        <v>2.3152511842203499E-2</v>
      </c>
      <c r="AU12" s="17"/>
      <c r="AV12" s="17">
        <v>3.2823838137564502E-2</v>
      </c>
      <c r="AW12" s="17"/>
      <c r="AX12" s="17">
        <v>3.2116945147581101E-2</v>
      </c>
      <c r="AY12" s="17">
        <v>3.4208260899766203E-2</v>
      </c>
      <c r="AZ12" s="17"/>
      <c r="BA12" s="17">
        <v>7.0363651855210693E-2</v>
      </c>
      <c r="BB12" s="17">
        <v>2.91617223829061E-2</v>
      </c>
    </row>
    <row r="13" spans="2:54">
      <c r="B13" s="18" t="s">
        <v>130</v>
      </c>
      <c r="C13" s="19">
        <v>0.100793472544906</v>
      </c>
      <c r="D13" s="19">
        <v>5.6551031244648602E-2</v>
      </c>
      <c r="E13" s="19">
        <v>0.14398629438281099</v>
      </c>
      <c r="F13" s="19"/>
      <c r="G13" s="19">
        <v>8.3835194361820006E-2</v>
      </c>
      <c r="H13" s="19">
        <v>7.3430232397772993E-2</v>
      </c>
      <c r="I13" s="19">
        <v>0.102691159209439</v>
      </c>
      <c r="J13" s="19">
        <v>0.100282060055243</v>
      </c>
      <c r="K13" s="19">
        <v>0.11210318420189699</v>
      </c>
      <c r="L13" s="19">
        <v>0.125812775206227</v>
      </c>
      <c r="M13" s="19"/>
      <c r="N13" s="19">
        <v>6.0935551141952399E-2</v>
      </c>
      <c r="O13" s="19">
        <v>8.6528042514955994E-2</v>
      </c>
      <c r="P13" s="19">
        <v>9.99407575799066E-2</v>
      </c>
      <c r="Q13" s="19">
        <v>0.153784439418301</v>
      </c>
      <c r="R13" s="19"/>
      <c r="S13" s="19">
        <v>6.5452153379726305E-2</v>
      </c>
      <c r="T13" s="19">
        <v>0.10511022438852401</v>
      </c>
      <c r="U13" s="19">
        <v>9.7501090314154507E-2</v>
      </c>
      <c r="V13" s="19">
        <v>0.111671566597513</v>
      </c>
      <c r="W13" s="19">
        <v>9.8512851159457404E-2</v>
      </c>
      <c r="X13" s="19">
        <v>8.5844985064989304E-2</v>
      </c>
      <c r="Y13" s="19">
        <v>0.101381847574675</v>
      </c>
      <c r="Z13" s="19">
        <v>0.138399479915462</v>
      </c>
      <c r="AA13" s="19">
        <v>9.5409864768198904E-2</v>
      </c>
      <c r="AB13" s="19">
        <v>9.25160456361519E-2</v>
      </c>
      <c r="AC13" s="19">
        <v>0.15547703995877099</v>
      </c>
      <c r="AD13" s="19">
        <v>0.17483789399757599</v>
      </c>
      <c r="AE13" s="19"/>
      <c r="AF13" s="19">
        <v>6.8739198905182805E-2</v>
      </c>
      <c r="AG13" s="19">
        <v>7.5309934398879702E-2</v>
      </c>
      <c r="AH13" s="19">
        <v>8.8472187125468504E-2</v>
      </c>
      <c r="AI13" s="19">
        <v>6.2960960540605904E-2</v>
      </c>
      <c r="AJ13" s="19">
        <v>0.12222784564013101</v>
      </c>
      <c r="AK13" s="19"/>
      <c r="AL13" s="19">
        <v>0.15400194516298399</v>
      </c>
      <c r="AM13" s="19">
        <v>0.114182808512457</v>
      </c>
      <c r="AN13" s="19">
        <v>6.4878291099923602E-2</v>
      </c>
      <c r="AO13" s="19">
        <v>2.7519931034209501E-2</v>
      </c>
      <c r="AP13" s="19">
        <v>4.2353184305672802E-2</v>
      </c>
      <c r="AQ13" s="19"/>
      <c r="AR13" s="19">
        <v>6.1422855974980699E-2</v>
      </c>
      <c r="AS13" s="19"/>
      <c r="AT13" s="19">
        <v>6.9346001980372898E-2</v>
      </c>
      <c r="AU13" s="19"/>
      <c r="AV13" s="19">
        <v>4.0141619759857403E-2</v>
      </c>
      <c r="AW13" s="19"/>
      <c r="AX13" s="19">
        <v>5.4832001023690201E-2</v>
      </c>
      <c r="AY13" s="19">
        <v>8.8973319754831401E-2</v>
      </c>
      <c r="AZ13" s="19"/>
      <c r="BA13" s="19">
        <v>0.105153642436421</v>
      </c>
      <c r="BB13" s="19">
        <v>7.1966688416524094E-2</v>
      </c>
    </row>
    <row r="14" spans="2:54">
      <c r="B14" s="16"/>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363</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28.9">
      <c r="B9" s="18" t="s">
        <v>354</v>
      </c>
      <c r="C9" s="17">
        <v>0.20467054933071199</v>
      </c>
      <c r="D9" s="17">
        <v>0.23173308370101101</v>
      </c>
      <c r="E9" s="17">
        <v>0.178600845349491</v>
      </c>
      <c r="F9" s="17"/>
      <c r="G9" s="17">
        <v>0.29371116013196202</v>
      </c>
      <c r="H9" s="17">
        <v>0.30451052247945198</v>
      </c>
      <c r="I9" s="17">
        <v>0.247777981818631</v>
      </c>
      <c r="J9" s="17">
        <v>0.18353213498642401</v>
      </c>
      <c r="K9" s="17">
        <v>0.14110533793213401</v>
      </c>
      <c r="L9" s="17">
        <v>8.8976479636588696E-2</v>
      </c>
      <c r="M9" s="17"/>
      <c r="N9" s="17">
        <v>0.23995612442210701</v>
      </c>
      <c r="O9" s="17">
        <v>0.16617555286966501</v>
      </c>
      <c r="P9" s="17">
        <v>0.223162049329511</v>
      </c>
      <c r="Q9" s="17">
        <v>0.19162485375031801</v>
      </c>
      <c r="R9" s="17"/>
      <c r="S9" s="17">
        <v>0.29270701288283801</v>
      </c>
      <c r="T9" s="17">
        <v>0.14879289362697201</v>
      </c>
      <c r="U9" s="17">
        <v>0.14942909000250101</v>
      </c>
      <c r="V9" s="17">
        <v>0.218436174032478</v>
      </c>
      <c r="W9" s="17">
        <v>0.15233007543473701</v>
      </c>
      <c r="X9" s="17">
        <v>0.194030225485081</v>
      </c>
      <c r="Y9" s="17">
        <v>0.178141131994621</v>
      </c>
      <c r="Z9" s="17">
        <v>0.18128598796870399</v>
      </c>
      <c r="AA9" s="17">
        <v>0.23201743023555399</v>
      </c>
      <c r="AB9" s="17">
        <v>0.20363605052325701</v>
      </c>
      <c r="AC9" s="17">
        <v>0.26851794736475398</v>
      </c>
      <c r="AD9" s="17">
        <v>0.194952909572849</v>
      </c>
      <c r="AE9" s="17"/>
      <c r="AF9" s="17">
        <v>0.28035525300573999</v>
      </c>
      <c r="AG9" s="17">
        <v>0.16464198743650699</v>
      </c>
      <c r="AH9" s="17">
        <v>0.139549701097924</v>
      </c>
      <c r="AI9" s="17">
        <v>0.21578326473064099</v>
      </c>
      <c r="AJ9" s="17">
        <v>0.158991318693115</v>
      </c>
      <c r="AK9" s="17"/>
      <c r="AL9" s="17">
        <v>0.14360131196334999</v>
      </c>
      <c r="AM9" s="17">
        <v>0.17954470609791301</v>
      </c>
      <c r="AN9" s="17">
        <v>0.231091876921307</v>
      </c>
      <c r="AO9" s="17">
        <v>0.32793136068003897</v>
      </c>
      <c r="AP9" s="17">
        <v>0.386957831012049</v>
      </c>
      <c r="AQ9" s="17"/>
      <c r="AR9" s="17">
        <v>0.31259557521701697</v>
      </c>
      <c r="AS9" s="17"/>
      <c r="AT9" s="17">
        <v>0.357725866207104</v>
      </c>
      <c r="AU9" s="17"/>
      <c r="AV9" s="17">
        <v>0.36845673329123102</v>
      </c>
      <c r="AW9" s="17"/>
      <c r="AX9" s="17">
        <v>0.25025246873669199</v>
      </c>
      <c r="AY9" s="17">
        <v>0.26218738032064298</v>
      </c>
      <c r="AZ9" s="17"/>
      <c r="BA9" s="17">
        <v>0.147271696936951</v>
      </c>
      <c r="BB9" s="17">
        <v>0.223997170569531</v>
      </c>
    </row>
    <row r="10" spans="2:54" ht="28.9">
      <c r="B10" s="18" t="s">
        <v>355</v>
      </c>
      <c r="C10" s="17">
        <v>0.29903801017062598</v>
      </c>
      <c r="D10" s="17">
        <v>0.292875905543523</v>
      </c>
      <c r="E10" s="17">
        <v>0.30403221863399899</v>
      </c>
      <c r="F10" s="17"/>
      <c r="G10" s="17">
        <v>0.37007587649129903</v>
      </c>
      <c r="H10" s="17">
        <v>0.36403425414330898</v>
      </c>
      <c r="I10" s="17">
        <v>0.35094756712861802</v>
      </c>
      <c r="J10" s="17">
        <v>0.26444141629595003</v>
      </c>
      <c r="K10" s="17">
        <v>0.247244848317556</v>
      </c>
      <c r="L10" s="17">
        <v>0.21975342889486499</v>
      </c>
      <c r="M10" s="17"/>
      <c r="N10" s="17">
        <v>0.287707781489423</v>
      </c>
      <c r="O10" s="17">
        <v>0.32028747659358198</v>
      </c>
      <c r="P10" s="17">
        <v>0.31392499887534098</v>
      </c>
      <c r="Q10" s="17">
        <v>0.27907614332658998</v>
      </c>
      <c r="R10" s="17"/>
      <c r="S10" s="17">
        <v>0.32207543930601901</v>
      </c>
      <c r="T10" s="17">
        <v>0.23522016316062</v>
      </c>
      <c r="U10" s="17">
        <v>0.22712180764481099</v>
      </c>
      <c r="V10" s="17">
        <v>0.31211851882165997</v>
      </c>
      <c r="W10" s="17">
        <v>0.29423785672319602</v>
      </c>
      <c r="X10" s="17">
        <v>0.31254715435074698</v>
      </c>
      <c r="Y10" s="17">
        <v>0.32478266615566198</v>
      </c>
      <c r="Z10" s="17">
        <v>0.34185616311321099</v>
      </c>
      <c r="AA10" s="17">
        <v>0.33383426747858003</v>
      </c>
      <c r="AB10" s="17">
        <v>0.33303660692765902</v>
      </c>
      <c r="AC10" s="17">
        <v>0.24314183631837999</v>
      </c>
      <c r="AD10" s="17">
        <v>0.32994319143408501</v>
      </c>
      <c r="AE10" s="17"/>
      <c r="AF10" s="17">
        <v>0.34988937493280903</v>
      </c>
      <c r="AG10" s="17">
        <v>0.26823841604877902</v>
      </c>
      <c r="AH10" s="17">
        <v>0.27418118828654398</v>
      </c>
      <c r="AI10" s="17">
        <v>0.30865984129271901</v>
      </c>
      <c r="AJ10" s="17">
        <v>0.26695569218390902</v>
      </c>
      <c r="AK10" s="17"/>
      <c r="AL10" s="17">
        <v>0.274631353058367</v>
      </c>
      <c r="AM10" s="17">
        <v>0.33291578562364799</v>
      </c>
      <c r="AN10" s="17">
        <v>0.30638157643329</v>
      </c>
      <c r="AO10" s="17">
        <v>0.33950572570052501</v>
      </c>
      <c r="AP10" s="17">
        <v>0.17880350967661701</v>
      </c>
      <c r="AQ10" s="17"/>
      <c r="AR10" s="17">
        <v>0.33098253375060599</v>
      </c>
      <c r="AS10" s="17"/>
      <c r="AT10" s="17">
        <v>0.31288328448179997</v>
      </c>
      <c r="AU10" s="17"/>
      <c r="AV10" s="17">
        <v>0.29877196983006499</v>
      </c>
      <c r="AW10" s="17"/>
      <c r="AX10" s="17">
        <v>0.31961757623234699</v>
      </c>
      <c r="AY10" s="17">
        <v>0.34785723080794001</v>
      </c>
      <c r="AZ10" s="17"/>
      <c r="BA10" s="17">
        <v>0.265230360808421</v>
      </c>
      <c r="BB10" s="17">
        <v>0.30968848329027099</v>
      </c>
    </row>
    <row r="11" spans="2:54">
      <c r="B11" s="18" t="s">
        <v>356</v>
      </c>
      <c r="C11" s="17">
        <v>0.25009732988453498</v>
      </c>
      <c r="D11" s="17">
        <v>0.26701870327183302</v>
      </c>
      <c r="E11" s="17">
        <v>0.23410198429596499</v>
      </c>
      <c r="F11" s="17"/>
      <c r="G11" s="17">
        <v>0.19052967876735599</v>
      </c>
      <c r="H11" s="17">
        <v>0.20243712430302099</v>
      </c>
      <c r="I11" s="17">
        <v>0.18697963931853601</v>
      </c>
      <c r="J11" s="17">
        <v>0.27175120559675903</v>
      </c>
      <c r="K11" s="17">
        <v>0.28820701582098401</v>
      </c>
      <c r="L11" s="17">
        <v>0.33589295154788501</v>
      </c>
      <c r="M11" s="17"/>
      <c r="N11" s="17">
        <v>0.26163384228390502</v>
      </c>
      <c r="O11" s="17">
        <v>0.24428634581223799</v>
      </c>
      <c r="P11" s="17">
        <v>0.26134734157016398</v>
      </c>
      <c r="Q11" s="17">
        <v>0.23689166210739501</v>
      </c>
      <c r="R11" s="17"/>
      <c r="S11" s="17">
        <v>0.195158579441784</v>
      </c>
      <c r="T11" s="17">
        <v>0.28769515074977903</v>
      </c>
      <c r="U11" s="17">
        <v>0.32324764082215302</v>
      </c>
      <c r="V11" s="17">
        <v>0.25562472759924398</v>
      </c>
      <c r="W11" s="17">
        <v>0.26527133219981203</v>
      </c>
      <c r="X11" s="17">
        <v>0.25173607677770299</v>
      </c>
      <c r="Y11" s="17">
        <v>0.25022655056910797</v>
      </c>
      <c r="Z11" s="17">
        <v>0.282933730223418</v>
      </c>
      <c r="AA11" s="17">
        <v>0.22278798622596099</v>
      </c>
      <c r="AB11" s="17">
        <v>0.24491184317547299</v>
      </c>
      <c r="AC11" s="17">
        <v>0.213235543967464</v>
      </c>
      <c r="AD11" s="17">
        <v>0.22423428671023099</v>
      </c>
      <c r="AE11" s="17"/>
      <c r="AF11" s="17">
        <v>0.20463645212467199</v>
      </c>
      <c r="AG11" s="17">
        <v>0.25542717755241201</v>
      </c>
      <c r="AH11" s="17">
        <v>0.33770729223903101</v>
      </c>
      <c r="AI11" s="17">
        <v>0.26120938474882699</v>
      </c>
      <c r="AJ11" s="17">
        <v>0.285178524021027</v>
      </c>
      <c r="AK11" s="17"/>
      <c r="AL11" s="17">
        <v>0.27679451861106302</v>
      </c>
      <c r="AM11" s="17">
        <v>0.246502191668069</v>
      </c>
      <c r="AN11" s="17">
        <v>0.25015124937607702</v>
      </c>
      <c r="AO11" s="17">
        <v>0.184502218409729</v>
      </c>
      <c r="AP11" s="17">
        <v>0.217967118403326</v>
      </c>
      <c r="AQ11" s="17"/>
      <c r="AR11" s="17">
        <v>0.22003598604355301</v>
      </c>
      <c r="AS11" s="17"/>
      <c r="AT11" s="17">
        <v>0.201405353089355</v>
      </c>
      <c r="AU11" s="17"/>
      <c r="AV11" s="17">
        <v>0.21459051754717101</v>
      </c>
      <c r="AW11" s="17"/>
      <c r="AX11" s="17">
        <v>0.251000848762436</v>
      </c>
      <c r="AY11" s="17">
        <v>0.20754243943275799</v>
      </c>
      <c r="AZ11" s="17"/>
      <c r="BA11" s="17">
        <v>0.266766609738114</v>
      </c>
      <c r="BB11" s="17">
        <v>0.26128868287274198</v>
      </c>
    </row>
    <row r="12" spans="2:54" ht="28.9">
      <c r="B12" s="18" t="s">
        <v>357</v>
      </c>
      <c r="C12" s="17">
        <v>0.133173149018249</v>
      </c>
      <c r="D12" s="17">
        <v>0.135491701404578</v>
      </c>
      <c r="E12" s="17">
        <v>0.13099704809933399</v>
      </c>
      <c r="F12" s="17"/>
      <c r="G12" s="17">
        <v>7.4252029353377894E-2</v>
      </c>
      <c r="H12" s="17">
        <v>6.4928236806756495E-2</v>
      </c>
      <c r="I12" s="17">
        <v>0.11482266984007899</v>
      </c>
      <c r="J12" s="17">
        <v>0.15133777881424901</v>
      </c>
      <c r="K12" s="17">
        <v>0.16896930520227199</v>
      </c>
      <c r="L12" s="17">
        <v>0.20436545585817001</v>
      </c>
      <c r="M12" s="17"/>
      <c r="N12" s="17">
        <v>0.14528244047984001</v>
      </c>
      <c r="O12" s="17">
        <v>0.143051514369992</v>
      </c>
      <c r="P12" s="17">
        <v>0.107614887101582</v>
      </c>
      <c r="Q12" s="17">
        <v>0.128845040289916</v>
      </c>
      <c r="R12" s="17"/>
      <c r="S12" s="17">
        <v>0.104041786336355</v>
      </c>
      <c r="T12" s="17">
        <v>0.20912244564565299</v>
      </c>
      <c r="U12" s="17">
        <v>0.19270535663896801</v>
      </c>
      <c r="V12" s="17">
        <v>0.11556933228796799</v>
      </c>
      <c r="W12" s="17">
        <v>0.15841144359897999</v>
      </c>
      <c r="X12" s="17">
        <v>0.136675991954962</v>
      </c>
      <c r="Y12" s="17">
        <v>0.135574634755876</v>
      </c>
      <c r="Z12" s="17">
        <v>5.2324567436803297E-2</v>
      </c>
      <c r="AA12" s="17">
        <v>9.7299176527551101E-2</v>
      </c>
      <c r="AB12" s="17">
        <v>0.11684709530525</v>
      </c>
      <c r="AC12" s="17">
        <v>0.113728616762097</v>
      </c>
      <c r="AD12" s="17">
        <v>7.8127339374340105E-2</v>
      </c>
      <c r="AE12" s="17"/>
      <c r="AF12" s="17">
        <v>8.7086728580980599E-2</v>
      </c>
      <c r="AG12" s="17">
        <v>0.19303189249738301</v>
      </c>
      <c r="AH12" s="17">
        <v>0.16804043289245901</v>
      </c>
      <c r="AI12" s="17">
        <v>0.129831145406687</v>
      </c>
      <c r="AJ12" s="17">
        <v>0.16151399450460299</v>
      </c>
      <c r="AK12" s="17"/>
      <c r="AL12" s="17">
        <v>0.148921083097389</v>
      </c>
      <c r="AM12" s="17">
        <v>0.113396376824525</v>
      </c>
      <c r="AN12" s="17">
        <v>0.13473052017725601</v>
      </c>
      <c r="AO12" s="17">
        <v>0.11320275060177699</v>
      </c>
      <c r="AP12" s="17">
        <v>0.17646814778439701</v>
      </c>
      <c r="AQ12" s="17"/>
      <c r="AR12" s="17">
        <v>5.8885459288383103E-2</v>
      </c>
      <c r="AS12" s="17"/>
      <c r="AT12" s="17">
        <v>5.4957329828255401E-2</v>
      </c>
      <c r="AU12" s="17"/>
      <c r="AV12" s="17">
        <v>5.2126036024216803E-2</v>
      </c>
      <c r="AW12" s="17"/>
      <c r="AX12" s="17">
        <v>9.2111034291118193E-2</v>
      </c>
      <c r="AY12" s="17">
        <v>8.2385924991698598E-2</v>
      </c>
      <c r="AZ12" s="17"/>
      <c r="BA12" s="17">
        <v>0.189961841291372</v>
      </c>
      <c r="BB12" s="17">
        <v>0.113870353527707</v>
      </c>
    </row>
    <row r="13" spans="2:54">
      <c r="B13" s="18" t="s">
        <v>130</v>
      </c>
      <c r="C13" s="19">
        <v>0.113020961595876</v>
      </c>
      <c r="D13" s="19">
        <v>7.2880606079055194E-2</v>
      </c>
      <c r="E13" s="19">
        <v>0.15226790362121001</v>
      </c>
      <c r="F13" s="19"/>
      <c r="G13" s="19">
        <v>7.1431255256005396E-2</v>
      </c>
      <c r="H13" s="19">
        <v>6.4089862267462203E-2</v>
      </c>
      <c r="I13" s="19">
        <v>9.9472141894136695E-2</v>
      </c>
      <c r="J13" s="19">
        <v>0.12893746430661801</v>
      </c>
      <c r="K13" s="19">
        <v>0.15447349272705299</v>
      </c>
      <c r="L13" s="19">
        <v>0.15101168406249199</v>
      </c>
      <c r="M13" s="19"/>
      <c r="N13" s="19">
        <v>6.5419811324725893E-2</v>
      </c>
      <c r="O13" s="19">
        <v>0.126199110354524</v>
      </c>
      <c r="P13" s="19">
        <v>9.3950723123401705E-2</v>
      </c>
      <c r="Q13" s="19">
        <v>0.163562300525781</v>
      </c>
      <c r="R13" s="19"/>
      <c r="S13" s="19">
        <v>8.6017182033004499E-2</v>
      </c>
      <c r="T13" s="19">
        <v>0.119169346816976</v>
      </c>
      <c r="U13" s="19">
        <v>0.107496104891567</v>
      </c>
      <c r="V13" s="19">
        <v>9.8251247258650296E-2</v>
      </c>
      <c r="W13" s="19">
        <v>0.12974929204327501</v>
      </c>
      <c r="X13" s="19">
        <v>0.105010551431507</v>
      </c>
      <c r="Y13" s="19">
        <v>0.111275016524733</v>
      </c>
      <c r="Z13" s="19">
        <v>0.141599551257863</v>
      </c>
      <c r="AA13" s="19">
        <v>0.114061139532354</v>
      </c>
      <c r="AB13" s="19">
        <v>0.101568404068361</v>
      </c>
      <c r="AC13" s="19">
        <v>0.161376055587305</v>
      </c>
      <c r="AD13" s="19">
        <v>0.172742272908494</v>
      </c>
      <c r="AE13" s="19"/>
      <c r="AF13" s="19">
        <v>7.8032191355797795E-2</v>
      </c>
      <c r="AG13" s="19">
        <v>0.11866052646491899</v>
      </c>
      <c r="AH13" s="19">
        <v>8.0521385484041794E-2</v>
      </c>
      <c r="AI13" s="19">
        <v>8.4516363821126497E-2</v>
      </c>
      <c r="AJ13" s="19">
        <v>0.12736047059734601</v>
      </c>
      <c r="AK13" s="19"/>
      <c r="AL13" s="19">
        <v>0.15605173326983099</v>
      </c>
      <c r="AM13" s="19">
        <v>0.12764093978584501</v>
      </c>
      <c r="AN13" s="19">
        <v>7.7644777092071404E-2</v>
      </c>
      <c r="AO13" s="19">
        <v>3.4857944607930798E-2</v>
      </c>
      <c r="AP13" s="19">
        <v>3.9803393123611003E-2</v>
      </c>
      <c r="AQ13" s="19"/>
      <c r="AR13" s="19">
        <v>7.7500445700440998E-2</v>
      </c>
      <c r="AS13" s="19"/>
      <c r="AT13" s="19">
        <v>7.3028166393485805E-2</v>
      </c>
      <c r="AU13" s="19"/>
      <c r="AV13" s="19">
        <v>6.6054743307315894E-2</v>
      </c>
      <c r="AW13" s="19"/>
      <c r="AX13" s="19">
        <v>8.7018071977406894E-2</v>
      </c>
      <c r="AY13" s="19">
        <v>0.10002702444696</v>
      </c>
      <c r="AZ13" s="19"/>
      <c r="BA13" s="19">
        <v>0.130769491225142</v>
      </c>
      <c r="BB13" s="19">
        <v>9.1155309739748294E-2</v>
      </c>
    </row>
    <row r="14" spans="2:54">
      <c r="B14" s="16"/>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364</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28.9">
      <c r="B9" s="18" t="s">
        <v>354</v>
      </c>
      <c r="C9" s="17">
        <v>0.24939495033940801</v>
      </c>
      <c r="D9" s="17">
        <v>0.26969703225110597</v>
      </c>
      <c r="E9" s="17">
        <v>0.22891265298885299</v>
      </c>
      <c r="F9" s="17"/>
      <c r="G9" s="17">
        <v>0.32225983996215202</v>
      </c>
      <c r="H9" s="17">
        <v>0.31762502691218603</v>
      </c>
      <c r="I9" s="17">
        <v>0.30513466989768701</v>
      </c>
      <c r="J9" s="17">
        <v>0.22887016600101001</v>
      </c>
      <c r="K9" s="17">
        <v>0.17427340899982699</v>
      </c>
      <c r="L9" s="17">
        <v>0.167308670117534</v>
      </c>
      <c r="M9" s="17"/>
      <c r="N9" s="17">
        <v>0.29886403593961303</v>
      </c>
      <c r="O9" s="17">
        <v>0.217735572546121</v>
      </c>
      <c r="P9" s="17">
        <v>0.23325734483067001</v>
      </c>
      <c r="Q9" s="17">
        <v>0.24244244174482099</v>
      </c>
      <c r="R9" s="17"/>
      <c r="S9" s="17">
        <v>0.32348030918222798</v>
      </c>
      <c r="T9" s="17">
        <v>0.17862306687274701</v>
      </c>
      <c r="U9" s="17">
        <v>0.187714447779747</v>
      </c>
      <c r="V9" s="17">
        <v>0.30014305328830099</v>
      </c>
      <c r="W9" s="17">
        <v>0.21766103474485099</v>
      </c>
      <c r="X9" s="17">
        <v>0.21858671043481001</v>
      </c>
      <c r="Y9" s="17">
        <v>0.224541342355151</v>
      </c>
      <c r="Z9" s="17">
        <v>0.25172605311775098</v>
      </c>
      <c r="AA9" s="17">
        <v>0.278923006735602</v>
      </c>
      <c r="AB9" s="17">
        <v>0.24678551503186799</v>
      </c>
      <c r="AC9" s="17">
        <v>0.30778432205261402</v>
      </c>
      <c r="AD9" s="17">
        <v>0.25519491703480301</v>
      </c>
      <c r="AE9" s="17"/>
      <c r="AF9" s="17">
        <v>0.33049466040625203</v>
      </c>
      <c r="AG9" s="17">
        <v>0.20389473592909799</v>
      </c>
      <c r="AH9" s="17">
        <v>0.18169476723783701</v>
      </c>
      <c r="AI9" s="17">
        <v>0.247451854951214</v>
      </c>
      <c r="AJ9" s="17">
        <v>0.202864990519871</v>
      </c>
      <c r="AK9" s="17"/>
      <c r="AL9" s="17">
        <v>0.19785763069589099</v>
      </c>
      <c r="AM9" s="17">
        <v>0.20847534306625601</v>
      </c>
      <c r="AN9" s="17">
        <v>0.27536049518081501</v>
      </c>
      <c r="AO9" s="17">
        <v>0.40535779708744102</v>
      </c>
      <c r="AP9" s="17">
        <v>0.43563145637633</v>
      </c>
      <c r="AQ9" s="17"/>
      <c r="AR9" s="17">
        <v>0.371013434923463</v>
      </c>
      <c r="AS9" s="17"/>
      <c r="AT9" s="17">
        <v>0.386515159925921</v>
      </c>
      <c r="AU9" s="17"/>
      <c r="AV9" s="17">
        <v>0.38880776473018303</v>
      </c>
      <c r="AW9" s="17"/>
      <c r="AX9" s="17">
        <v>0.32657605506967102</v>
      </c>
      <c r="AY9" s="17">
        <v>0.31173279898782602</v>
      </c>
      <c r="AZ9" s="17"/>
      <c r="BA9" s="17">
        <v>0.20645319024433301</v>
      </c>
      <c r="BB9" s="17">
        <v>0.27306966342607902</v>
      </c>
    </row>
    <row r="10" spans="2:54" ht="28.9">
      <c r="B10" s="18" t="s">
        <v>355</v>
      </c>
      <c r="C10" s="17">
        <v>0.37917670788497199</v>
      </c>
      <c r="D10" s="17">
        <v>0.37951175077844101</v>
      </c>
      <c r="E10" s="17">
        <v>0.37943055442843698</v>
      </c>
      <c r="F10" s="17"/>
      <c r="G10" s="17">
        <v>0.40636230223317599</v>
      </c>
      <c r="H10" s="17">
        <v>0.39306807801441601</v>
      </c>
      <c r="I10" s="17">
        <v>0.39108979150615503</v>
      </c>
      <c r="J10" s="17">
        <v>0.34468215460836099</v>
      </c>
      <c r="K10" s="17">
        <v>0.36710942299478899</v>
      </c>
      <c r="L10" s="17">
        <v>0.37546543885685602</v>
      </c>
      <c r="M10" s="17"/>
      <c r="N10" s="17">
        <v>0.38966194723146003</v>
      </c>
      <c r="O10" s="17">
        <v>0.37267388019874398</v>
      </c>
      <c r="P10" s="17">
        <v>0.40937202506082099</v>
      </c>
      <c r="Q10" s="17">
        <v>0.35025066181328601</v>
      </c>
      <c r="R10" s="17"/>
      <c r="S10" s="17">
        <v>0.35049885472790598</v>
      </c>
      <c r="T10" s="17">
        <v>0.363409502219113</v>
      </c>
      <c r="U10" s="17">
        <v>0.36191133779634199</v>
      </c>
      <c r="V10" s="17">
        <v>0.326790796539494</v>
      </c>
      <c r="W10" s="17">
        <v>0.36326281644708502</v>
      </c>
      <c r="X10" s="17">
        <v>0.40156531905298598</v>
      </c>
      <c r="Y10" s="17">
        <v>0.43508322023235801</v>
      </c>
      <c r="Z10" s="17">
        <v>0.44872798878383402</v>
      </c>
      <c r="AA10" s="17">
        <v>0.42003217230874501</v>
      </c>
      <c r="AB10" s="17">
        <v>0.42379409083501501</v>
      </c>
      <c r="AC10" s="17">
        <v>0.306375564764645</v>
      </c>
      <c r="AD10" s="17">
        <v>0.35078818781482202</v>
      </c>
      <c r="AE10" s="17"/>
      <c r="AF10" s="17">
        <v>0.39525480731503698</v>
      </c>
      <c r="AG10" s="17">
        <v>0.38311311499434603</v>
      </c>
      <c r="AH10" s="17">
        <v>0.40438115156555698</v>
      </c>
      <c r="AI10" s="17">
        <v>0.408185104009258</v>
      </c>
      <c r="AJ10" s="17">
        <v>0.34259076746327299</v>
      </c>
      <c r="AK10" s="17"/>
      <c r="AL10" s="17">
        <v>0.34989190826438599</v>
      </c>
      <c r="AM10" s="17">
        <v>0.39235174238557602</v>
      </c>
      <c r="AN10" s="17">
        <v>0.39463756412512502</v>
      </c>
      <c r="AO10" s="17">
        <v>0.37680001261148399</v>
      </c>
      <c r="AP10" s="17">
        <v>0.29493612220293902</v>
      </c>
      <c r="AQ10" s="17"/>
      <c r="AR10" s="17">
        <v>0.34697432212506002</v>
      </c>
      <c r="AS10" s="17"/>
      <c r="AT10" s="17">
        <v>0.32618395765056102</v>
      </c>
      <c r="AU10" s="17"/>
      <c r="AV10" s="17">
        <v>0.35218060752932201</v>
      </c>
      <c r="AW10" s="17"/>
      <c r="AX10" s="17">
        <v>0.385670222510899</v>
      </c>
      <c r="AY10" s="17">
        <v>0.389213451399743</v>
      </c>
      <c r="AZ10" s="17"/>
      <c r="BA10" s="17">
        <v>0.36042964399733801</v>
      </c>
      <c r="BB10" s="17">
        <v>0.393882059242953</v>
      </c>
    </row>
    <row r="11" spans="2:54">
      <c r="B11" s="18" t="s">
        <v>356</v>
      </c>
      <c r="C11" s="17">
        <v>0.227015586791697</v>
      </c>
      <c r="D11" s="17">
        <v>0.23940365778464101</v>
      </c>
      <c r="E11" s="17">
        <v>0.21479182017601001</v>
      </c>
      <c r="F11" s="17"/>
      <c r="G11" s="17">
        <v>0.17339055367773601</v>
      </c>
      <c r="H11" s="17">
        <v>0.196328017486321</v>
      </c>
      <c r="I11" s="17">
        <v>0.17943705133034599</v>
      </c>
      <c r="J11" s="17">
        <v>0.25627775029738797</v>
      </c>
      <c r="K11" s="17">
        <v>0.27570284214312002</v>
      </c>
      <c r="L11" s="17">
        <v>0.27022953707101799</v>
      </c>
      <c r="M11" s="17"/>
      <c r="N11" s="17">
        <v>0.214607079526137</v>
      </c>
      <c r="O11" s="17">
        <v>0.24635744596921599</v>
      </c>
      <c r="P11" s="17">
        <v>0.23953748694254301</v>
      </c>
      <c r="Q11" s="17">
        <v>0.21302429128737899</v>
      </c>
      <c r="R11" s="17"/>
      <c r="S11" s="17">
        <v>0.211979904005519</v>
      </c>
      <c r="T11" s="17">
        <v>0.27901518053616597</v>
      </c>
      <c r="U11" s="17">
        <v>0.271615230157075</v>
      </c>
      <c r="V11" s="17">
        <v>0.22244683218507999</v>
      </c>
      <c r="W11" s="17">
        <v>0.25546784606890899</v>
      </c>
      <c r="X11" s="17">
        <v>0.23302947866191501</v>
      </c>
      <c r="Y11" s="17">
        <v>0.22913023270484001</v>
      </c>
      <c r="Z11" s="17">
        <v>0.14073251945224399</v>
      </c>
      <c r="AA11" s="17">
        <v>0.17706780609554201</v>
      </c>
      <c r="AB11" s="17">
        <v>0.219515769383408</v>
      </c>
      <c r="AC11" s="17">
        <v>0.21966754106752701</v>
      </c>
      <c r="AD11" s="17">
        <v>0.208688241872625</v>
      </c>
      <c r="AE11" s="17"/>
      <c r="AF11" s="17">
        <v>0.185742094006247</v>
      </c>
      <c r="AG11" s="17">
        <v>0.25316113877982599</v>
      </c>
      <c r="AH11" s="17">
        <v>0.292920085283011</v>
      </c>
      <c r="AI11" s="17">
        <v>0.21871615028350899</v>
      </c>
      <c r="AJ11" s="17">
        <v>0.26865759596088001</v>
      </c>
      <c r="AK11" s="17"/>
      <c r="AL11" s="17">
        <v>0.243778015981202</v>
      </c>
      <c r="AM11" s="17">
        <v>0.24328839473578701</v>
      </c>
      <c r="AN11" s="17">
        <v>0.227830183368637</v>
      </c>
      <c r="AO11" s="17">
        <v>0.15801740583059201</v>
      </c>
      <c r="AP11" s="17">
        <v>0.18369068299102301</v>
      </c>
      <c r="AQ11" s="17"/>
      <c r="AR11" s="17">
        <v>0.19502596057858201</v>
      </c>
      <c r="AS11" s="17"/>
      <c r="AT11" s="17">
        <v>0.183203611038118</v>
      </c>
      <c r="AU11" s="17"/>
      <c r="AV11" s="17">
        <v>0.19571038714590799</v>
      </c>
      <c r="AW11" s="17"/>
      <c r="AX11" s="17">
        <v>0.16554158270800801</v>
      </c>
      <c r="AY11" s="17">
        <v>0.18078103588833999</v>
      </c>
      <c r="AZ11" s="17"/>
      <c r="BA11" s="17">
        <v>0.252513288029658</v>
      </c>
      <c r="BB11" s="17">
        <v>0.21878087448707001</v>
      </c>
    </row>
    <row r="12" spans="2:54" ht="28.9">
      <c r="B12" s="18" t="s">
        <v>357</v>
      </c>
      <c r="C12" s="17">
        <v>5.4706133985521398E-2</v>
      </c>
      <c r="D12" s="17">
        <v>5.3680070282592897E-2</v>
      </c>
      <c r="E12" s="17">
        <v>5.5973880177158798E-2</v>
      </c>
      <c r="F12" s="17"/>
      <c r="G12" s="17">
        <v>4.4882201445389201E-2</v>
      </c>
      <c r="H12" s="17">
        <v>2.3744981222994298E-2</v>
      </c>
      <c r="I12" s="17">
        <v>4.9043253081765499E-2</v>
      </c>
      <c r="J12" s="17">
        <v>6.9737717005819294E-2</v>
      </c>
      <c r="K12" s="17">
        <v>5.5341819638911403E-2</v>
      </c>
      <c r="L12" s="17">
        <v>7.8572155352508596E-2</v>
      </c>
      <c r="M12" s="17"/>
      <c r="N12" s="17">
        <v>4.1647590398256502E-2</v>
      </c>
      <c r="O12" s="17">
        <v>6.8069040726519897E-2</v>
      </c>
      <c r="P12" s="17">
        <v>4.9537923582361303E-2</v>
      </c>
      <c r="Q12" s="17">
        <v>6.10101029239878E-2</v>
      </c>
      <c r="R12" s="17"/>
      <c r="S12" s="17">
        <v>5.7858609824336597E-2</v>
      </c>
      <c r="T12" s="17">
        <v>6.9449120012164495E-2</v>
      </c>
      <c r="U12" s="17">
        <v>8.0947589939184203E-2</v>
      </c>
      <c r="V12" s="17">
        <v>5.7172517542271997E-2</v>
      </c>
      <c r="W12" s="17">
        <v>7.6598749946663894E-2</v>
      </c>
      <c r="X12" s="17">
        <v>6.0847386585241602E-2</v>
      </c>
      <c r="Y12" s="17">
        <v>3.5784402500126197E-2</v>
      </c>
      <c r="Z12" s="17">
        <v>3.6438467949195197E-2</v>
      </c>
      <c r="AA12" s="17">
        <v>3.5926888317170898E-2</v>
      </c>
      <c r="AB12" s="17">
        <v>5.3451055087269599E-2</v>
      </c>
      <c r="AC12" s="17">
        <v>4.0688908946863903E-2</v>
      </c>
      <c r="AD12" s="17">
        <v>0</v>
      </c>
      <c r="AE12" s="17"/>
      <c r="AF12" s="17">
        <v>2.6328809563770601E-2</v>
      </c>
      <c r="AG12" s="17">
        <v>8.1567054099401307E-2</v>
      </c>
      <c r="AH12" s="17">
        <v>5.4030622916872599E-2</v>
      </c>
      <c r="AI12" s="17">
        <v>5.6898201497510702E-2</v>
      </c>
      <c r="AJ12" s="17">
        <v>8.8164187038895697E-2</v>
      </c>
      <c r="AK12" s="17"/>
      <c r="AL12" s="17">
        <v>6.5898935871074898E-2</v>
      </c>
      <c r="AM12" s="17">
        <v>6.26732879356664E-2</v>
      </c>
      <c r="AN12" s="17">
        <v>4.1987217096764E-2</v>
      </c>
      <c r="AO12" s="17">
        <v>3.8671901472897202E-2</v>
      </c>
      <c r="AP12" s="17">
        <v>4.31097438912477E-2</v>
      </c>
      <c r="AQ12" s="17"/>
      <c r="AR12" s="17">
        <v>3.9398692522619898E-2</v>
      </c>
      <c r="AS12" s="17"/>
      <c r="AT12" s="17">
        <v>5.1687469346819101E-2</v>
      </c>
      <c r="AU12" s="17"/>
      <c r="AV12" s="17">
        <v>2.4225020132665798E-2</v>
      </c>
      <c r="AW12" s="17"/>
      <c r="AX12" s="17">
        <v>3.4310524838367697E-2</v>
      </c>
      <c r="AY12" s="17">
        <v>3.6721897381467097E-2</v>
      </c>
      <c r="AZ12" s="17"/>
      <c r="BA12" s="17">
        <v>8.4525365361020899E-2</v>
      </c>
      <c r="BB12" s="17">
        <v>4.3476447957718697E-2</v>
      </c>
    </row>
    <row r="13" spans="2:54">
      <c r="B13" s="18" t="s">
        <v>130</v>
      </c>
      <c r="C13" s="19">
        <v>8.9706620998401404E-2</v>
      </c>
      <c r="D13" s="19">
        <v>5.7707488903219799E-2</v>
      </c>
      <c r="E13" s="19">
        <v>0.120891092229541</v>
      </c>
      <c r="F13" s="19"/>
      <c r="G13" s="19">
        <v>5.3105102681546501E-2</v>
      </c>
      <c r="H13" s="19">
        <v>6.9233896364082698E-2</v>
      </c>
      <c r="I13" s="19">
        <v>7.5295234184046503E-2</v>
      </c>
      <c r="J13" s="19">
        <v>0.10043221208742199</v>
      </c>
      <c r="K13" s="19">
        <v>0.12757250622335201</v>
      </c>
      <c r="L13" s="19">
        <v>0.10842419860208399</v>
      </c>
      <c r="M13" s="19"/>
      <c r="N13" s="19">
        <v>5.5219346904533999E-2</v>
      </c>
      <c r="O13" s="19">
        <v>9.5164060559398495E-2</v>
      </c>
      <c r="P13" s="19">
        <v>6.8295219583605196E-2</v>
      </c>
      <c r="Q13" s="19">
        <v>0.133272502230527</v>
      </c>
      <c r="R13" s="19"/>
      <c r="S13" s="19">
        <v>5.6182322260009999E-2</v>
      </c>
      <c r="T13" s="19">
        <v>0.10950313035980901</v>
      </c>
      <c r="U13" s="19">
        <v>9.7811394327652304E-2</v>
      </c>
      <c r="V13" s="19">
        <v>9.3446800444852596E-2</v>
      </c>
      <c r="W13" s="19">
        <v>8.7009552792491604E-2</v>
      </c>
      <c r="X13" s="19">
        <v>8.5971105265046893E-2</v>
      </c>
      <c r="Y13" s="19">
        <v>7.5460802207525796E-2</v>
      </c>
      <c r="Z13" s="19">
        <v>0.122374970696976</v>
      </c>
      <c r="AA13" s="19">
        <v>8.8050126542940296E-2</v>
      </c>
      <c r="AB13" s="19">
        <v>5.6453569662439897E-2</v>
      </c>
      <c r="AC13" s="19">
        <v>0.125483663168351</v>
      </c>
      <c r="AD13" s="19">
        <v>0.18532865327775</v>
      </c>
      <c r="AE13" s="19"/>
      <c r="AF13" s="19">
        <v>6.2179628708693403E-2</v>
      </c>
      <c r="AG13" s="19">
        <v>7.8263956197329204E-2</v>
      </c>
      <c r="AH13" s="19">
        <v>6.6973372996723304E-2</v>
      </c>
      <c r="AI13" s="19">
        <v>6.8748689258508605E-2</v>
      </c>
      <c r="AJ13" s="19">
        <v>9.7722459017081403E-2</v>
      </c>
      <c r="AK13" s="19"/>
      <c r="AL13" s="19">
        <v>0.14257350918744599</v>
      </c>
      <c r="AM13" s="19">
        <v>9.3211231876714498E-2</v>
      </c>
      <c r="AN13" s="19">
        <v>6.0184540228659197E-2</v>
      </c>
      <c r="AO13" s="19">
        <v>2.1152882997585901E-2</v>
      </c>
      <c r="AP13" s="19">
        <v>4.2631994538460997E-2</v>
      </c>
      <c r="AQ13" s="19"/>
      <c r="AR13" s="19">
        <v>4.7587589850275301E-2</v>
      </c>
      <c r="AS13" s="19"/>
      <c r="AT13" s="19">
        <v>5.2409802038579999E-2</v>
      </c>
      <c r="AU13" s="19"/>
      <c r="AV13" s="19">
        <v>3.9076220461920497E-2</v>
      </c>
      <c r="AW13" s="19"/>
      <c r="AX13" s="19">
        <v>8.7901614873054104E-2</v>
      </c>
      <c r="AY13" s="19">
        <v>8.15508163426239E-2</v>
      </c>
      <c r="AZ13" s="19"/>
      <c r="BA13" s="19">
        <v>9.6078512367650304E-2</v>
      </c>
      <c r="BB13" s="19">
        <v>7.0790954886178495E-2</v>
      </c>
    </row>
    <row r="14" spans="2:54">
      <c r="B14" s="16"/>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365</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28.9">
      <c r="B9" s="18" t="s">
        <v>354</v>
      </c>
      <c r="C9" s="17">
        <v>0.222345948383213</v>
      </c>
      <c r="D9" s="17">
        <v>0.23929099397378001</v>
      </c>
      <c r="E9" s="17">
        <v>0.20568183295016301</v>
      </c>
      <c r="F9" s="17"/>
      <c r="G9" s="17">
        <v>0.26230778103532998</v>
      </c>
      <c r="H9" s="17">
        <v>0.28942065581152299</v>
      </c>
      <c r="I9" s="17">
        <v>0.25133606851210899</v>
      </c>
      <c r="J9" s="17">
        <v>0.19546437611828801</v>
      </c>
      <c r="K9" s="17">
        <v>0.18859330600341501</v>
      </c>
      <c r="L9" s="17">
        <v>0.16217111377374399</v>
      </c>
      <c r="M9" s="17"/>
      <c r="N9" s="17">
        <v>0.23893312988517501</v>
      </c>
      <c r="O9" s="17">
        <v>0.19611884926756901</v>
      </c>
      <c r="P9" s="17">
        <v>0.22991076131605401</v>
      </c>
      <c r="Q9" s="17">
        <v>0.22369540292888301</v>
      </c>
      <c r="R9" s="17"/>
      <c r="S9" s="17">
        <v>0.280979903005799</v>
      </c>
      <c r="T9" s="17">
        <v>0.150072175216519</v>
      </c>
      <c r="U9" s="17">
        <v>0.19217389618848599</v>
      </c>
      <c r="V9" s="17">
        <v>0.24118676912143999</v>
      </c>
      <c r="W9" s="17">
        <v>0.20224916841173901</v>
      </c>
      <c r="X9" s="17">
        <v>0.21353355977029601</v>
      </c>
      <c r="Y9" s="17">
        <v>0.195012528994815</v>
      </c>
      <c r="Z9" s="17">
        <v>0.22473424293013899</v>
      </c>
      <c r="AA9" s="17">
        <v>0.257096547570625</v>
      </c>
      <c r="AB9" s="17">
        <v>0.23113055067323099</v>
      </c>
      <c r="AC9" s="17">
        <v>0.25073970745099899</v>
      </c>
      <c r="AD9" s="17">
        <v>0.22847496071999401</v>
      </c>
      <c r="AE9" s="17"/>
      <c r="AF9" s="17">
        <v>0.29040478328699498</v>
      </c>
      <c r="AG9" s="17">
        <v>0.20044478062922999</v>
      </c>
      <c r="AH9" s="17">
        <v>0.142349057476201</v>
      </c>
      <c r="AI9" s="17">
        <v>0.19095315632410001</v>
      </c>
      <c r="AJ9" s="17">
        <v>0.19738503861291701</v>
      </c>
      <c r="AK9" s="17"/>
      <c r="AL9" s="17">
        <v>0.20019794814946101</v>
      </c>
      <c r="AM9" s="17">
        <v>0.19281554464904699</v>
      </c>
      <c r="AN9" s="17">
        <v>0.236053863088444</v>
      </c>
      <c r="AO9" s="17">
        <v>0.33005220059922202</v>
      </c>
      <c r="AP9" s="17">
        <v>0.31312811994052597</v>
      </c>
      <c r="AQ9" s="17"/>
      <c r="AR9" s="17">
        <v>0.30150509129865599</v>
      </c>
      <c r="AS9" s="17"/>
      <c r="AT9" s="17">
        <v>0.35359776159898598</v>
      </c>
      <c r="AU9" s="17"/>
      <c r="AV9" s="17">
        <v>0.31742440545100797</v>
      </c>
      <c r="AW9" s="17"/>
      <c r="AX9" s="17">
        <v>0.28558160871688798</v>
      </c>
      <c r="AY9" s="17">
        <v>0.281493834949893</v>
      </c>
      <c r="AZ9" s="17"/>
      <c r="BA9" s="17">
        <v>0.20975833447081399</v>
      </c>
      <c r="BB9" s="17">
        <v>0.225848437928687</v>
      </c>
    </row>
    <row r="10" spans="2:54" ht="28.9">
      <c r="B10" s="18" t="s">
        <v>355</v>
      </c>
      <c r="C10" s="17">
        <v>0.37222158610487699</v>
      </c>
      <c r="D10" s="17">
        <v>0.36963593840574399</v>
      </c>
      <c r="E10" s="17">
        <v>0.37529341415533701</v>
      </c>
      <c r="F10" s="17"/>
      <c r="G10" s="17">
        <v>0.362505197119736</v>
      </c>
      <c r="H10" s="17">
        <v>0.36537690026729402</v>
      </c>
      <c r="I10" s="17">
        <v>0.41192117456525201</v>
      </c>
      <c r="J10" s="17">
        <v>0.37088693537982198</v>
      </c>
      <c r="K10" s="17">
        <v>0.37379016286479699</v>
      </c>
      <c r="L10" s="17">
        <v>0.35119241436943699</v>
      </c>
      <c r="M10" s="17"/>
      <c r="N10" s="17">
        <v>0.38636320083014097</v>
      </c>
      <c r="O10" s="17">
        <v>0.37831319396411101</v>
      </c>
      <c r="P10" s="17">
        <v>0.367151083484754</v>
      </c>
      <c r="Q10" s="17">
        <v>0.35896328750163498</v>
      </c>
      <c r="R10" s="17"/>
      <c r="S10" s="17">
        <v>0.40083880322071203</v>
      </c>
      <c r="T10" s="17">
        <v>0.39019744609456902</v>
      </c>
      <c r="U10" s="17">
        <v>0.38256139086336599</v>
      </c>
      <c r="V10" s="17">
        <v>0.330098986051167</v>
      </c>
      <c r="W10" s="17">
        <v>0.31690822365527599</v>
      </c>
      <c r="X10" s="17">
        <v>0.36011579010841299</v>
      </c>
      <c r="Y10" s="17">
        <v>0.35760100494012398</v>
      </c>
      <c r="Z10" s="17">
        <v>0.41852485141298501</v>
      </c>
      <c r="AA10" s="17">
        <v>0.38059192315995699</v>
      </c>
      <c r="AB10" s="17">
        <v>0.40998402843340298</v>
      </c>
      <c r="AC10" s="17">
        <v>0.333077175638687</v>
      </c>
      <c r="AD10" s="17">
        <v>0.32371306253536097</v>
      </c>
      <c r="AE10" s="17"/>
      <c r="AF10" s="17">
        <v>0.40264048703102001</v>
      </c>
      <c r="AG10" s="17">
        <v>0.36953357186168601</v>
      </c>
      <c r="AH10" s="17">
        <v>0.39263046205953001</v>
      </c>
      <c r="AI10" s="17">
        <v>0.40287950204282202</v>
      </c>
      <c r="AJ10" s="17">
        <v>0.31642932002114799</v>
      </c>
      <c r="AK10" s="17"/>
      <c r="AL10" s="17">
        <v>0.33904862778815298</v>
      </c>
      <c r="AM10" s="17">
        <v>0.40390294448564101</v>
      </c>
      <c r="AN10" s="17">
        <v>0.38625961141118098</v>
      </c>
      <c r="AO10" s="17">
        <v>0.37585579772412597</v>
      </c>
      <c r="AP10" s="17">
        <v>0.35551859493189703</v>
      </c>
      <c r="AQ10" s="17"/>
      <c r="AR10" s="17">
        <v>0.41236417406624298</v>
      </c>
      <c r="AS10" s="17"/>
      <c r="AT10" s="17">
        <v>0.37376274704739898</v>
      </c>
      <c r="AU10" s="17"/>
      <c r="AV10" s="17">
        <v>0.398156456175284</v>
      </c>
      <c r="AW10" s="17"/>
      <c r="AX10" s="17">
        <v>0.40448078075674798</v>
      </c>
      <c r="AY10" s="17">
        <v>0.39829402154027199</v>
      </c>
      <c r="AZ10" s="17"/>
      <c r="BA10" s="17">
        <v>0.33769438311198502</v>
      </c>
      <c r="BB10" s="17">
        <v>0.407185030515959</v>
      </c>
    </row>
    <row r="11" spans="2:54">
      <c r="B11" s="18" t="s">
        <v>356</v>
      </c>
      <c r="C11" s="17">
        <v>0.23906405410400999</v>
      </c>
      <c r="D11" s="17">
        <v>0.26333526669683699</v>
      </c>
      <c r="E11" s="17">
        <v>0.214624240824558</v>
      </c>
      <c r="F11" s="17"/>
      <c r="G11" s="17">
        <v>0.247473162987459</v>
      </c>
      <c r="H11" s="17">
        <v>0.215457548769667</v>
      </c>
      <c r="I11" s="17">
        <v>0.185366454795036</v>
      </c>
      <c r="J11" s="17">
        <v>0.25543792559170703</v>
      </c>
      <c r="K11" s="17">
        <v>0.24945120685432001</v>
      </c>
      <c r="L11" s="17">
        <v>0.27652855248439201</v>
      </c>
      <c r="M11" s="17"/>
      <c r="N11" s="17">
        <v>0.265704052124347</v>
      </c>
      <c r="O11" s="17">
        <v>0.250498357198219</v>
      </c>
      <c r="P11" s="17">
        <v>0.234923506681707</v>
      </c>
      <c r="Q11" s="17">
        <v>0.205112858689462</v>
      </c>
      <c r="R11" s="17"/>
      <c r="S11" s="17">
        <v>0.20297273666773499</v>
      </c>
      <c r="T11" s="17">
        <v>0.275104392051151</v>
      </c>
      <c r="U11" s="17">
        <v>0.22845579591038701</v>
      </c>
      <c r="V11" s="17">
        <v>0.262550246172922</v>
      </c>
      <c r="W11" s="17">
        <v>0.27810131917498199</v>
      </c>
      <c r="X11" s="17">
        <v>0.235001220410821</v>
      </c>
      <c r="Y11" s="17">
        <v>0.28142755639950801</v>
      </c>
      <c r="Z11" s="17">
        <v>0.19304895512515599</v>
      </c>
      <c r="AA11" s="17">
        <v>0.22666555038313099</v>
      </c>
      <c r="AB11" s="17">
        <v>0.211722762132141</v>
      </c>
      <c r="AC11" s="17">
        <v>0.22299626166169101</v>
      </c>
      <c r="AD11" s="17">
        <v>0.23241428472074099</v>
      </c>
      <c r="AE11" s="17"/>
      <c r="AF11" s="17">
        <v>0.203856536165272</v>
      </c>
      <c r="AG11" s="17">
        <v>0.27397396502036397</v>
      </c>
      <c r="AH11" s="17">
        <v>0.29480757902708399</v>
      </c>
      <c r="AI11" s="17">
        <v>0.23589184002977701</v>
      </c>
      <c r="AJ11" s="17">
        <v>0.27670851595513002</v>
      </c>
      <c r="AK11" s="17"/>
      <c r="AL11" s="17">
        <v>0.24037772208852501</v>
      </c>
      <c r="AM11" s="17">
        <v>0.22435808327682</v>
      </c>
      <c r="AN11" s="17">
        <v>0.260070994880787</v>
      </c>
      <c r="AO11" s="17">
        <v>0.218647053720638</v>
      </c>
      <c r="AP11" s="17">
        <v>0.20671424298796101</v>
      </c>
      <c r="AQ11" s="17"/>
      <c r="AR11" s="17">
        <v>0.18644606394011601</v>
      </c>
      <c r="AS11" s="17"/>
      <c r="AT11" s="17">
        <v>0.173453708719987</v>
      </c>
      <c r="AU11" s="17"/>
      <c r="AV11" s="17">
        <v>0.189949132573968</v>
      </c>
      <c r="AW11" s="17"/>
      <c r="AX11" s="17">
        <v>0.19662908740085799</v>
      </c>
      <c r="AY11" s="17">
        <v>0.19917774321526599</v>
      </c>
      <c r="AZ11" s="17"/>
      <c r="BA11" s="17">
        <v>0.25704499571609801</v>
      </c>
      <c r="BB11" s="17">
        <v>0.23848111199050501</v>
      </c>
    </row>
    <row r="12" spans="2:54" ht="28.9">
      <c r="B12" s="18" t="s">
        <v>357</v>
      </c>
      <c r="C12" s="17">
        <v>7.31316043812551E-2</v>
      </c>
      <c r="D12" s="17">
        <v>7.1225910915583501E-2</v>
      </c>
      <c r="E12" s="17">
        <v>7.5347781810167505E-2</v>
      </c>
      <c r="F12" s="17"/>
      <c r="G12" s="17">
        <v>6.5688862791555794E-2</v>
      </c>
      <c r="H12" s="17">
        <v>5.5237075838866202E-2</v>
      </c>
      <c r="I12" s="17">
        <v>7.6782949111103199E-2</v>
      </c>
      <c r="J12" s="17">
        <v>7.7982350319637905E-2</v>
      </c>
      <c r="K12" s="17">
        <v>6.0927063990752699E-2</v>
      </c>
      <c r="L12" s="17">
        <v>9.4072432101697703E-2</v>
      </c>
      <c r="M12" s="17"/>
      <c r="N12" s="17">
        <v>5.5957478144637099E-2</v>
      </c>
      <c r="O12" s="17">
        <v>7.1650761570564103E-2</v>
      </c>
      <c r="P12" s="17">
        <v>9.0080809452278005E-2</v>
      </c>
      <c r="Q12" s="17">
        <v>7.8118091287817604E-2</v>
      </c>
      <c r="R12" s="17"/>
      <c r="S12" s="17">
        <v>6.0373530252545202E-2</v>
      </c>
      <c r="T12" s="17">
        <v>7.5709865617679506E-2</v>
      </c>
      <c r="U12" s="17">
        <v>9.51969523520345E-2</v>
      </c>
      <c r="V12" s="17">
        <v>8.1898415245123202E-2</v>
      </c>
      <c r="W12" s="17">
        <v>0.125878158724918</v>
      </c>
      <c r="X12" s="17">
        <v>9.5199440262287896E-2</v>
      </c>
      <c r="Y12" s="17">
        <v>4.8754149295988397E-2</v>
      </c>
      <c r="Z12" s="17">
        <v>2.8911080329683599E-2</v>
      </c>
      <c r="AA12" s="17">
        <v>5.0110569170635902E-2</v>
      </c>
      <c r="AB12" s="17">
        <v>6.9254435489389102E-2</v>
      </c>
      <c r="AC12" s="17">
        <v>6.8375888503536195E-2</v>
      </c>
      <c r="AD12" s="17">
        <v>7.4879831566229405E-2</v>
      </c>
      <c r="AE12" s="17"/>
      <c r="AF12" s="17">
        <v>4.4908763117994598E-2</v>
      </c>
      <c r="AG12" s="17">
        <v>8.2961545393189007E-2</v>
      </c>
      <c r="AH12" s="17">
        <v>7.6425470645378094E-2</v>
      </c>
      <c r="AI12" s="17">
        <v>7.6564062249563802E-2</v>
      </c>
      <c r="AJ12" s="17">
        <v>0.11634552188855</v>
      </c>
      <c r="AK12" s="17"/>
      <c r="AL12" s="17">
        <v>9.1003684788589598E-2</v>
      </c>
      <c r="AM12" s="17">
        <v>7.6290665888618395E-2</v>
      </c>
      <c r="AN12" s="17">
        <v>5.3236097086650599E-2</v>
      </c>
      <c r="AO12" s="17">
        <v>4.9837119635594403E-2</v>
      </c>
      <c r="AP12" s="17">
        <v>7.7693366727352497E-2</v>
      </c>
      <c r="AQ12" s="17"/>
      <c r="AR12" s="17">
        <v>4.1659729309888503E-2</v>
      </c>
      <c r="AS12" s="17"/>
      <c r="AT12" s="17">
        <v>3.8809088733264399E-2</v>
      </c>
      <c r="AU12" s="17"/>
      <c r="AV12" s="17">
        <v>4.0030934558934202E-2</v>
      </c>
      <c r="AW12" s="17"/>
      <c r="AX12" s="17">
        <v>4.8441923035698498E-2</v>
      </c>
      <c r="AY12" s="17">
        <v>4.6220854209850899E-2</v>
      </c>
      <c r="AZ12" s="17"/>
      <c r="BA12" s="17">
        <v>9.8704640349074793E-2</v>
      </c>
      <c r="BB12" s="17">
        <v>5.7292857800865002E-2</v>
      </c>
    </row>
    <row r="13" spans="2:54">
      <c r="B13" s="18" t="s">
        <v>130</v>
      </c>
      <c r="C13" s="19">
        <v>9.3236807026645302E-2</v>
      </c>
      <c r="D13" s="19">
        <v>5.6511890008056703E-2</v>
      </c>
      <c r="E13" s="19">
        <v>0.12905273025977501</v>
      </c>
      <c r="F13" s="19"/>
      <c r="G13" s="19">
        <v>6.2024996065918499E-2</v>
      </c>
      <c r="H13" s="19">
        <v>7.4507819312649604E-2</v>
      </c>
      <c r="I13" s="19">
        <v>7.4593353016500996E-2</v>
      </c>
      <c r="J13" s="19">
        <v>0.100228412590546</v>
      </c>
      <c r="K13" s="19">
        <v>0.127238260286716</v>
      </c>
      <c r="L13" s="19">
        <v>0.11603548727073</v>
      </c>
      <c r="M13" s="19"/>
      <c r="N13" s="19">
        <v>5.3042139015699603E-2</v>
      </c>
      <c r="O13" s="19">
        <v>0.10341883799953699</v>
      </c>
      <c r="P13" s="19">
        <v>7.7933839065206595E-2</v>
      </c>
      <c r="Q13" s="19">
        <v>0.13411035959220299</v>
      </c>
      <c r="R13" s="19"/>
      <c r="S13" s="19">
        <v>5.4835026853208402E-2</v>
      </c>
      <c r="T13" s="19">
        <v>0.108916121020082</v>
      </c>
      <c r="U13" s="19">
        <v>0.101611964685727</v>
      </c>
      <c r="V13" s="19">
        <v>8.4265583409348199E-2</v>
      </c>
      <c r="W13" s="19">
        <v>7.6863130033085397E-2</v>
      </c>
      <c r="X13" s="19">
        <v>9.6149989448180997E-2</v>
      </c>
      <c r="Y13" s="19">
        <v>0.11720476036956499</v>
      </c>
      <c r="Z13" s="19">
        <v>0.134780870202036</v>
      </c>
      <c r="AA13" s="19">
        <v>8.5535409715650601E-2</v>
      </c>
      <c r="AB13" s="19">
        <v>7.7908223271836302E-2</v>
      </c>
      <c r="AC13" s="19">
        <v>0.124810966745087</v>
      </c>
      <c r="AD13" s="19">
        <v>0.140517860457676</v>
      </c>
      <c r="AE13" s="19"/>
      <c r="AF13" s="19">
        <v>5.81894303987186E-2</v>
      </c>
      <c r="AG13" s="19">
        <v>7.3086137095531606E-2</v>
      </c>
      <c r="AH13" s="19">
        <v>9.3787430791806306E-2</v>
      </c>
      <c r="AI13" s="19">
        <v>9.3711439353737006E-2</v>
      </c>
      <c r="AJ13" s="19">
        <v>9.3131603522255496E-2</v>
      </c>
      <c r="AK13" s="19"/>
      <c r="AL13" s="19">
        <v>0.129372017185272</v>
      </c>
      <c r="AM13" s="19">
        <v>0.10263276169987499</v>
      </c>
      <c r="AN13" s="19">
        <v>6.4379433532937499E-2</v>
      </c>
      <c r="AO13" s="19">
        <v>2.56078283204196E-2</v>
      </c>
      <c r="AP13" s="19">
        <v>4.6945675412263597E-2</v>
      </c>
      <c r="AQ13" s="19"/>
      <c r="AR13" s="19">
        <v>5.8024941385096999E-2</v>
      </c>
      <c r="AS13" s="19"/>
      <c r="AT13" s="19">
        <v>6.0376693900363397E-2</v>
      </c>
      <c r="AU13" s="19"/>
      <c r="AV13" s="19">
        <v>5.44390712408057E-2</v>
      </c>
      <c r="AW13" s="19"/>
      <c r="AX13" s="19">
        <v>6.48666000898072E-2</v>
      </c>
      <c r="AY13" s="19">
        <v>7.4813546084718005E-2</v>
      </c>
      <c r="AZ13" s="19"/>
      <c r="BA13" s="19">
        <v>9.6797646352028394E-2</v>
      </c>
      <c r="BB13" s="19">
        <v>7.1192561763983697E-2</v>
      </c>
    </row>
    <row r="14" spans="2:54">
      <c r="B14" s="16"/>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366</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28.9">
      <c r="B9" s="18" t="s">
        <v>354</v>
      </c>
      <c r="C9" s="17">
        <v>0.196702470745095</v>
      </c>
      <c r="D9" s="17">
        <v>0.20687678861557399</v>
      </c>
      <c r="E9" s="17">
        <v>0.186412017216943</v>
      </c>
      <c r="F9" s="17"/>
      <c r="G9" s="17">
        <v>0.210548255304744</v>
      </c>
      <c r="H9" s="17">
        <v>0.26648279606685199</v>
      </c>
      <c r="I9" s="17">
        <v>0.241219034849005</v>
      </c>
      <c r="J9" s="17">
        <v>0.19875865398626</v>
      </c>
      <c r="K9" s="17">
        <v>0.161493220214387</v>
      </c>
      <c r="L9" s="17">
        <v>0.116423845927685</v>
      </c>
      <c r="M9" s="17"/>
      <c r="N9" s="17">
        <v>0.22135222077511399</v>
      </c>
      <c r="O9" s="17">
        <v>0.16483822382371899</v>
      </c>
      <c r="P9" s="17">
        <v>0.18525098782025401</v>
      </c>
      <c r="Q9" s="17">
        <v>0.21436722380484499</v>
      </c>
      <c r="R9" s="17"/>
      <c r="S9" s="17">
        <v>0.25343883348844698</v>
      </c>
      <c r="T9" s="17">
        <v>0.135570279572156</v>
      </c>
      <c r="U9" s="17">
        <v>0.13306500025623899</v>
      </c>
      <c r="V9" s="17">
        <v>0.18969535599558901</v>
      </c>
      <c r="W9" s="17">
        <v>0.133966804386</v>
      </c>
      <c r="X9" s="17">
        <v>0.212613656573512</v>
      </c>
      <c r="Y9" s="17">
        <v>0.205363533127531</v>
      </c>
      <c r="Z9" s="17">
        <v>0.21107864964523801</v>
      </c>
      <c r="AA9" s="17">
        <v>0.24259337724145799</v>
      </c>
      <c r="AB9" s="17">
        <v>0.195546336483061</v>
      </c>
      <c r="AC9" s="17">
        <v>0.21305030869784999</v>
      </c>
      <c r="AD9" s="17">
        <v>0.25245111829232803</v>
      </c>
      <c r="AE9" s="17"/>
      <c r="AF9" s="17">
        <v>0.25408217908366298</v>
      </c>
      <c r="AG9" s="17">
        <v>0.15540213585111201</v>
      </c>
      <c r="AH9" s="17">
        <v>0.119928642762925</v>
      </c>
      <c r="AI9" s="17">
        <v>0.202552019384244</v>
      </c>
      <c r="AJ9" s="17">
        <v>0.184555137489545</v>
      </c>
      <c r="AK9" s="17"/>
      <c r="AL9" s="17">
        <v>0.175630629173393</v>
      </c>
      <c r="AM9" s="17">
        <v>0.16933384308855101</v>
      </c>
      <c r="AN9" s="17">
        <v>0.20790883234180499</v>
      </c>
      <c r="AO9" s="17">
        <v>0.284600103748678</v>
      </c>
      <c r="AP9" s="17">
        <v>0.33394972260844602</v>
      </c>
      <c r="AQ9" s="17"/>
      <c r="AR9" s="17">
        <v>0.29375851312281098</v>
      </c>
      <c r="AS9" s="17"/>
      <c r="AT9" s="17">
        <v>0.31406811300934301</v>
      </c>
      <c r="AU9" s="17"/>
      <c r="AV9" s="17">
        <v>0.31903297177512402</v>
      </c>
      <c r="AW9" s="17"/>
      <c r="AX9" s="17">
        <v>0.27945523965793501</v>
      </c>
      <c r="AY9" s="17">
        <v>0.23227447247562399</v>
      </c>
      <c r="AZ9" s="17"/>
      <c r="BA9" s="17">
        <v>0.17848457601357101</v>
      </c>
      <c r="BB9" s="17">
        <v>0.20293459599298899</v>
      </c>
    </row>
    <row r="10" spans="2:54" ht="28.9">
      <c r="B10" s="18" t="s">
        <v>355</v>
      </c>
      <c r="C10" s="17">
        <v>0.30628536566425002</v>
      </c>
      <c r="D10" s="17">
        <v>0.303688188958815</v>
      </c>
      <c r="E10" s="17">
        <v>0.30906490262990999</v>
      </c>
      <c r="F10" s="17"/>
      <c r="G10" s="17">
        <v>0.37419161422779601</v>
      </c>
      <c r="H10" s="17">
        <v>0.34146852275582701</v>
      </c>
      <c r="I10" s="17">
        <v>0.31933345495441801</v>
      </c>
      <c r="J10" s="17">
        <v>0.29777450965013103</v>
      </c>
      <c r="K10" s="17">
        <v>0.28606946425752</v>
      </c>
      <c r="L10" s="17">
        <v>0.242698493129332</v>
      </c>
      <c r="M10" s="17"/>
      <c r="N10" s="17">
        <v>0.31495041578125199</v>
      </c>
      <c r="O10" s="17">
        <v>0.307818602731038</v>
      </c>
      <c r="P10" s="17">
        <v>0.31208533423593299</v>
      </c>
      <c r="Q10" s="17">
        <v>0.291001448927518</v>
      </c>
      <c r="R10" s="17"/>
      <c r="S10" s="17">
        <v>0.36715259702214997</v>
      </c>
      <c r="T10" s="17">
        <v>0.26758466323116697</v>
      </c>
      <c r="U10" s="17">
        <v>0.28625352383195402</v>
      </c>
      <c r="V10" s="17">
        <v>0.26676210289721197</v>
      </c>
      <c r="W10" s="17">
        <v>0.316712871224963</v>
      </c>
      <c r="X10" s="17">
        <v>0.26818099269715201</v>
      </c>
      <c r="Y10" s="17">
        <v>0.30420787972740898</v>
      </c>
      <c r="Z10" s="17">
        <v>0.32442397781558302</v>
      </c>
      <c r="AA10" s="17">
        <v>0.32153610706629399</v>
      </c>
      <c r="AB10" s="17">
        <v>0.35425098667731297</v>
      </c>
      <c r="AC10" s="17">
        <v>0.24777883753167501</v>
      </c>
      <c r="AD10" s="17">
        <v>0.33129494814548299</v>
      </c>
      <c r="AE10" s="17"/>
      <c r="AF10" s="17">
        <v>0.35178645522243601</v>
      </c>
      <c r="AG10" s="17">
        <v>0.30422330435773798</v>
      </c>
      <c r="AH10" s="17">
        <v>0.293360628812397</v>
      </c>
      <c r="AI10" s="17">
        <v>0.31152489815848999</v>
      </c>
      <c r="AJ10" s="17">
        <v>0.23517181998463299</v>
      </c>
      <c r="AK10" s="17"/>
      <c r="AL10" s="17">
        <v>0.26315678583061602</v>
      </c>
      <c r="AM10" s="17">
        <v>0.33857078927818701</v>
      </c>
      <c r="AN10" s="17">
        <v>0.31521122332080898</v>
      </c>
      <c r="AO10" s="17">
        <v>0.34716430359898598</v>
      </c>
      <c r="AP10" s="17">
        <v>0.26081024290321397</v>
      </c>
      <c r="AQ10" s="17"/>
      <c r="AR10" s="17">
        <v>0.32328499878349698</v>
      </c>
      <c r="AS10" s="17"/>
      <c r="AT10" s="17">
        <v>0.32125052487884997</v>
      </c>
      <c r="AU10" s="17"/>
      <c r="AV10" s="17">
        <v>0.33621295219932701</v>
      </c>
      <c r="AW10" s="17"/>
      <c r="AX10" s="17">
        <v>0.30700642540853901</v>
      </c>
      <c r="AY10" s="17">
        <v>0.348311457151048</v>
      </c>
      <c r="AZ10" s="17"/>
      <c r="BA10" s="17">
        <v>0.26523080441111402</v>
      </c>
      <c r="BB10" s="17">
        <v>0.32485313259906801</v>
      </c>
    </row>
    <row r="11" spans="2:54">
      <c r="B11" s="18" t="s">
        <v>356</v>
      </c>
      <c r="C11" s="17">
        <v>0.27289235494356401</v>
      </c>
      <c r="D11" s="17">
        <v>0.29035048883527498</v>
      </c>
      <c r="E11" s="17">
        <v>0.25536507464603903</v>
      </c>
      <c r="F11" s="17"/>
      <c r="G11" s="17">
        <v>0.28672202974857502</v>
      </c>
      <c r="H11" s="17">
        <v>0.238532277655498</v>
      </c>
      <c r="I11" s="17">
        <v>0.22115637241050701</v>
      </c>
      <c r="J11" s="17">
        <v>0.27286235430772798</v>
      </c>
      <c r="K11" s="17">
        <v>0.28558001295894297</v>
      </c>
      <c r="L11" s="17">
        <v>0.32456624593890898</v>
      </c>
      <c r="M11" s="17"/>
      <c r="N11" s="17">
        <v>0.28498197627673</v>
      </c>
      <c r="O11" s="17">
        <v>0.28935898332552001</v>
      </c>
      <c r="P11" s="17">
        <v>0.30299543992195999</v>
      </c>
      <c r="Q11" s="17">
        <v>0.219377534725781</v>
      </c>
      <c r="R11" s="17"/>
      <c r="S11" s="17">
        <v>0.23057690277264001</v>
      </c>
      <c r="T11" s="17">
        <v>0.31541244440114802</v>
      </c>
      <c r="U11" s="17">
        <v>0.32665186437252702</v>
      </c>
      <c r="V11" s="17">
        <v>0.28736903490473797</v>
      </c>
      <c r="W11" s="17">
        <v>0.29576484925748903</v>
      </c>
      <c r="X11" s="17">
        <v>0.29854443504351402</v>
      </c>
      <c r="Y11" s="17">
        <v>0.255090280198012</v>
      </c>
      <c r="Z11" s="17">
        <v>0.20505902818482699</v>
      </c>
      <c r="AA11" s="17">
        <v>0.24181592240547201</v>
      </c>
      <c r="AB11" s="17">
        <v>0.250653319470658</v>
      </c>
      <c r="AC11" s="17">
        <v>0.33698825868418503</v>
      </c>
      <c r="AD11" s="17">
        <v>0.18031263720157101</v>
      </c>
      <c r="AE11" s="17"/>
      <c r="AF11" s="17">
        <v>0.24455649700749299</v>
      </c>
      <c r="AG11" s="17">
        <v>0.282101427351867</v>
      </c>
      <c r="AH11" s="17">
        <v>0.34785532126699897</v>
      </c>
      <c r="AI11" s="17">
        <v>0.29038220493535699</v>
      </c>
      <c r="AJ11" s="17">
        <v>0.28547428826909799</v>
      </c>
      <c r="AK11" s="17"/>
      <c r="AL11" s="17">
        <v>0.26100482154988303</v>
      </c>
      <c r="AM11" s="17">
        <v>0.26616918745567603</v>
      </c>
      <c r="AN11" s="17">
        <v>0.30214151094581898</v>
      </c>
      <c r="AO11" s="17">
        <v>0.25362821143334502</v>
      </c>
      <c r="AP11" s="17">
        <v>0.246841050956876</v>
      </c>
      <c r="AQ11" s="17"/>
      <c r="AR11" s="17">
        <v>0.24207595910218799</v>
      </c>
      <c r="AS11" s="17"/>
      <c r="AT11" s="17">
        <v>0.214110022165868</v>
      </c>
      <c r="AU11" s="17"/>
      <c r="AV11" s="17">
        <v>0.223683635154177</v>
      </c>
      <c r="AW11" s="17"/>
      <c r="AX11" s="17">
        <v>0.238560571927768</v>
      </c>
      <c r="AY11" s="17">
        <v>0.23892168043836201</v>
      </c>
      <c r="AZ11" s="17"/>
      <c r="BA11" s="17">
        <v>0.28043988011362497</v>
      </c>
      <c r="BB11" s="17">
        <v>0.282486517587624</v>
      </c>
    </row>
    <row r="12" spans="2:54" ht="28.9">
      <c r="B12" s="18" t="s">
        <v>357</v>
      </c>
      <c r="C12" s="17">
        <v>0.12258765545783799</v>
      </c>
      <c r="D12" s="17">
        <v>0.13488091374236999</v>
      </c>
      <c r="E12" s="17">
        <v>0.111180235235371</v>
      </c>
      <c r="F12" s="17"/>
      <c r="G12" s="17">
        <v>7.0157837513420696E-2</v>
      </c>
      <c r="H12" s="17">
        <v>8.2974794443819999E-2</v>
      </c>
      <c r="I12" s="17">
        <v>0.1192564871357</v>
      </c>
      <c r="J12" s="17">
        <v>0.141889680427948</v>
      </c>
      <c r="K12" s="17">
        <v>0.13820931509352699</v>
      </c>
      <c r="L12" s="17">
        <v>0.16644583433374999</v>
      </c>
      <c r="M12" s="17"/>
      <c r="N12" s="17">
        <v>0.11039607043539799</v>
      </c>
      <c r="O12" s="17">
        <v>0.12979516291677701</v>
      </c>
      <c r="P12" s="17">
        <v>0.11379399253450501</v>
      </c>
      <c r="Q12" s="17">
        <v>0.13407195964588001</v>
      </c>
      <c r="R12" s="17"/>
      <c r="S12" s="17">
        <v>9.0074418463711101E-2</v>
      </c>
      <c r="T12" s="17">
        <v>0.153568677576959</v>
      </c>
      <c r="U12" s="17">
        <v>0.16447152835928</v>
      </c>
      <c r="V12" s="17">
        <v>0.134641649644207</v>
      </c>
      <c r="W12" s="17">
        <v>0.157217832542033</v>
      </c>
      <c r="X12" s="17">
        <v>0.13036074651264301</v>
      </c>
      <c r="Y12" s="17">
        <v>0.136557102540137</v>
      </c>
      <c r="Z12" s="17">
        <v>9.0204619465135E-2</v>
      </c>
      <c r="AA12" s="17">
        <v>9.2757535597269805E-2</v>
      </c>
      <c r="AB12" s="17">
        <v>0.118367704535334</v>
      </c>
      <c r="AC12" s="17">
        <v>8.4287221789753203E-2</v>
      </c>
      <c r="AD12" s="17">
        <v>7.9510204022615702E-2</v>
      </c>
      <c r="AE12" s="17"/>
      <c r="AF12" s="17">
        <v>8.1672281631796406E-2</v>
      </c>
      <c r="AG12" s="17">
        <v>0.15903995665814499</v>
      </c>
      <c r="AH12" s="17">
        <v>0.13655854612735599</v>
      </c>
      <c r="AI12" s="17">
        <v>0.10360808586752</v>
      </c>
      <c r="AJ12" s="17">
        <v>0.17971815670701599</v>
      </c>
      <c r="AK12" s="17"/>
      <c r="AL12" s="17">
        <v>0.15754062124134499</v>
      </c>
      <c r="AM12" s="17">
        <v>0.120039912300982</v>
      </c>
      <c r="AN12" s="17">
        <v>0.10104991371608001</v>
      </c>
      <c r="AO12" s="17">
        <v>8.44289729045542E-2</v>
      </c>
      <c r="AP12" s="17">
        <v>0.118595590407853</v>
      </c>
      <c r="AQ12" s="17"/>
      <c r="AR12" s="17">
        <v>8.9149267196439799E-2</v>
      </c>
      <c r="AS12" s="17"/>
      <c r="AT12" s="17">
        <v>9.8161263342049498E-2</v>
      </c>
      <c r="AU12" s="17"/>
      <c r="AV12" s="17">
        <v>7.6322660963800498E-2</v>
      </c>
      <c r="AW12" s="17"/>
      <c r="AX12" s="17">
        <v>0.11024451090309099</v>
      </c>
      <c r="AY12" s="17">
        <v>9.3469309888216098E-2</v>
      </c>
      <c r="AZ12" s="17"/>
      <c r="BA12" s="17">
        <v>0.16879933946620401</v>
      </c>
      <c r="BB12" s="17">
        <v>0.102452626303409</v>
      </c>
    </row>
    <row r="13" spans="2:54">
      <c r="B13" s="18" t="s">
        <v>130</v>
      </c>
      <c r="C13" s="19">
        <v>0.101532153189253</v>
      </c>
      <c r="D13" s="19">
        <v>6.4203619847965701E-2</v>
      </c>
      <c r="E13" s="19">
        <v>0.13797777027173799</v>
      </c>
      <c r="F13" s="19"/>
      <c r="G13" s="19">
        <v>5.8380263205464397E-2</v>
      </c>
      <c r="H13" s="19">
        <v>7.0541609078002998E-2</v>
      </c>
      <c r="I13" s="19">
        <v>9.9034650650369593E-2</v>
      </c>
      <c r="J13" s="19">
        <v>8.8714801627934006E-2</v>
      </c>
      <c r="K13" s="19">
        <v>0.12864798747562201</v>
      </c>
      <c r="L13" s="19">
        <v>0.14986558067032299</v>
      </c>
      <c r="M13" s="19"/>
      <c r="N13" s="19">
        <v>6.8319316731506194E-2</v>
      </c>
      <c r="O13" s="19">
        <v>0.108189027202947</v>
      </c>
      <c r="P13" s="19">
        <v>8.5874245487347498E-2</v>
      </c>
      <c r="Q13" s="19">
        <v>0.141181832895975</v>
      </c>
      <c r="R13" s="19"/>
      <c r="S13" s="19">
        <v>5.8757248253052001E-2</v>
      </c>
      <c r="T13" s="19">
        <v>0.12786393521857001</v>
      </c>
      <c r="U13" s="19">
        <v>8.9558083180001302E-2</v>
      </c>
      <c r="V13" s="19">
        <v>0.12153185655825401</v>
      </c>
      <c r="W13" s="19">
        <v>9.6337642589515701E-2</v>
      </c>
      <c r="X13" s="19">
        <v>9.0300169173179901E-2</v>
      </c>
      <c r="Y13" s="19">
        <v>9.8781204406911405E-2</v>
      </c>
      <c r="Z13" s="19">
        <v>0.16923372488921701</v>
      </c>
      <c r="AA13" s="19">
        <v>0.101297057689507</v>
      </c>
      <c r="AB13" s="19">
        <v>8.1181652833633905E-2</v>
      </c>
      <c r="AC13" s="19">
        <v>0.117895373296536</v>
      </c>
      <c r="AD13" s="19">
        <v>0.15643109233800301</v>
      </c>
      <c r="AE13" s="19"/>
      <c r="AF13" s="19">
        <v>6.7902587054611802E-2</v>
      </c>
      <c r="AG13" s="19">
        <v>9.9233175781138105E-2</v>
      </c>
      <c r="AH13" s="19">
        <v>0.102296861030324</v>
      </c>
      <c r="AI13" s="19">
        <v>9.1932791654390195E-2</v>
      </c>
      <c r="AJ13" s="19">
        <v>0.11508059754970699</v>
      </c>
      <c r="AK13" s="19"/>
      <c r="AL13" s="19">
        <v>0.14266714220476301</v>
      </c>
      <c r="AM13" s="19">
        <v>0.105886267876604</v>
      </c>
      <c r="AN13" s="19">
        <v>7.3688519675487299E-2</v>
      </c>
      <c r="AO13" s="19">
        <v>3.0178408314435801E-2</v>
      </c>
      <c r="AP13" s="19">
        <v>3.9803393123611003E-2</v>
      </c>
      <c r="AQ13" s="19"/>
      <c r="AR13" s="19">
        <v>5.1731261795064598E-2</v>
      </c>
      <c r="AS13" s="19"/>
      <c r="AT13" s="19">
        <v>5.2410076603889397E-2</v>
      </c>
      <c r="AU13" s="19"/>
      <c r="AV13" s="19">
        <v>4.47477799075712E-2</v>
      </c>
      <c r="AW13" s="19"/>
      <c r="AX13" s="19">
        <v>6.4733252102666297E-2</v>
      </c>
      <c r="AY13" s="19">
        <v>8.7023080046749204E-2</v>
      </c>
      <c r="AZ13" s="19"/>
      <c r="BA13" s="19">
        <v>0.107045399995486</v>
      </c>
      <c r="BB13" s="19">
        <v>8.7273127516910604E-2</v>
      </c>
    </row>
    <row r="14" spans="2:54">
      <c r="B14" s="16"/>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B2:E22"/>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20.7109375" customWidth="1"/>
  </cols>
  <sheetData>
    <row r="2" spans="2:5" ht="40.15" customHeight="1">
      <c r="D2" s="36" t="s">
        <v>508</v>
      </c>
      <c r="E2" s="37"/>
    </row>
    <row r="6" spans="2:5" ht="49.9" customHeight="1">
      <c r="B6" s="20" t="s">
        <v>43</v>
      </c>
      <c r="C6" s="20" t="s">
        <v>509</v>
      </c>
      <c r="D6" s="20" t="s">
        <v>510</v>
      </c>
    </row>
    <row r="7" spans="2:5">
      <c r="B7" s="18" t="s">
        <v>310</v>
      </c>
      <c r="C7" s="17">
        <v>0.284538193904317</v>
      </c>
      <c r="D7" s="17">
        <v>0.26828792888797698</v>
      </c>
    </row>
    <row r="8" spans="2:5">
      <c r="B8" s="18" t="s">
        <v>311</v>
      </c>
      <c r="C8" s="17">
        <v>0.48873097748004002</v>
      </c>
      <c r="D8" s="17">
        <v>0.40937172286583901</v>
      </c>
    </row>
    <row r="9" spans="2:5">
      <c r="B9" s="18" t="s">
        <v>312</v>
      </c>
      <c r="C9" s="17">
        <v>0.167121429510381</v>
      </c>
      <c r="D9" s="17">
        <v>0.25598806341577401</v>
      </c>
    </row>
    <row r="10" spans="2:5">
      <c r="B10" s="18" t="s">
        <v>313</v>
      </c>
      <c r="C10" s="17">
        <v>2.7348605912628401E-2</v>
      </c>
      <c r="D10" s="17">
        <v>3.8246733892207903E-2</v>
      </c>
    </row>
    <row r="11" spans="2:5">
      <c r="B11" s="18" t="s">
        <v>314</v>
      </c>
      <c r="C11" s="17">
        <v>1.0831243592092501E-2</v>
      </c>
      <c r="D11" s="17">
        <v>8.8196583574652702E-3</v>
      </c>
    </row>
    <row r="12" spans="2:5">
      <c r="B12" s="18" t="s">
        <v>130</v>
      </c>
      <c r="C12" s="17">
        <v>2.1429549600541099E-2</v>
      </c>
      <c r="D12" s="17">
        <v>1.9285892580737301E-2</v>
      </c>
    </row>
    <row r="13" spans="2:5">
      <c r="B13" s="23" t="s">
        <v>315</v>
      </c>
      <c r="C13" s="21">
        <v>0.77326917138435602</v>
      </c>
      <c r="D13" s="21">
        <v>0.67765965175381504</v>
      </c>
    </row>
    <row r="14" spans="2:5">
      <c r="B14" s="23" t="s">
        <v>316</v>
      </c>
      <c r="C14" s="21">
        <v>3.8179849504720899E-2</v>
      </c>
      <c r="D14" s="21">
        <v>4.7066392249673197E-2</v>
      </c>
    </row>
    <row r="15" spans="2:5">
      <c r="B15" s="23" t="s">
        <v>308</v>
      </c>
      <c r="C15" s="22">
        <v>0.73508932187963605</v>
      </c>
      <c r="D15" s="22">
        <v>0.63059325950414202</v>
      </c>
    </row>
    <row r="16" spans="2:5">
      <c r="B16" s="16"/>
      <c r="C16" s="16"/>
      <c r="D16" s="16"/>
    </row>
    <row r="17" spans="2:2">
      <c r="B17" t="s">
        <v>456</v>
      </c>
    </row>
    <row r="18" spans="2:2">
      <c r="B18" t="s">
        <v>457</v>
      </c>
    </row>
    <row r="22" spans="2:2">
      <c r="B22" s="8" t="str">
        <f>HYPERLINK("#'Contents'!A1", "Return to Contents")</f>
        <v>Return to Contents</v>
      </c>
    </row>
  </sheetData>
  <mergeCells count="1">
    <mergeCell ref="D2:E2"/>
  </mergeCells>
  <pageMargins left="0.7" right="0.7" top="0.75" bottom="0.75" header="0.3" footer="0.3"/>
  <pageSetup paperSize="9" orientation="portrait" horizontalDpi="300" verticalDpi="300"/>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B2:BB22"/>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367</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c r="B9" s="18" t="s">
        <v>310</v>
      </c>
      <c r="C9" s="17">
        <v>0.26828792888797698</v>
      </c>
      <c r="D9" s="17">
        <v>0.33224641651160502</v>
      </c>
      <c r="E9" s="17">
        <v>0.207142316032006</v>
      </c>
      <c r="F9" s="17"/>
      <c r="G9" s="17">
        <v>0.22910453143560799</v>
      </c>
      <c r="H9" s="17">
        <v>0.30137336861428299</v>
      </c>
      <c r="I9" s="17">
        <v>0.29084739559617601</v>
      </c>
      <c r="J9" s="17">
        <v>0.29688990478563398</v>
      </c>
      <c r="K9" s="17">
        <v>0.24512125229951501</v>
      </c>
      <c r="L9" s="17">
        <v>0.24029036575274601</v>
      </c>
      <c r="M9" s="17"/>
      <c r="N9" s="17">
        <v>0.33277522976685298</v>
      </c>
      <c r="O9" s="17">
        <v>0.244154552130351</v>
      </c>
      <c r="P9" s="17">
        <v>0.25664693657721699</v>
      </c>
      <c r="Q9" s="17">
        <v>0.23481560285682701</v>
      </c>
      <c r="R9" s="17"/>
      <c r="S9" s="17">
        <v>0.31887088178527601</v>
      </c>
      <c r="T9" s="17">
        <v>0.26785207713897502</v>
      </c>
      <c r="U9" s="17">
        <v>0.258126186809439</v>
      </c>
      <c r="V9" s="17">
        <v>0.24954287375768999</v>
      </c>
      <c r="W9" s="17">
        <v>0.17510665859171801</v>
      </c>
      <c r="X9" s="17">
        <v>0.24711903806212199</v>
      </c>
      <c r="Y9" s="17">
        <v>0.29383010445675001</v>
      </c>
      <c r="Z9" s="17">
        <v>0.31400656648922298</v>
      </c>
      <c r="AA9" s="17">
        <v>0.27995842692508299</v>
      </c>
      <c r="AB9" s="17">
        <v>0.26919640795854299</v>
      </c>
      <c r="AC9" s="17">
        <v>0.26157274703330202</v>
      </c>
      <c r="AD9" s="17">
        <v>0.23510729358652399</v>
      </c>
      <c r="AE9" s="17"/>
      <c r="AF9" s="17">
        <v>0.32970158859110499</v>
      </c>
      <c r="AG9" s="17">
        <v>0.29141373546865201</v>
      </c>
      <c r="AH9" s="17">
        <v>0.24700888214186401</v>
      </c>
      <c r="AI9" s="17">
        <v>0.23383758151884201</v>
      </c>
      <c r="AJ9" s="17">
        <v>0.22257165560374401</v>
      </c>
      <c r="AK9" s="17"/>
      <c r="AL9" s="17">
        <v>0.225438641903738</v>
      </c>
      <c r="AM9" s="17">
        <v>0.23526258968577801</v>
      </c>
      <c r="AN9" s="17">
        <v>0.275127610578008</v>
      </c>
      <c r="AO9" s="17">
        <v>0.39075309544773801</v>
      </c>
      <c r="AP9" s="17">
        <v>0.424775455116914</v>
      </c>
      <c r="AQ9" s="17"/>
      <c r="AR9" s="17">
        <v>0.39364353350500297</v>
      </c>
      <c r="AS9" s="17"/>
      <c r="AT9" s="17">
        <v>0.40450629435524199</v>
      </c>
      <c r="AU9" s="17"/>
      <c r="AV9" s="17">
        <v>0.42895013844540603</v>
      </c>
      <c r="AW9" s="17"/>
      <c r="AX9" s="17">
        <v>0.39512098723683198</v>
      </c>
      <c r="AY9" s="17">
        <v>0.29935328708768699</v>
      </c>
      <c r="AZ9" s="17"/>
      <c r="BA9" s="17">
        <v>0.27025020777606501</v>
      </c>
      <c r="BB9" s="17">
        <v>0.29822572186704699</v>
      </c>
    </row>
    <row r="10" spans="2:54">
      <c r="B10" s="18" t="s">
        <v>311</v>
      </c>
      <c r="C10" s="17">
        <v>0.40937172286583901</v>
      </c>
      <c r="D10" s="17">
        <v>0.40056441491093497</v>
      </c>
      <c r="E10" s="17">
        <v>0.41615585769605201</v>
      </c>
      <c r="F10" s="17"/>
      <c r="G10" s="17">
        <v>0.45919272341169198</v>
      </c>
      <c r="H10" s="17">
        <v>0.39909289083553401</v>
      </c>
      <c r="I10" s="17">
        <v>0.41775360370509101</v>
      </c>
      <c r="J10" s="17">
        <v>0.36919240138957898</v>
      </c>
      <c r="K10" s="17">
        <v>0.42743214791673301</v>
      </c>
      <c r="L10" s="17">
        <v>0.39890752694373899</v>
      </c>
      <c r="M10" s="17"/>
      <c r="N10" s="17">
        <v>0.40974807561438797</v>
      </c>
      <c r="O10" s="17">
        <v>0.42084833035152303</v>
      </c>
      <c r="P10" s="17">
        <v>0.42116346721460901</v>
      </c>
      <c r="Q10" s="17">
        <v>0.393038694969716</v>
      </c>
      <c r="R10" s="17"/>
      <c r="S10" s="17">
        <v>0.399001960434887</v>
      </c>
      <c r="T10" s="17">
        <v>0.41170879280450401</v>
      </c>
      <c r="U10" s="17">
        <v>0.38309782835071299</v>
      </c>
      <c r="V10" s="17">
        <v>0.43516658221885302</v>
      </c>
      <c r="W10" s="17">
        <v>0.43123446453743303</v>
      </c>
      <c r="X10" s="17">
        <v>0.44359072426844798</v>
      </c>
      <c r="Y10" s="17">
        <v>0.32967419770793199</v>
      </c>
      <c r="Z10" s="17">
        <v>0.411752416833498</v>
      </c>
      <c r="AA10" s="17">
        <v>0.42560388542192101</v>
      </c>
      <c r="AB10" s="17">
        <v>0.42663130399295002</v>
      </c>
      <c r="AC10" s="17">
        <v>0.40687483615355602</v>
      </c>
      <c r="AD10" s="17">
        <v>0.38956964929295301</v>
      </c>
      <c r="AE10" s="17"/>
      <c r="AF10" s="17">
        <v>0.437010156240004</v>
      </c>
      <c r="AG10" s="17">
        <v>0.40587397042983397</v>
      </c>
      <c r="AH10" s="17">
        <v>0.41742493023210597</v>
      </c>
      <c r="AI10" s="17">
        <v>0.415434914650474</v>
      </c>
      <c r="AJ10" s="17">
        <v>0.39546942530572698</v>
      </c>
      <c r="AK10" s="17"/>
      <c r="AL10" s="17">
        <v>0.38678732143091299</v>
      </c>
      <c r="AM10" s="17">
        <v>0.43043118826754601</v>
      </c>
      <c r="AN10" s="17">
        <v>0.43942756444180298</v>
      </c>
      <c r="AO10" s="17">
        <v>0.40422144543833499</v>
      </c>
      <c r="AP10" s="17">
        <v>0.32328545219370503</v>
      </c>
      <c r="AQ10" s="17"/>
      <c r="AR10" s="17">
        <v>0.38401775190265702</v>
      </c>
      <c r="AS10" s="17"/>
      <c r="AT10" s="17">
        <v>0.39800082871895798</v>
      </c>
      <c r="AU10" s="17"/>
      <c r="AV10" s="17">
        <v>0.37832260421564801</v>
      </c>
      <c r="AW10" s="17"/>
      <c r="AX10" s="17">
        <v>0.35282620048936503</v>
      </c>
      <c r="AY10" s="17">
        <v>0.44327408286213299</v>
      </c>
      <c r="AZ10" s="17"/>
      <c r="BA10" s="17">
        <v>0.39135772971195998</v>
      </c>
      <c r="BB10" s="17">
        <v>0.42170292901063</v>
      </c>
    </row>
    <row r="11" spans="2:54">
      <c r="B11" s="18" t="s">
        <v>312</v>
      </c>
      <c r="C11" s="17">
        <v>0.25598806341577401</v>
      </c>
      <c r="D11" s="17">
        <v>0.213264405382249</v>
      </c>
      <c r="E11" s="17">
        <v>0.29838845664131902</v>
      </c>
      <c r="F11" s="17"/>
      <c r="G11" s="17">
        <v>0.23806950798736401</v>
      </c>
      <c r="H11" s="17">
        <v>0.22446625906034001</v>
      </c>
      <c r="I11" s="17">
        <v>0.234588808990882</v>
      </c>
      <c r="J11" s="17">
        <v>0.28087796947610499</v>
      </c>
      <c r="K11" s="17">
        <v>0.25622974451807301</v>
      </c>
      <c r="L11" s="17">
        <v>0.29099988989751802</v>
      </c>
      <c r="M11" s="17"/>
      <c r="N11" s="17">
        <v>0.21332161532432001</v>
      </c>
      <c r="O11" s="17">
        <v>0.270389118630873</v>
      </c>
      <c r="P11" s="17">
        <v>0.24329649141287901</v>
      </c>
      <c r="Q11" s="17">
        <v>0.29379097658852799</v>
      </c>
      <c r="R11" s="17"/>
      <c r="S11" s="17">
        <v>0.22356811335850299</v>
      </c>
      <c r="T11" s="17">
        <v>0.24564564148516499</v>
      </c>
      <c r="U11" s="17">
        <v>0.29551933909899197</v>
      </c>
      <c r="V11" s="17">
        <v>0.23963934348018701</v>
      </c>
      <c r="W11" s="17">
        <v>0.34297159467573402</v>
      </c>
      <c r="X11" s="17">
        <v>0.23735613502224301</v>
      </c>
      <c r="Y11" s="17">
        <v>0.27331459055333601</v>
      </c>
      <c r="Z11" s="17">
        <v>0.23014081139124201</v>
      </c>
      <c r="AA11" s="17">
        <v>0.24126844297929201</v>
      </c>
      <c r="AB11" s="17">
        <v>0.26334592318852101</v>
      </c>
      <c r="AC11" s="17">
        <v>0.230719573322898</v>
      </c>
      <c r="AD11" s="17">
        <v>0.31046664365437698</v>
      </c>
      <c r="AE11" s="17"/>
      <c r="AF11" s="17">
        <v>0.19810345371579599</v>
      </c>
      <c r="AG11" s="17">
        <v>0.24822871183884701</v>
      </c>
      <c r="AH11" s="17">
        <v>0.25527027022842702</v>
      </c>
      <c r="AI11" s="17">
        <v>0.25864272455309001</v>
      </c>
      <c r="AJ11" s="17">
        <v>0.296420430260107</v>
      </c>
      <c r="AK11" s="17"/>
      <c r="AL11" s="17">
        <v>0.30958330306799098</v>
      </c>
      <c r="AM11" s="17">
        <v>0.268520215575002</v>
      </c>
      <c r="AN11" s="17">
        <v>0.22616007475414601</v>
      </c>
      <c r="AO11" s="17">
        <v>0.16613273377958701</v>
      </c>
      <c r="AP11" s="17">
        <v>0.196800390338535</v>
      </c>
      <c r="AQ11" s="17"/>
      <c r="AR11" s="17">
        <v>0.17369087190027699</v>
      </c>
      <c r="AS11" s="17"/>
      <c r="AT11" s="17">
        <v>0.13463511613169099</v>
      </c>
      <c r="AU11" s="17"/>
      <c r="AV11" s="17">
        <v>0.15954526284116199</v>
      </c>
      <c r="AW11" s="17"/>
      <c r="AX11" s="17">
        <v>0.21187878391676501</v>
      </c>
      <c r="AY11" s="17">
        <v>0.20122386939367601</v>
      </c>
      <c r="AZ11" s="17"/>
      <c r="BA11" s="17">
        <v>0.27426590419421698</v>
      </c>
      <c r="BB11" s="17">
        <v>0.219135824950345</v>
      </c>
    </row>
    <row r="12" spans="2:54">
      <c r="B12" s="18" t="s">
        <v>313</v>
      </c>
      <c r="C12" s="17">
        <v>3.8246733892207903E-2</v>
      </c>
      <c r="D12" s="17">
        <v>3.23090171418806E-2</v>
      </c>
      <c r="E12" s="17">
        <v>4.4230259394543101E-2</v>
      </c>
      <c r="F12" s="17"/>
      <c r="G12" s="17">
        <v>4.3578946444355497E-2</v>
      </c>
      <c r="H12" s="17">
        <v>4.5205759107270503E-2</v>
      </c>
      <c r="I12" s="17">
        <v>3.3062084163379503E-2</v>
      </c>
      <c r="J12" s="17">
        <v>3.7886201908527602E-2</v>
      </c>
      <c r="K12" s="17">
        <v>3.8617719404642703E-2</v>
      </c>
      <c r="L12" s="17">
        <v>3.3332446326142399E-2</v>
      </c>
      <c r="M12" s="17"/>
      <c r="N12" s="17">
        <v>3.12840669303436E-2</v>
      </c>
      <c r="O12" s="17">
        <v>3.8197745542021502E-2</v>
      </c>
      <c r="P12" s="17">
        <v>5.00777467605334E-2</v>
      </c>
      <c r="Q12" s="17">
        <v>3.6486043135084599E-2</v>
      </c>
      <c r="R12" s="17"/>
      <c r="S12" s="17">
        <v>3.0621129880642702E-2</v>
      </c>
      <c r="T12" s="17">
        <v>4.4101439425514803E-2</v>
      </c>
      <c r="U12" s="17">
        <v>3.9453596897797302E-2</v>
      </c>
      <c r="V12" s="17">
        <v>3.6828582572741402E-2</v>
      </c>
      <c r="W12" s="17">
        <v>3.3114325731036801E-2</v>
      </c>
      <c r="X12" s="17">
        <v>3.4563865295471299E-2</v>
      </c>
      <c r="Y12" s="17">
        <v>6.3028954892690406E-2</v>
      </c>
      <c r="Z12" s="17">
        <v>2.25155678659721E-2</v>
      </c>
      <c r="AA12" s="17">
        <v>3.8057255210298402E-2</v>
      </c>
      <c r="AB12" s="17">
        <v>2.24394944760203E-2</v>
      </c>
      <c r="AC12" s="17">
        <v>4.4463527178797903E-2</v>
      </c>
      <c r="AD12" s="17">
        <v>6.4856413466145998E-2</v>
      </c>
      <c r="AE12" s="17"/>
      <c r="AF12" s="17">
        <v>2.2714643777143498E-2</v>
      </c>
      <c r="AG12" s="17">
        <v>3.80823719391718E-2</v>
      </c>
      <c r="AH12" s="17">
        <v>5.0594579673378402E-2</v>
      </c>
      <c r="AI12" s="17">
        <v>5.1669509024509799E-2</v>
      </c>
      <c r="AJ12" s="17">
        <v>5.92260192991024E-2</v>
      </c>
      <c r="AK12" s="17"/>
      <c r="AL12" s="17">
        <v>5.0325871316942099E-2</v>
      </c>
      <c r="AM12" s="17">
        <v>2.9395278749877799E-2</v>
      </c>
      <c r="AN12" s="17">
        <v>4.1352883129815901E-2</v>
      </c>
      <c r="AO12" s="17">
        <v>2.8239150096069501E-2</v>
      </c>
      <c r="AP12" s="17">
        <v>1.43343211333881E-2</v>
      </c>
      <c r="AQ12" s="17"/>
      <c r="AR12" s="17">
        <v>4.2403341247557298E-2</v>
      </c>
      <c r="AS12" s="17"/>
      <c r="AT12" s="17">
        <v>6.2857760794108597E-2</v>
      </c>
      <c r="AU12" s="17"/>
      <c r="AV12" s="17">
        <v>2.2165011135473998E-2</v>
      </c>
      <c r="AW12" s="17"/>
      <c r="AX12" s="17">
        <v>3.0595253580743401E-2</v>
      </c>
      <c r="AY12" s="17">
        <v>3.7147242922786698E-2</v>
      </c>
      <c r="AZ12" s="17"/>
      <c r="BA12" s="17">
        <v>3.26374079198695E-2</v>
      </c>
      <c r="BB12" s="17">
        <v>4.1633839376566097E-2</v>
      </c>
    </row>
    <row r="13" spans="2:54">
      <c r="B13" s="18" t="s">
        <v>314</v>
      </c>
      <c r="C13" s="17">
        <v>8.8196583574652702E-3</v>
      </c>
      <c r="D13" s="17">
        <v>9.5618215195663395E-3</v>
      </c>
      <c r="E13" s="17">
        <v>8.1378706893994405E-3</v>
      </c>
      <c r="F13" s="17"/>
      <c r="G13" s="17">
        <v>8.3693329466080803E-3</v>
      </c>
      <c r="H13" s="17">
        <v>9.3505845724576996E-3</v>
      </c>
      <c r="I13" s="17">
        <v>4.8623995135422702E-3</v>
      </c>
      <c r="J13" s="17">
        <v>5.7675670753983199E-3</v>
      </c>
      <c r="K13" s="17">
        <v>1.27800065714273E-2</v>
      </c>
      <c r="L13" s="17">
        <v>1.17390054685057E-2</v>
      </c>
      <c r="M13" s="17"/>
      <c r="N13" s="17">
        <v>3.1043929212620702E-3</v>
      </c>
      <c r="O13" s="17">
        <v>9.7256290661567706E-3</v>
      </c>
      <c r="P13" s="17">
        <v>6.7028644881398803E-3</v>
      </c>
      <c r="Q13" s="17">
        <v>1.3911115398042699E-2</v>
      </c>
      <c r="R13" s="17"/>
      <c r="S13" s="17">
        <v>1.29332020881968E-2</v>
      </c>
      <c r="T13" s="17">
        <v>1.21733764232477E-2</v>
      </c>
      <c r="U13" s="17">
        <v>1.0243381620108599E-2</v>
      </c>
      <c r="V13" s="17">
        <v>1.99972653915368E-2</v>
      </c>
      <c r="W13" s="17">
        <v>9.2944530992453995E-3</v>
      </c>
      <c r="X13" s="17">
        <v>5.1615774159981002E-3</v>
      </c>
      <c r="Y13" s="17">
        <v>3.9653600356527301E-3</v>
      </c>
      <c r="Z13" s="17">
        <v>7.8403465847172397E-3</v>
      </c>
      <c r="AA13" s="17">
        <v>0</v>
      </c>
      <c r="AB13" s="17">
        <v>4.5502014245660301E-3</v>
      </c>
      <c r="AC13" s="17">
        <v>1.3029996890513E-2</v>
      </c>
      <c r="AD13" s="17">
        <v>0</v>
      </c>
      <c r="AE13" s="17"/>
      <c r="AF13" s="17">
        <v>4.7371719407133597E-3</v>
      </c>
      <c r="AG13" s="17">
        <v>3.4181217712864098E-3</v>
      </c>
      <c r="AH13" s="17">
        <v>1.1931513382619999E-2</v>
      </c>
      <c r="AI13" s="17">
        <v>1.45075050940496E-2</v>
      </c>
      <c r="AJ13" s="17">
        <v>1.53540684261996E-2</v>
      </c>
      <c r="AK13" s="17"/>
      <c r="AL13" s="17">
        <v>6.8390067844539002E-3</v>
      </c>
      <c r="AM13" s="17">
        <v>8.7105068988364703E-3</v>
      </c>
      <c r="AN13" s="17">
        <v>7.5857520136140702E-3</v>
      </c>
      <c r="AO13" s="17">
        <v>5.1310340514994198E-3</v>
      </c>
      <c r="AP13" s="17">
        <v>1.27855180451735E-2</v>
      </c>
      <c r="AQ13" s="17"/>
      <c r="AR13" s="17">
        <v>2.2918188014996398E-3</v>
      </c>
      <c r="AS13" s="17"/>
      <c r="AT13" s="17">
        <v>0</v>
      </c>
      <c r="AU13" s="17"/>
      <c r="AV13" s="17">
        <v>4.0433859820406702E-3</v>
      </c>
      <c r="AW13" s="17"/>
      <c r="AX13" s="17">
        <v>9.5787747762944592E-3</v>
      </c>
      <c r="AY13" s="17">
        <v>5.1554408642254497E-3</v>
      </c>
      <c r="AZ13" s="17"/>
      <c r="BA13" s="17">
        <v>1.46473686281528E-2</v>
      </c>
      <c r="BB13" s="17">
        <v>5.4210938039149998E-3</v>
      </c>
    </row>
    <row r="14" spans="2:54">
      <c r="B14" s="18" t="s">
        <v>130</v>
      </c>
      <c r="C14" s="17">
        <v>1.9285892580737301E-2</v>
      </c>
      <c r="D14" s="17">
        <v>1.2053924533764301E-2</v>
      </c>
      <c r="E14" s="17">
        <v>2.5945239546679801E-2</v>
      </c>
      <c r="F14" s="17"/>
      <c r="G14" s="17">
        <v>2.1684957774371998E-2</v>
      </c>
      <c r="H14" s="17">
        <v>2.0511137810115699E-2</v>
      </c>
      <c r="I14" s="17">
        <v>1.8885708030929E-2</v>
      </c>
      <c r="J14" s="17">
        <v>9.3859553647555796E-3</v>
      </c>
      <c r="K14" s="17">
        <v>1.9819129289608699E-2</v>
      </c>
      <c r="L14" s="17">
        <v>2.4730765611349199E-2</v>
      </c>
      <c r="M14" s="17"/>
      <c r="N14" s="17">
        <v>9.7666194428340809E-3</v>
      </c>
      <c r="O14" s="17">
        <v>1.6684624279074699E-2</v>
      </c>
      <c r="P14" s="17">
        <v>2.2112493546620801E-2</v>
      </c>
      <c r="Q14" s="17">
        <v>2.7957567051800698E-2</v>
      </c>
      <c r="R14" s="17"/>
      <c r="S14" s="17">
        <v>1.50047124524947E-2</v>
      </c>
      <c r="T14" s="17">
        <v>1.8518672722593301E-2</v>
      </c>
      <c r="U14" s="17">
        <v>1.35596672229512E-2</v>
      </c>
      <c r="V14" s="17">
        <v>1.8825352578992201E-2</v>
      </c>
      <c r="W14" s="17">
        <v>8.27850336483325E-3</v>
      </c>
      <c r="X14" s="17">
        <v>3.22086599357174E-2</v>
      </c>
      <c r="Y14" s="17">
        <v>3.61867923536391E-2</v>
      </c>
      <c r="Z14" s="17">
        <v>1.37442908353477E-2</v>
      </c>
      <c r="AA14" s="17">
        <v>1.51119894634057E-2</v>
      </c>
      <c r="AB14" s="17">
        <v>1.38366689593994E-2</v>
      </c>
      <c r="AC14" s="17">
        <v>4.33393194209327E-2</v>
      </c>
      <c r="AD14" s="17">
        <v>0</v>
      </c>
      <c r="AE14" s="17"/>
      <c r="AF14" s="17">
        <v>7.7329857352379404E-3</v>
      </c>
      <c r="AG14" s="17">
        <v>1.2983088552209299E-2</v>
      </c>
      <c r="AH14" s="17">
        <v>1.7769824341605699E-2</v>
      </c>
      <c r="AI14" s="17">
        <v>2.59077651590345E-2</v>
      </c>
      <c r="AJ14" s="17">
        <v>1.0958401105119701E-2</v>
      </c>
      <c r="AK14" s="17"/>
      <c r="AL14" s="17">
        <v>2.10258554959614E-2</v>
      </c>
      <c r="AM14" s="17">
        <v>2.76802208229587E-2</v>
      </c>
      <c r="AN14" s="17">
        <v>1.03461150826126E-2</v>
      </c>
      <c r="AO14" s="17">
        <v>5.5225411867710602E-3</v>
      </c>
      <c r="AP14" s="17">
        <v>2.8018863172284799E-2</v>
      </c>
      <c r="AQ14" s="17"/>
      <c r="AR14" s="17">
        <v>3.9526826430066504E-3</v>
      </c>
      <c r="AS14" s="17"/>
      <c r="AT14" s="17">
        <v>0</v>
      </c>
      <c r="AU14" s="17"/>
      <c r="AV14" s="17">
        <v>6.9735973802687503E-3</v>
      </c>
      <c r="AW14" s="17"/>
      <c r="AX14" s="17">
        <v>0</v>
      </c>
      <c r="AY14" s="17">
        <v>1.38460768694921E-2</v>
      </c>
      <c r="AZ14" s="17"/>
      <c r="BA14" s="17">
        <v>1.6841381769735701E-2</v>
      </c>
      <c r="BB14" s="17">
        <v>1.38805909914977E-2</v>
      </c>
    </row>
    <row r="15" spans="2:54">
      <c r="B15" s="18" t="s">
        <v>315</v>
      </c>
      <c r="C15" s="21">
        <v>0.67765965175381504</v>
      </c>
      <c r="D15" s="21">
        <v>0.73281083142254</v>
      </c>
      <c r="E15" s="21">
        <v>0.62329817372805896</v>
      </c>
      <c r="F15" s="21"/>
      <c r="G15" s="21">
        <v>0.68829725484729998</v>
      </c>
      <c r="H15" s="21">
        <v>0.700466259449817</v>
      </c>
      <c r="I15" s="21">
        <v>0.70860099930126696</v>
      </c>
      <c r="J15" s="21">
        <v>0.66608230617521302</v>
      </c>
      <c r="K15" s="21">
        <v>0.67255340021624799</v>
      </c>
      <c r="L15" s="21">
        <v>0.63919789269648497</v>
      </c>
      <c r="M15" s="21"/>
      <c r="N15" s="21">
        <v>0.74252330538124101</v>
      </c>
      <c r="O15" s="21">
        <v>0.665002882481874</v>
      </c>
      <c r="P15" s="21">
        <v>0.677810403791827</v>
      </c>
      <c r="Q15" s="21">
        <v>0.62785429782654401</v>
      </c>
      <c r="R15" s="21"/>
      <c r="S15" s="21">
        <v>0.71787284222016301</v>
      </c>
      <c r="T15" s="21">
        <v>0.67956086994347897</v>
      </c>
      <c r="U15" s="21">
        <v>0.64122401516015104</v>
      </c>
      <c r="V15" s="21">
        <v>0.68470945597654298</v>
      </c>
      <c r="W15" s="21">
        <v>0.60634112312915001</v>
      </c>
      <c r="X15" s="21">
        <v>0.69070976233057002</v>
      </c>
      <c r="Y15" s="21">
        <v>0.623504302164682</v>
      </c>
      <c r="Z15" s="21">
        <v>0.72575898332272104</v>
      </c>
      <c r="AA15" s="21">
        <v>0.70556231234700395</v>
      </c>
      <c r="AB15" s="21">
        <v>0.69582771195149296</v>
      </c>
      <c r="AC15" s="21">
        <v>0.66844758318685804</v>
      </c>
      <c r="AD15" s="21">
        <v>0.62467694287947695</v>
      </c>
      <c r="AE15" s="21"/>
      <c r="AF15" s="21">
        <v>0.76671174483110904</v>
      </c>
      <c r="AG15" s="21">
        <v>0.69728770589848599</v>
      </c>
      <c r="AH15" s="21">
        <v>0.66443381237396903</v>
      </c>
      <c r="AI15" s="21">
        <v>0.64927249616931604</v>
      </c>
      <c r="AJ15" s="21">
        <v>0.61804108090947096</v>
      </c>
      <c r="AK15" s="21"/>
      <c r="AL15" s="21">
        <v>0.61222596333465196</v>
      </c>
      <c r="AM15" s="21">
        <v>0.66569377795332496</v>
      </c>
      <c r="AN15" s="21">
        <v>0.71455517501981103</v>
      </c>
      <c r="AO15" s="21">
        <v>0.794974540886073</v>
      </c>
      <c r="AP15" s="21">
        <v>0.74806090731061903</v>
      </c>
      <c r="AQ15" s="21"/>
      <c r="AR15" s="21">
        <v>0.77766128540766</v>
      </c>
      <c r="AS15" s="21"/>
      <c r="AT15" s="21">
        <v>0.80250712307420002</v>
      </c>
      <c r="AU15" s="21"/>
      <c r="AV15" s="21">
        <v>0.80727274266105398</v>
      </c>
      <c r="AW15" s="21"/>
      <c r="AX15" s="21">
        <v>0.74794718772619695</v>
      </c>
      <c r="AY15" s="21">
        <v>0.74262736994982004</v>
      </c>
      <c r="AZ15" s="21"/>
      <c r="BA15" s="21">
        <v>0.66160793748802504</v>
      </c>
      <c r="BB15" s="21">
        <v>0.71992865087767699</v>
      </c>
    </row>
    <row r="16" spans="2:54">
      <c r="B16" s="18" t="s">
        <v>316</v>
      </c>
      <c r="C16" s="21">
        <v>4.7066392249673197E-2</v>
      </c>
      <c r="D16" s="21">
        <v>4.1870838661447002E-2</v>
      </c>
      <c r="E16" s="21">
        <v>5.2368130083942602E-2</v>
      </c>
      <c r="F16" s="21"/>
      <c r="G16" s="21">
        <v>5.1948279390963602E-2</v>
      </c>
      <c r="H16" s="21">
        <v>5.45563436797281E-2</v>
      </c>
      <c r="I16" s="21">
        <v>3.7924483676921798E-2</v>
      </c>
      <c r="J16" s="21">
        <v>4.3653768983925902E-2</v>
      </c>
      <c r="K16" s="21">
        <v>5.1397725976070001E-2</v>
      </c>
      <c r="L16" s="21">
        <v>4.5071451794648103E-2</v>
      </c>
      <c r="M16" s="21"/>
      <c r="N16" s="21">
        <v>3.4388459851605699E-2</v>
      </c>
      <c r="O16" s="21">
        <v>4.7923374608178297E-2</v>
      </c>
      <c r="P16" s="21">
        <v>5.6780611248673299E-2</v>
      </c>
      <c r="Q16" s="21">
        <v>5.0397158533127297E-2</v>
      </c>
      <c r="R16" s="21"/>
      <c r="S16" s="21">
        <v>4.3554331968839503E-2</v>
      </c>
      <c r="T16" s="21">
        <v>5.6274815848762497E-2</v>
      </c>
      <c r="U16" s="21">
        <v>4.9696978517905901E-2</v>
      </c>
      <c r="V16" s="21">
        <v>5.6825847964278198E-2</v>
      </c>
      <c r="W16" s="21">
        <v>4.2408778830282101E-2</v>
      </c>
      <c r="X16" s="21">
        <v>3.9725442711469397E-2</v>
      </c>
      <c r="Y16" s="21">
        <v>6.6994314928343193E-2</v>
      </c>
      <c r="Z16" s="21">
        <v>3.03559144506894E-2</v>
      </c>
      <c r="AA16" s="21">
        <v>3.8057255210298402E-2</v>
      </c>
      <c r="AB16" s="21">
        <v>2.6989695900586301E-2</v>
      </c>
      <c r="AC16" s="21">
        <v>5.7493524069310901E-2</v>
      </c>
      <c r="AD16" s="21">
        <v>6.4856413466145998E-2</v>
      </c>
      <c r="AE16" s="21"/>
      <c r="AF16" s="21">
        <v>2.74518157178569E-2</v>
      </c>
      <c r="AG16" s="21">
        <v>4.1500493710458199E-2</v>
      </c>
      <c r="AH16" s="21">
        <v>6.2526093055998405E-2</v>
      </c>
      <c r="AI16" s="21">
        <v>6.6177014118559405E-2</v>
      </c>
      <c r="AJ16" s="21">
        <v>7.4580087725302002E-2</v>
      </c>
      <c r="AK16" s="21"/>
      <c r="AL16" s="21">
        <v>5.7164878101395998E-2</v>
      </c>
      <c r="AM16" s="21">
        <v>3.8105785648714197E-2</v>
      </c>
      <c r="AN16" s="21">
        <v>4.8938635143429998E-2</v>
      </c>
      <c r="AO16" s="21">
        <v>3.3370184147568899E-2</v>
      </c>
      <c r="AP16" s="21">
        <v>2.7119839178561599E-2</v>
      </c>
      <c r="AQ16" s="21"/>
      <c r="AR16" s="21">
        <v>4.4695160049056902E-2</v>
      </c>
      <c r="AS16" s="21"/>
      <c r="AT16" s="21">
        <v>6.2857760794108597E-2</v>
      </c>
      <c r="AU16" s="21"/>
      <c r="AV16" s="21">
        <v>2.6208397117514701E-2</v>
      </c>
      <c r="AW16" s="21"/>
      <c r="AX16" s="21">
        <v>4.0174028357037803E-2</v>
      </c>
      <c r="AY16" s="21">
        <v>4.2302683787012199E-2</v>
      </c>
      <c r="AZ16" s="21"/>
      <c r="BA16" s="21">
        <v>4.7284776548022302E-2</v>
      </c>
      <c r="BB16" s="21">
        <v>4.7054933180481102E-2</v>
      </c>
    </row>
    <row r="17" spans="2:54">
      <c r="B17" s="18" t="s">
        <v>308</v>
      </c>
      <c r="C17" s="22">
        <v>0.63059325950414202</v>
      </c>
      <c r="D17" s="22">
        <v>0.69093999276109297</v>
      </c>
      <c r="E17" s="22">
        <v>0.57093004364411604</v>
      </c>
      <c r="F17" s="22"/>
      <c r="G17" s="22">
        <v>0.63634897545633695</v>
      </c>
      <c r="H17" s="22">
        <v>0.64590991577008805</v>
      </c>
      <c r="I17" s="22">
        <v>0.67067651562434505</v>
      </c>
      <c r="J17" s="22">
        <v>0.62242853719128699</v>
      </c>
      <c r="K17" s="22">
        <v>0.62115567424017804</v>
      </c>
      <c r="L17" s="22">
        <v>0.59412644090183697</v>
      </c>
      <c r="M17" s="22"/>
      <c r="N17" s="22">
        <v>0.70813484552963502</v>
      </c>
      <c r="O17" s="22">
        <v>0.61707950787369603</v>
      </c>
      <c r="P17" s="22">
        <v>0.62102979254315305</v>
      </c>
      <c r="Q17" s="22">
        <v>0.57745713929341602</v>
      </c>
      <c r="R17" s="22"/>
      <c r="S17" s="22">
        <v>0.67431851025132294</v>
      </c>
      <c r="T17" s="22">
        <v>0.62328605409471705</v>
      </c>
      <c r="U17" s="22">
        <v>0.59152703664224504</v>
      </c>
      <c r="V17" s="22">
        <v>0.62788360801226495</v>
      </c>
      <c r="W17" s="22">
        <v>0.56393234429886796</v>
      </c>
      <c r="X17" s="22">
        <v>0.65098431961910097</v>
      </c>
      <c r="Y17" s="22">
        <v>0.55650998723633904</v>
      </c>
      <c r="Z17" s="22">
        <v>0.69540306887203196</v>
      </c>
      <c r="AA17" s="22">
        <v>0.66750505713670505</v>
      </c>
      <c r="AB17" s="22">
        <v>0.66883801605090698</v>
      </c>
      <c r="AC17" s="22">
        <v>0.61095405911754797</v>
      </c>
      <c r="AD17" s="22">
        <v>0.55982052941333105</v>
      </c>
      <c r="AE17" s="22"/>
      <c r="AF17" s="22">
        <v>0.739259929113252</v>
      </c>
      <c r="AG17" s="22">
        <v>0.65578721218802805</v>
      </c>
      <c r="AH17" s="22">
        <v>0.60190771931797105</v>
      </c>
      <c r="AI17" s="22">
        <v>0.58309548205075601</v>
      </c>
      <c r="AJ17" s="22">
        <v>0.54346099318416896</v>
      </c>
      <c r="AK17" s="22"/>
      <c r="AL17" s="22">
        <v>0.55506108523325604</v>
      </c>
      <c r="AM17" s="22">
        <v>0.62758799230461004</v>
      </c>
      <c r="AN17" s="22">
        <v>0.66561653987638103</v>
      </c>
      <c r="AO17" s="22">
        <v>0.76160435673850402</v>
      </c>
      <c r="AP17" s="22">
        <v>0.72094106813205705</v>
      </c>
      <c r="AQ17" s="22"/>
      <c r="AR17" s="22">
        <v>0.73296612535860295</v>
      </c>
      <c r="AS17" s="22"/>
      <c r="AT17" s="22">
        <v>0.73964936228009104</v>
      </c>
      <c r="AU17" s="22"/>
      <c r="AV17" s="22">
        <v>0.78106434554353998</v>
      </c>
      <c r="AW17" s="22"/>
      <c r="AX17" s="22">
        <v>0.70777315936915897</v>
      </c>
      <c r="AY17" s="22">
        <v>0.70032468616280796</v>
      </c>
      <c r="AZ17" s="22"/>
      <c r="BA17" s="22">
        <v>0.61432316094000305</v>
      </c>
      <c r="BB17" s="22">
        <v>0.67287371769719595</v>
      </c>
    </row>
    <row r="18" spans="2:54">
      <c r="B18" s="16"/>
    </row>
    <row r="19" spans="2:54">
      <c r="B19" t="s">
        <v>456</v>
      </c>
    </row>
    <row r="20" spans="2:54">
      <c r="B20" t="s">
        <v>457</v>
      </c>
    </row>
    <row r="22" spans="2:54">
      <c r="B22"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B2:BB22"/>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368</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c r="B9" s="18" t="s">
        <v>310</v>
      </c>
      <c r="C9" s="17">
        <v>0.284538193904317</v>
      </c>
      <c r="D9" s="17">
        <v>0.32258949221106298</v>
      </c>
      <c r="E9" s="17">
        <v>0.24812715542407801</v>
      </c>
      <c r="F9" s="17"/>
      <c r="G9" s="17">
        <v>0.26383703300962502</v>
      </c>
      <c r="H9" s="17">
        <v>0.287990904684366</v>
      </c>
      <c r="I9" s="17">
        <v>0.28829090806427199</v>
      </c>
      <c r="J9" s="17">
        <v>0.31317704475291802</v>
      </c>
      <c r="K9" s="17">
        <v>0.269194112516563</v>
      </c>
      <c r="L9" s="17">
        <v>0.27855562279339302</v>
      </c>
      <c r="M9" s="17"/>
      <c r="N9" s="17">
        <v>0.32556465153313002</v>
      </c>
      <c r="O9" s="17">
        <v>0.24893181082632199</v>
      </c>
      <c r="P9" s="17">
        <v>0.31065036946187202</v>
      </c>
      <c r="Q9" s="17">
        <v>0.252101445509542</v>
      </c>
      <c r="R9" s="17"/>
      <c r="S9" s="17">
        <v>0.32389566881638698</v>
      </c>
      <c r="T9" s="17">
        <v>0.26093092423990599</v>
      </c>
      <c r="U9" s="17">
        <v>0.29206253952912298</v>
      </c>
      <c r="V9" s="17">
        <v>0.25977612081539903</v>
      </c>
      <c r="W9" s="17">
        <v>0.21136272796806099</v>
      </c>
      <c r="X9" s="17">
        <v>0.26960006760560401</v>
      </c>
      <c r="Y9" s="17">
        <v>0.27452812179034802</v>
      </c>
      <c r="Z9" s="17">
        <v>0.29309229649025897</v>
      </c>
      <c r="AA9" s="17">
        <v>0.31987887126721998</v>
      </c>
      <c r="AB9" s="17">
        <v>0.29918836925861902</v>
      </c>
      <c r="AC9" s="17">
        <v>0.28761214808409202</v>
      </c>
      <c r="AD9" s="17">
        <v>0.30971955788192701</v>
      </c>
      <c r="AE9" s="17"/>
      <c r="AF9" s="17">
        <v>0.34337617270759202</v>
      </c>
      <c r="AG9" s="17">
        <v>0.28648161931367699</v>
      </c>
      <c r="AH9" s="17">
        <v>0.27158424272216197</v>
      </c>
      <c r="AI9" s="17">
        <v>0.26485878406756103</v>
      </c>
      <c r="AJ9" s="17">
        <v>0.25133951357029999</v>
      </c>
      <c r="AK9" s="17"/>
      <c r="AL9" s="17">
        <v>0.253390879603549</v>
      </c>
      <c r="AM9" s="17">
        <v>0.249645263011461</v>
      </c>
      <c r="AN9" s="17">
        <v>0.30098322298772601</v>
      </c>
      <c r="AO9" s="17">
        <v>0.37583964820100302</v>
      </c>
      <c r="AP9" s="17">
        <v>0.32787524413788699</v>
      </c>
      <c r="AQ9" s="17"/>
      <c r="AR9" s="17">
        <v>0.36585199705766502</v>
      </c>
      <c r="AS9" s="17"/>
      <c r="AT9" s="17">
        <v>0.36458985062595001</v>
      </c>
      <c r="AU9" s="17"/>
      <c r="AV9" s="17">
        <v>0.38064994160289201</v>
      </c>
      <c r="AW9" s="17"/>
      <c r="AX9" s="17">
        <v>0.35246398331224199</v>
      </c>
      <c r="AY9" s="17">
        <v>0.31807525437080603</v>
      </c>
      <c r="AZ9" s="17"/>
      <c r="BA9" s="17">
        <v>0.283836846689829</v>
      </c>
      <c r="BB9" s="17">
        <v>0.30408434564846099</v>
      </c>
    </row>
    <row r="10" spans="2:54">
      <c r="B10" s="18" t="s">
        <v>311</v>
      </c>
      <c r="C10" s="17">
        <v>0.48873097748004002</v>
      </c>
      <c r="D10" s="17">
        <v>0.48960315787762898</v>
      </c>
      <c r="E10" s="17">
        <v>0.48776150381656402</v>
      </c>
      <c r="F10" s="17"/>
      <c r="G10" s="17">
        <v>0.50807102118352898</v>
      </c>
      <c r="H10" s="17">
        <v>0.522009632129673</v>
      </c>
      <c r="I10" s="17">
        <v>0.48197080841477202</v>
      </c>
      <c r="J10" s="17">
        <v>0.44904812579738401</v>
      </c>
      <c r="K10" s="17">
        <v>0.49791174775130198</v>
      </c>
      <c r="L10" s="17">
        <v>0.48087947906943002</v>
      </c>
      <c r="M10" s="17"/>
      <c r="N10" s="17">
        <v>0.50581382026704702</v>
      </c>
      <c r="O10" s="17">
        <v>0.51539335865400404</v>
      </c>
      <c r="P10" s="17">
        <v>0.47773540640001599</v>
      </c>
      <c r="Q10" s="17">
        <v>0.46067348554954202</v>
      </c>
      <c r="R10" s="17"/>
      <c r="S10" s="17">
        <v>0.453979058552402</v>
      </c>
      <c r="T10" s="17">
        <v>0.50482972660270498</v>
      </c>
      <c r="U10" s="17">
        <v>0.43901870195293502</v>
      </c>
      <c r="V10" s="17">
        <v>0.52357053104856999</v>
      </c>
      <c r="W10" s="17">
        <v>0.52324551026517296</v>
      </c>
      <c r="X10" s="17">
        <v>0.49445740914651898</v>
      </c>
      <c r="Y10" s="17">
        <v>0.51297782148834803</v>
      </c>
      <c r="Z10" s="17">
        <v>0.49153412359931098</v>
      </c>
      <c r="AA10" s="17">
        <v>0.44731027673676499</v>
      </c>
      <c r="AB10" s="17">
        <v>0.52592809367281401</v>
      </c>
      <c r="AC10" s="17">
        <v>0.463322123529464</v>
      </c>
      <c r="AD10" s="17">
        <v>0.52569327178276903</v>
      </c>
      <c r="AE10" s="17"/>
      <c r="AF10" s="17">
        <v>0.50550047632128103</v>
      </c>
      <c r="AG10" s="17">
        <v>0.47754032139479602</v>
      </c>
      <c r="AH10" s="17">
        <v>0.50452615585827199</v>
      </c>
      <c r="AI10" s="17">
        <v>0.52618382463880797</v>
      </c>
      <c r="AJ10" s="17">
        <v>0.47119370484161299</v>
      </c>
      <c r="AK10" s="17"/>
      <c r="AL10" s="17">
        <v>0.47044592355665799</v>
      </c>
      <c r="AM10" s="17">
        <v>0.52459677990317199</v>
      </c>
      <c r="AN10" s="17">
        <v>0.50156811682533298</v>
      </c>
      <c r="AO10" s="17">
        <v>0.477701562105394</v>
      </c>
      <c r="AP10" s="17">
        <v>0.48088828957146801</v>
      </c>
      <c r="AQ10" s="17"/>
      <c r="AR10" s="17">
        <v>0.46604133272777698</v>
      </c>
      <c r="AS10" s="17"/>
      <c r="AT10" s="17">
        <v>0.46289153528442101</v>
      </c>
      <c r="AU10" s="17"/>
      <c r="AV10" s="17">
        <v>0.480016297089433</v>
      </c>
      <c r="AW10" s="17"/>
      <c r="AX10" s="17">
        <v>0.44384058713852598</v>
      </c>
      <c r="AY10" s="17">
        <v>0.50587493579668596</v>
      </c>
      <c r="AZ10" s="17"/>
      <c r="BA10" s="17">
        <v>0.46366533363793899</v>
      </c>
      <c r="BB10" s="17">
        <v>0.50969181413715403</v>
      </c>
    </row>
    <row r="11" spans="2:54">
      <c r="B11" s="18" t="s">
        <v>312</v>
      </c>
      <c r="C11" s="17">
        <v>0.167121429510381</v>
      </c>
      <c r="D11" s="17">
        <v>0.13741600399131501</v>
      </c>
      <c r="E11" s="17">
        <v>0.19693830822295899</v>
      </c>
      <c r="F11" s="17"/>
      <c r="G11" s="17">
        <v>0.16271735724019701</v>
      </c>
      <c r="H11" s="17">
        <v>0.13241317858665</v>
      </c>
      <c r="I11" s="17">
        <v>0.17009157229093999</v>
      </c>
      <c r="J11" s="17">
        <v>0.18237796340793999</v>
      </c>
      <c r="K11" s="17">
        <v>0.175401450902158</v>
      </c>
      <c r="L11" s="17">
        <v>0.17823897369455899</v>
      </c>
      <c r="M11" s="17"/>
      <c r="N11" s="17">
        <v>0.13444924497675401</v>
      </c>
      <c r="O11" s="17">
        <v>0.17281279204599301</v>
      </c>
      <c r="P11" s="17">
        <v>0.15393749483390801</v>
      </c>
      <c r="Q11" s="17">
        <v>0.204765187193758</v>
      </c>
      <c r="R11" s="17"/>
      <c r="S11" s="17">
        <v>0.15557490421061501</v>
      </c>
      <c r="T11" s="17">
        <v>0.172077839659659</v>
      </c>
      <c r="U11" s="17">
        <v>0.196671189942493</v>
      </c>
      <c r="V11" s="17">
        <v>0.16075125638857601</v>
      </c>
      <c r="W11" s="17">
        <v>0.19690579414574599</v>
      </c>
      <c r="X11" s="17">
        <v>0.17025095089544601</v>
      </c>
      <c r="Y11" s="17">
        <v>0.14590403220652801</v>
      </c>
      <c r="Z11" s="17">
        <v>0.16693098213089899</v>
      </c>
      <c r="AA11" s="17">
        <v>0.183171430689855</v>
      </c>
      <c r="AB11" s="17">
        <v>0.12969819956428</v>
      </c>
      <c r="AC11" s="17">
        <v>0.17104673268430401</v>
      </c>
      <c r="AD11" s="17">
        <v>0.16458717033530401</v>
      </c>
      <c r="AE11" s="17"/>
      <c r="AF11" s="17">
        <v>0.122332116164506</v>
      </c>
      <c r="AG11" s="17">
        <v>0.169933505058453</v>
      </c>
      <c r="AH11" s="17">
        <v>0.16910828785482901</v>
      </c>
      <c r="AI11" s="17">
        <v>0.134301217945894</v>
      </c>
      <c r="AJ11" s="17">
        <v>0.20851577826673301</v>
      </c>
      <c r="AK11" s="17"/>
      <c r="AL11" s="17">
        <v>0.199613844106619</v>
      </c>
      <c r="AM11" s="17">
        <v>0.15589683431272899</v>
      </c>
      <c r="AN11" s="17">
        <v>0.15109477774611199</v>
      </c>
      <c r="AO11" s="17">
        <v>0.11382211154389101</v>
      </c>
      <c r="AP11" s="17">
        <v>0.115377172185278</v>
      </c>
      <c r="AQ11" s="17"/>
      <c r="AR11" s="17">
        <v>0.136688896675041</v>
      </c>
      <c r="AS11" s="17"/>
      <c r="AT11" s="17">
        <v>0.14025418589233701</v>
      </c>
      <c r="AU11" s="17"/>
      <c r="AV11" s="17">
        <v>0.113782271512108</v>
      </c>
      <c r="AW11" s="17"/>
      <c r="AX11" s="17">
        <v>0.150118314868148</v>
      </c>
      <c r="AY11" s="17">
        <v>0.13995918534778101</v>
      </c>
      <c r="AZ11" s="17"/>
      <c r="BA11" s="17">
        <v>0.173205852358603</v>
      </c>
      <c r="BB11" s="17">
        <v>0.14604401213322099</v>
      </c>
    </row>
    <row r="12" spans="2:54">
      <c r="B12" s="18" t="s">
        <v>313</v>
      </c>
      <c r="C12" s="17">
        <v>2.7348605912628401E-2</v>
      </c>
      <c r="D12" s="17">
        <v>2.2381528897998399E-2</v>
      </c>
      <c r="E12" s="17">
        <v>3.1659610946354902E-2</v>
      </c>
      <c r="F12" s="17"/>
      <c r="G12" s="17">
        <v>3.5319392407332201E-2</v>
      </c>
      <c r="H12" s="17">
        <v>1.6684765148996701E-2</v>
      </c>
      <c r="I12" s="17">
        <v>3.6350059411244799E-2</v>
      </c>
      <c r="J12" s="17">
        <v>2.4920216697871599E-2</v>
      </c>
      <c r="K12" s="17">
        <v>2.8840017704957598E-2</v>
      </c>
      <c r="L12" s="17">
        <v>2.4449335300411199E-2</v>
      </c>
      <c r="M12" s="17"/>
      <c r="N12" s="17">
        <v>1.23075768248535E-2</v>
      </c>
      <c r="O12" s="17">
        <v>3.1559724529756798E-2</v>
      </c>
      <c r="P12" s="17">
        <v>2.7317838365263501E-2</v>
      </c>
      <c r="Q12" s="17">
        <v>4.0006445302414199E-2</v>
      </c>
      <c r="R12" s="17"/>
      <c r="S12" s="17">
        <v>3.0712727057904701E-2</v>
      </c>
      <c r="T12" s="17">
        <v>2.76880738038916E-2</v>
      </c>
      <c r="U12" s="17">
        <v>5.1211693872621797E-2</v>
      </c>
      <c r="V12" s="17">
        <v>2.26490914503042E-2</v>
      </c>
      <c r="W12" s="17">
        <v>4.4551268383790803E-2</v>
      </c>
      <c r="X12" s="17">
        <v>1.7963351101581902E-2</v>
      </c>
      <c r="Y12" s="17">
        <v>1.9345528447846101E-2</v>
      </c>
      <c r="Z12" s="17">
        <v>3.2584048667357299E-2</v>
      </c>
      <c r="AA12" s="17">
        <v>3.05430267696798E-2</v>
      </c>
      <c r="AB12" s="17">
        <v>1.5068604343214E-2</v>
      </c>
      <c r="AC12" s="17">
        <v>2.0232339611750302E-2</v>
      </c>
      <c r="AD12" s="17">
        <v>0</v>
      </c>
      <c r="AE12" s="17"/>
      <c r="AF12" s="17">
        <v>1.77451678106159E-2</v>
      </c>
      <c r="AG12" s="17">
        <v>2.7570281525185699E-2</v>
      </c>
      <c r="AH12" s="17">
        <v>3.6354726132757503E-2</v>
      </c>
      <c r="AI12" s="17">
        <v>2.0840135135563102E-2</v>
      </c>
      <c r="AJ12" s="17">
        <v>3.6574059557821802E-2</v>
      </c>
      <c r="AK12" s="17"/>
      <c r="AL12" s="17">
        <v>4.0739040821552497E-2</v>
      </c>
      <c r="AM12" s="17">
        <v>3.4090189977090797E-2</v>
      </c>
      <c r="AN12" s="17">
        <v>1.4910294381546301E-2</v>
      </c>
      <c r="AO12" s="17">
        <v>1.66208097948468E-2</v>
      </c>
      <c r="AP12" s="17">
        <v>4.7840430933082698E-2</v>
      </c>
      <c r="AQ12" s="17"/>
      <c r="AR12" s="17">
        <v>1.5759759412616901E-2</v>
      </c>
      <c r="AS12" s="17"/>
      <c r="AT12" s="17">
        <v>1.8761390485564699E-2</v>
      </c>
      <c r="AU12" s="17"/>
      <c r="AV12" s="17">
        <v>1.31639842540755E-2</v>
      </c>
      <c r="AW12" s="17"/>
      <c r="AX12" s="17">
        <v>3.0862577432193401E-2</v>
      </c>
      <c r="AY12" s="17">
        <v>1.7908886578892599E-2</v>
      </c>
      <c r="AZ12" s="17"/>
      <c r="BA12" s="17">
        <v>3.76510720131202E-2</v>
      </c>
      <c r="BB12" s="17">
        <v>1.94810718737796E-2</v>
      </c>
    </row>
    <row r="13" spans="2:54">
      <c r="B13" s="18" t="s">
        <v>314</v>
      </c>
      <c r="C13" s="17">
        <v>1.0831243592092501E-2</v>
      </c>
      <c r="D13" s="17">
        <v>1.4584462444004499E-2</v>
      </c>
      <c r="E13" s="17">
        <v>6.6600975716265901E-3</v>
      </c>
      <c r="F13" s="17"/>
      <c r="G13" s="17">
        <v>8.4840481971687597E-3</v>
      </c>
      <c r="H13" s="17">
        <v>1.9164350963153401E-2</v>
      </c>
      <c r="I13" s="17">
        <v>1.0914509518107501E-2</v>
      </c>
      <c r="J13" s="17">
        <v>1.1135812702163499E-2</v>
      </c>
      <c r="K13" s="17">
        <v>7.4851842123311698E-3</v>
      </c>
      <c r="L13" s="17">
        <v>7.5221349406672999E-3</v>
      </c>
      <c r="M13" s="17"/>
      <c r="N13" s="17">
        <v>6.7954093081750598E-3</v>
      </c>
      <c r="O13" s="17">
        <v>9.8204415874579495E-3</v>
      </c>
      <c r="P13" s="17">
        <v>7.5325814973208303E-3</v>
      </c>
      <c r="Q13" s="17">
        <v>1.7200350932887399E-2</v>
      </c>
      <c r="R13" s="17"/>
      <c r="S13" s="17">
        <v>2.2182014870441101E-2</v>
      </c>
      <c r="T13" s="17">
        <v>6.4990954203237696E-3</v>
      </c>
      <c r="U13" s="17">
        <v>1.0169840469583699E-2</v>
      </c>
      <c r="V13" s="17">
        <v>1.99972653915368E-2</v>
      </c>
      <c r="W13" s="17">
        <v>4.6709711221345597E-3</v>
      </c>
      <c r="X13" s="17">
        <v>1.44884440167556E-2</v>
      </c>
      <c r="Y13" s="17">
        <v>1.22838655217479E-2</v>
      </c>
      <c r="Z13" s="17">
        <v>0</v>
      </c>
      <c r="AA13" s="17">
        <v>6.1107116211738099E-3</v>
      </c>
      <c r="AB13" s="17">
        <v>3.7505033765536698E-3</v>
      </c>
      <c r="AC13" s="17">
        <v>1.28889056160577E-2</v>
      </c>
      <c r="AD13" s="17">
        <v>0</v>
      </c>
      <c r="AE13" s="17"/>
      <c r="AF13" s="17">
        <v>5.95583456948436E-3</v>
      </c>
      <c r="AG13" s="17">
        <v>1.48304142203757E-2</v>
      </c>
      <c r="AH13" s="17">
        <v>9.8995422354449508E-3</v>
      </c>
      <c r="AI13" s="17">
        <v>2.6505990210913599E-2</v>
      </c>
      <c r="AJ13" s="17">
        <v>1.4141704330157601E-2</v>
      </c>
      <c r="AK13" s="17"/>
      <c r="AL13" s="17">
        <v>8.1193120849582107E-3</v>
      </c>
      <c r="AM13" s="17">
        <v>1.00578565455503E-2</v>
      </c>
      <c r="AN13" s="17">
        <v>1.43633477412499E-2</v>
      </c>
      <c r="AO13" s="17">
        <v>1.03434260161522E-2</v>
      </c>
      <c r="AP13" s="17">
        <v>0</v>
      </c>
      <c r="AQ13" s="17"/>
      <c r="AR13" s="17">
        <v>4.9560012821606497E-3</v>
      </c>
      <c r="AS13" s="17"/>
      <c r="AT13" s="17">
        <v>0</v>
      </c>
      <c r="AU13" s="17"/>
      <c r="AV13" s="17">
        <v>4.0433859820406702E-3</v>
      </c>
      <c r="AW13" s="17"/>
      <c r="AX13" s="17">
        <v>1.05160729484818E-2</v>
      </c>
      <c r="AY13" s="17">
        <v>6.8324778048572503E-3</v>
      </c>
      <c r="AZ13" s="17"/>
      <c r="BA13" s="17">
        <v>1.7782786628813801E-2</v>
      </c>
      <c r="BB13" s="17">
        <v>5.2417770203840803E-3</v>
      </c>
    </row>
    <row r="14" spans="2:54">
      <c r="B14" s="18" t="s">
        <v>130</v>
      </c>
      <c r="C14" s="17">
        <v>2.1429549600541099E-2</v>
      </c>
      <c r="D14" s="17">
        <v>1.34253545779903E-2</v>
      </c>
      <c r="E14" s="17">
        <v>2.8853324018416799E-2</v>
      </c>
      <c r="F14" s="17"/>
      <c r="G14" s="17">
        <v>2.15711479621476E-2</v>
      </c>
      <c r="H14" s="17">
        <v>2.17371684871621E-2</v>
      </c>
      <c r="I14" s="17">
        <v>1.23821423006635E-2</v>
      </c>
      <c r="J14" s="17">
        <v>1.9340836641723799E-2</v>
      </c>
      <c r="K14" s="17">
        <v>2.1167486912687699E-2</v>
      </c>
      <c r="L14" s="17">
        <v>3.0354454201539802E-2</v>
      </c>
      <c r="M14" s="17"/>
      <c r="N14" s="17">
        <v>1.50692970900405E-2</v>
      </c>
      <c r="O14" s="17">
        <v>2.1481872356466598E-2</v>
      </c>
      <c r="P14" s="17">
        <v>2.2826309441619001E-2</v>
      </c>
      <c r="Q14" s="17">
        <v>2.5253085511855702E-2</v>
      </c>
      <c r="R14" s="17"/>
      <c r="S14" s="17">
        <v>1.3655626492250701E-2</v>
      </c>
      <c r="T14" s="17">
        <v>2.7974340273514801E-2</v>
      </c>
      <c r="U14" s="17">
        <v>1.08660342332439E-2</v>
      </c>
      <c r="V14" s="17">
        <v>1.32557349056148E-2</v>
      </c>
      <c r="W14" s="17">
        <v>1.9263728115094799E-2</v>
      </c>
      <c r="X14" s="17">
        <v>3.3239777234093298E-2</v>
      </c>
      <c r="Y14" s="17">
        <v>3.4960630545182197E-2</v>
      </c>
      <c r="Z14" s="17">
        <v>1.58585491121731E-2</v>
      </c>
      <c r="AA14" s="17">
        <v>1.29856829153058E-2</v>
      </c>
      <c r="AB14" s="17">
        <v>2.63662297845191E-2</v>
      </c>
      <c r="AC14" s="17">
        <v>4.4897750474332303E-2</v>
      </c>
      <c r="AD14" s="17">
        <v>0</v>
      </c>
      <c r="AE14" s="17"/>
      <c r="AF14" s="17">
        <v>5.0902324265214797E-3</v>
      </c>
      <c r="AG14" s="17">
        <v>2.36438584875121E-2</v>
      </c>
      <c r="AH14" s="17">
        <v>8.5270451965351393E-3</v>
      </c>
      <c r="AI14" s="17">
        <v>2.7310048001259701E-2</v>
      </c>
      <c r="AJ14" s="17">
        <v>1.8235239433375398E-2</v>
      </c>
      <c r="AK14" s="17"/>
      <c r="AL14" s="17">
        <v>2.76909998266637E-2</v>
      </c>
      <c r="AM14" s="17">
        <v>2.5713076249997299E-2</v>
      </c>
      <c r="AN14" s="17">
        <v>1.70802403180325E-2</v>
      </c>
      <c r="AO14" s="17">
        <v>5.6724423387127599E-3</v>
      </c>
      <c r="AP14" s="17">
        <v>2.8018863172284799E-2</v>
      </c>
      <c r="AQ14" s="17"/>
      <c r="AR14" s="17">
        <v>1.0702012844739499E-2</v>
      </c>
      <c r="AS14" s="17"/>
      <c r="AT14" s="17">
        <v>1.3503037711727501E-2</v>
      </c>
      <c r="AU14" s="17"/>
      <c r="AV14" s="17">
        <v>8.3441195594509496E-3</v>
      </c>
      <c r="AW14" s="17"/>
      <c r="AX14" s="17">
        <v>1.21984643004084E-2</v>
      </c>
      <c r="AY14" s="17">
        <v>1.13492601009766E-2</v>
      </c>
      <c r="AZ14" s="17"/>
      <c r="BA14" s="17">
        <v>2.3858108671695299E-2</v>
      </c>
      <c r="BB14" s="17">
        <v>1.5456979187000701E-2</v>
      </c>
    </row>
    <row r="15" spans="2:54">
      <c r="B15" s="18" t="s">
        <v>315</v>
      </c>
      <c r="C15" s="21">
        <v>0.77326917138435602</v>
      </c>
      <c r="D15" s="21">
        <v>0.81219265008869201</v>
      </c>
      <c r="E15" s="21">
        <v>0.73588865924064195</v>
      </c>
      <c r="F15" s="21"/>
      <c r="G15" s="21">
        <v>0.771908054193155</v>
      </c>
      <c r="H15" s="21">
        <v>0.81000053681403805</v>
      </c>
      <c r="I15" s="21">
        <v>0.77026171647904396</v>
      </c>
      <c r="J15" s="21">
        <v>0.76222517055030103</v>
      </c>
      <c r="K15" s="21">
        <v>0.76710586026786598</v>
      </c>
      <c r="L15" s="21">
        <v>0.75943510186282304</v>
      </c>
      <c r="M15" s="21"/>
      <c r="N15" s="21">
        <v>0.83137847180017799</v>
      </c>
      <c r="O15" s="21">
        <v>0.76432516948032503</v>
      </c>
      <c r="P15" s="21">
        <v>0.78838577586188896</v>
      </c>
      <c r="Q15" s="21">
        <v>0.71277493105908396</v>
      </c>
      <c r="R15" s="21"/>
      <c r="S15" s="21">
        <v>0.77787472736878904</v>
      </c>
      <c r="T15" s="21">
        <v>0.76576065084261102</v>
      </c>
      <c r="U15" s="21">
        <v>0.731081241482058</v>
      </c>
      <c r="V15" s="21">
        <v>0.78334665186396801</v>
      </c>
      <c r="W15" s="21">
        <v>0.73460823823323396</v>
      </c>
      <c r="X15" s="21">
        <v>0.76405747675212299</v>
      </c>
      <c r="Y15" s="21">
        <v>0.78750594327869605</v>
      </c>
      <c r="Z15" s="21">
        <v>0.78462642008956995</v>
      </c>
      <c r="AA15" s="21">
        <v>0.76718914800398497</v>
      </c>
      <c r="AB15" s="21">
        <v>0.82511646293143404</v>
      </c>
      <c r="AC15" s="21">
        <v>0.75093427161355597</v>
      </c>
      <c r="AD15" s="21">
        <v>0.83541282966469599</v>
      </c>
      <c r="AE15" s="21"/>
      <c r="AF15" s="21">
        <v>0.84887664902887205</v>
      </c>
      <c r="AG15" s="21">
        <v>0.76402194070847296</v>
      </c>
      <c r="AH15" s="21">
        <v>0.77611039858043296</v>
      </c>
      <c r="AI15" s="21">
        <v>0.791042608706369</v>
      </c>
      <c r="AJ15" s="21">
        <v>0.72253321841191198</v>
      </c>
      <c r="AK15" s="21"/>
      <c r="AL15" s="21">
        <v>0.72383680316020704</v>
      </c>
      <c r="AM15" s="21">
        <v>0.77424204291463306</v>
      </c>
      <c r="AN15" s="21">
        <v>0.80255133981305904</v>
      </c>
      <c r="AO15" s="21">
        <v>0.85354121030639696</v>
      </c>
      <c r="AP15" s="21">
        <v>0.80876353370935505</v>
      </c>
      <c r="AQ15" s="21"/>
      <c r="AR15" s="21">
        <v>0.83189332978544195</v>
      </c>
      <c r="AS15" s="21"/>
      <c r="AT15" s="21">
        <v>0.82748138591037101</v>
      </c>
      <c r="AU15" s="21"/>
      <c r="AV15" s="21">
        <v>0.86066623869232495</v>
      </c>
      <c r="AW15" s="21"/>
      <c r="AX15" s="21">
        <v>0.79630457045076797</v>
      </c>
      <c r="AY15" s="21">
        <v>0.82395019016749205</v>
      </c>
      <c r="AZ15" s="21"/>
      <c r="BA15" s="21">
        <v>0.74750218032776805</v>
      </c>
      <c r="BB15" s="21">
        <v>0.81377615978561502</v>
      </c>
    </row>
    <row r="16" spans="2:54">
      <c r="B16" s="18" t="s">
        <v>316</v>
      </c>
      <c r="C16" s="21">
        <v>3.8179849504720899E-2</v>
      </c>
      <c r="D16" s="21">
        <v>3.6965991342002902E-2</v>
      </c>
      <c r="E16" s="21">
        <v>3.8319708517981499E-2</v>
      </c>
      <c r="F16" s="21"/>
      <c r="G16" s="21">
        <v>4.3803440604500997E-2</v>
      </c>
      <c r="H16" s="21">
        <v>3.5849116112150199E-2</v>
      </c>
      <c r="I16" s="21">
        <v>4.72645689293524E-2</v>
      </c>
      <c r="J16" s="21">
        <v>3.6056029400035099E-2</v>
      </c>
      <c r="K16" s="21">
        <v>3.6325201917288802E-2</v>
      </c>
      <c r="L16" s="21">
        <v>3.1971470241078499E-2</v>
      </c>
      <c r="M16" s="21"/>
      <c r="N16" s="21">
        <v>1.91029861330285E-2</v>
      </c>
      <c r="O16" s="21">
        <v>4.1380166117214699E-2</v>
      </c>
      <c r="P16" s="21">
        <v>3.4850419862584303E-2</v>
      </c>
      <c r="Q16" s="21">
        <v>5.7206796235301602E-2</v>
      </c>
      <c r="R16" s="21"/>
      <c r="S16" s="21">
        <v>5.2894741928345798E-2</v>
      </c>
      <c r="T16" s="21">
        <v>3.4187169224215302E-2</v>
      </c>
      <c r="U16" s="21">
        <v>6.1381534342205397E-2</v>
      </c>
      <c r="V16" s="21">
        <v>4.2646356841841003E-2</v>
      </c>
      <c r="W16" s="21">
        <v>4.92222395059254E-2</v>
      </c>
      <c r="X16" s="21">
        <v>3.2451795118337498E-2</v>
      </c>
      <c r="Y16" s="21">
        <v>3.1629393969594001E-2</v>
      </c>
      <c r="Z16" s="21">
        <v>3.2584048667357299E-2</v>
      </c>
      <c r="AA16" s="21">
        <v>3.6653738390853598E-2</v>
      </c>
      <c r="AB16" s="21">
        <v>1.8819107719767698E-2</v>
      </c>
      <c r="AC16" s="21">
        <v>3.3121245227808002E-2</v>
      </c>
      <c r="AD16" s="21">
        <v>0</v>
      </c>
      <c r="AE16" s="21"/>
      <c r="AF16" s="21">
        <v>2.3701002380100301E-2</v>
      </c>
      <c r="AG16" s="21">
        <v>4.2400695745561399E-2</v>
      </c>
      <c r="AH16" s="21">
        <v>4.6254268368202497E-2</v>
      </c>
      <c r="AI16" s="21">
        <v>4.7346125346476697E-2</v>
      </c>
      <c r="AJ16" s="21">
        <v>5.0715763887979298E-2</v>
      </c>
      <c r="AK16" s="21"/>
      <c r="AL16" s="21">
        <v>4.8858352906510701E-2</v>
      </c>
      <c r="AM16" s="21">
        <v>4.41480465226411E-2</v>
      </c>
      <c r="AN16" s="21">
        <v>2.92736421227963E-2</v>
      </c>
      <c r="AO16" s="21">
        <v>2.6964235810999E-2</v>
      </c>
      <c r="AP16" s="21">
        <v>4.7840430933082698E-2</v>
      </c>
      <c r="AQ16" s="21"/>
      <c r="AR16" s="21">
        <v>2.0715760694777499E-2</v>
      </c>
      <c r="AS16" s="21"/>
      <c r="AT16" s="21">
        <v>1.8761390485564699E-2</v>
      </c>
      <c r="AU16" s="21"/>
      <c r="AV16" s="21">
        <v>1.7207370236116099E-2</v>
      </c>
      <c r="AW16" s="21"/>
      <c r="AX16" s="21">
        <v>4.1378650380675203E-2</v>
      </c>
      <c r="AY16" s="21">
        <v>2.4741364383749801E-2</v>
      </c>
      <c r="AZ16" s="21"/>
      <c r="BA16" s="21">
        <v>5.5433858641933897E-2</v>
      </c>
      <c r="BB16" s="21">
        <v>2.47228488941637E-2</v>
      </c>
    </row>
    <row r="17" spans="2:54">
      <c r="B17" s="18" t="s">
        <v>308</v>
      </c>
      <c r="C17" s="22">
        <v>0.73508932187963605</v>
      </c>
      <c r="D17" s="22">
        <v>0.77522665874668895</v>
      </c>
      <c r="E17" s="22">
        <v>0.69756895072266101</v>
      </c>
      <c r="F17" s="22"/>
      <c r="G17" s="22">
        <v>0.72810461358865397</v>
      </c>
      <c r="H17" s="22">
        <v>0.77415142070188803</v>
      </c>
      <c r="I17" s="22">
        <v>0.72299714754969202</v>
      </c>
      <c r="J17" s="22">
        <v>0.72616914115026598</v>
      </c>
      <c r="K17" s="22">
        <v>0.73078065835057704</v>
      </c>
      <c r="L17" s="22">
        <v>0.72746363162174499</v>
      </c>
      <c r="M17" s="22"/>
      <c r="N17" s="22">
        <v>0.81227548566714902</v>
      </c>
      <c r="O17" s="22">
        <v>0.72294500336311096</v>
      </c>
      <c r="P17" s="22">
        <v>0.75353535599930399</v>
      </c>
      <c r="Q17" s="22">
        <v>0.65556813482378296</v>
      </c>
      <c r="R17" s="22"/>
      <c r="S17" s="22">
        <v>0.72497998544044295</v>
      </c>
      <c r="T17" s="22">
        <v>0.73157348161839597</v>
      </c>
      <c r="U17" s="22">
        <v>0.66969970713985305</v>
      </c>
      <c r="V17" s="22">
        <v>0.74070029502212698</v>
      </c>
      <c r="W17" s="22">
        <v>0.68538599872730899</v>
      </c>
      <c r="X17" s="22">
        <v>0.73160568163378503</v>
      </c>
      <c r="Y17" s="22">
        <v>0.75587654930910197</v>
      </c>
      <c r="Z17" s="22">
        <v>0.75204237142221297</v>
      </c>
      <c r="AA17" s="22">
        <v>0.73053540961313101</v>
      </c>
      <c r="AB17" s="22">
        <v>0.80629735521166601</v>
      </c>
      <c r="AC17" s="22">
        <v>0.71781302638574795</v>
      </c>
      <c r="AD17" s="22">
        <v>0.83541282966469599</v>
      </c>
      <c r="AE17" s="22"/>
      <c r="AF17" s="22">
        <v>0.82517564664877197</v>
      </c>
      <c r="AG17" s="22">
        <v>0.72162124496291202</v>
      </c>
      <c r="AH17" s="22">
        <v>0.72985613021223095</v>
      </c>
      <c r="AI17" s="22">
        <v>0.74369648335989302</v>
      </c>
      <c r="AJ17" s="22">
        <v>0.67181745452393304</v>
      </c>
      <c r="AK17" s="22"/>
      <c r="AL17" s="22">
        <v>0.67497845025369596</v>
      </c>
      <c r="AM17" s="22">
        <v>0.73009399639199202</v>
      </c>
      <c r="AN17" s="22">
        <v>0.773277697690263</v>
      </c>
      <c r="AO17" s="22">
        <v>0.82657697449539802</v>
      </c>
      <c r="AP17" s="22">
        <v>0.76092310277627195</v>
      </c>
      <c r="AQ17" s="22"/>
      <c r="AR17" s="22">
        <v>0.81117756909066496</v>
      </c>
      <c r="AS17" s="22"/>
      <c r="AT17" s="22">
        <v>0.80871999542480599</v>
      </c>
      <c r="AU17" s="22"/>
      <c r="AV17" s="22">
        <v>0.84345886845620899</v>
      </c>
      <c r="AW17" s="22"/>
      <c r="AX17" s="22">
        <v>0.75492592007009296</v>
      </c>
      <c r="AY17" s="22">
        <v>0.79920882578374197</v>
      </c>
      <c r="AZ17" s="22"/>
      <c r="BA17" s="22">
        <v>0.69206832168583399</v>
      </c>
      <c r="BB17" s="22">
        <v>0.78905331089145103</v>
      </c>
    </row>
    <row r="18" spans="2:54">
      <c r="B18" s="16"/>
    </row>
    <row r="19" spans="2:54">
      <c r="B19" t="s">
        <v>456</v>
      </c>
    </row>
    <row r="20" spans="2:54">
      <c r="B20" t="s">
        <v>457</v>
      </c>
    </row>
    <row r="22" spans="2:54">
      <c r="B22"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B2:BB20"/>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369</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c r="B9" s="18" t="s">
        <v>154</v>
      </c>
      <c r="C9" s="17">
        <v>0.22024454959811399</v>
      </c>
      <c r="D9" s="17">
        <v>0.273487639002292</v>
      </c>
      <c r="E9" s="17">
        <v>0.16801582544756399</v>
      </c>
      <c r="F9" s="17"/>
      <c r="G9" s="17">
        <v>0.21014847612837501</v>
      </c>
      <c r="H9" s="17">
        <v>0.239717199621377</v>
      </c>
      <c r="I9" s="17">
        <v>0.237838695268453</v>
      </c>
      <c r="J9" s="17">
        <v>0.18139347479744999</v>
      </c>
      <c r="K9" s="17">
        <v>0.22552258959438701</v>
      </c>
      <c r="L9" s="17">
        <v>0.22377866096402699</v>
      </c>
      <c r="M9" s="17"/>
      <c r="N9" s="17">
        <v>0.29831323011782701</v>
      </c>
      <c r="O9" s="17">
        <v>0.20793077011717201</v>
      </c>
      <c r="P9" s="17">
        <v>0.20609211566409699</v>
      </c>
      <c r="Q9" s="17">
        <v>0.15874429532668399</v>
      </c>
      <c r="R9" s="17"/>
      <c r="S9" s="17">
        <v>0.28549159523420597</v>
      </c>
      <c r="T9" s="17">
        <v>0.22019260489987699</v>
      </c>
      <c r="U9" s="17">
        <v>0.22459432363450901</v>
      </c>
      <c r="V9" s="17">
        <v>0.18762826177735301</v>
      </c>
      <c r="W9" s="17">
        <v>0.23840040794921599</v>
      </c>
      <c r="X9" s="17">
        <v>0.25423112833966099</v>
      </c>
      <c r="Y9" s="17">
        <v>0.208928582745049</v>
      </c>
      <c r="Z9" s="17">
        <v>0.17258076588471699</v>
      </c>
      <c r="AA9" s="17">
        <v>0.21695194527650399</v>
      </c>
      <c r="AB9" s="17">
        <v>0.186854123654838</v>
      </c>
      <c r="AC9" s="17">
        <v>0.156752166866026</v>
      </c>
      <c r="AD9" s="17">
        <v>0.16975490759727299</v>
      </c>
      <c r="AE9" s="17"/>
      <c r="AF9" s="17">
        <v>0.224999782053286</v>
      </c>
      <c r="AG9" s="17">
        <v>0.269481907240741</v>
      </c>
      <c r="AH9" s="17">
        <v>0.24845968453107001</v>
      </c>
      <c r="AI9" s="17">
        <v>0.18620702374180401</v>
      </c>
      <c r="AJ9" s="17">
        <v>0.20505297378145901</v>
      </c>
      <c r="AK9" s="17"/>
      <c r="AL9" s="17">
        <v>0.16872275751152399</v>
      </c>
      <c r="AM9" s="17">
        <v>0.174605967567703</v>
      </c>
      <c r="AN9" s="17">
        <v>0.28761387774324998</v>
      </c>
      <c r="AO9" s="17">
        <v>0.29360133429600999</v>
      </c>
      <c r="AP9" s="17">
        <v>0.258264672005874</v>
      </c>
      <c r="AQ9" s="17"/>
      <c r="AR9" s="17">
        <v>0.20740476943515901</v>
      </c>
      <c r="AS9" s="17"/>
      <c r="AT9" s="17">
        <v>0.24836247454338101</v>
      </c>
      <c r="AU9" s="17"/>
      <c r="AV9" s="17">
        <v>0.192657194107823</v>
      </c>
      <c r="AW9" s="17"/>
      <c r="AX9" s="17">
        <v>0.229389417476693</v>
      </c>
      <c r="AY9" s="17">
        <v>0.226601082723734</v>
      </c>
      <c r="AZ9" s="17"/>
      <c r="BA9" s="17">
        <v>0.21154024402846999</v>
      </c>
      <c r="BB9" s="17">
        <v>0.233670482503541</v>
      </c>
    </row>
    <row r="10" spans="2:54" ht="28.9">
      <c r="B10" s="18" t="s">
        <v>155</v>
      </c>
      <c r="C10" s="17">
        <v>0.18103754876849701</v>
      </c>
      <c r="D10" s="17">
        <v>0.20821879762397999</v>
      </c>
      <c r="E10" s="17">
        <v>0.155377460847621</v>
      </c>
      <c r="F10" s="17"/>
      <c r="G10" s="17">
        <v>0.17435015801096601</v>
      </c>
      <c r="H10" s="17">
        <v>0.18752200831002999</v>
      </c>
      <c r="I10" s="17">
        <v>0.17039016115393099</v>
      </c>
      <c r="J10" s="17">
        <v>0.19970464637244001</v>
      </c>
      <c r="K10" s="17">
        <v>0.20513913873822701</v>
      </c>
      <c r="L10" s="17">
        <v>0.157700386530192</v>
      </c>
      <c r="M10" s="17"/>
      <c r="N10" s="17">
        <v>0.220617358446731</v>
      </c>
      <c r="O10" s="17">
        <v>0.17934625962800199</v>
      </c>
      <c r="P10" s="17">
        <v>0.17700983943317899</v>
      </c>
      <c r="Q10" s="17">
        <v>0.14082290841654099</v>
      </c>
      <c r="R10" s="17"/>
      <c r="S10" s="17">
        <v>0.18674727014842099</v>
      </c>
      <c r="T10" s="17">
        <v>0.187374554511194</v>
      </c>
      <c r="U10" s="17">
        <v>0.192097607271002</v>
      </c>
      <c r="V10" s="17">
        <v>0.20119014581609801</v>
      </c>
      <c r="W10" s="17">
        <v>0.16938311308877299</v>
      </c>
      <c r="X10" s="17">
        <v>0.182604829302245</v>
      </c>
      <c r="Y10" s="17">
        <v>0.190579503914696</v>
      </c>
      <c r="Z10" s="17">
        <v>0.16525124443533701</v>
      </c>
      <c r="AA10" s="17">
        <v>0.19363917389858801</v>
      </c>
      <c r="AB10" s="17">
        <v>0.16603523985025501</v>
      </c>
      <c r="AC10" s="17">
        <v>0.141418715267841</v>
      </c>
      <c r="AD10" s="17">
        <v>0.11999862646950001</v>
      </c>
      <c r="AE10" s="17"/>
      <c r="AF10" s="17">
        <v>0.193639687910208</v>
      </c>
      <c r="AG10" s="17">
        <v>0.17409465563082199</v>
      </c>
      <c r="AH10" s="17">
        <v>0.24365289632265799</v>
      </c>
      <c r="AI10" s="17">
        <v>0.30225653737966601</v>
      </c>
      <c r="AJ10" s="17">
        <v>0.103325597617622</v>
      </c>
      <c r="AK10" s="17"/>
      <c r="AL10" s="17">
        <v>0.142261151106541</v>
      </c>
      <c r="AM10" s="17">
        <v>0.193774317095983</v>
      </c>
      <c r="AN10" s="17">
        <v>0.203210808924639</v>
      </c>
      <c r="AO10" s="17">
        <v>0.203905916775206</v>
      </c>
      <c r="AP10" s="17">
        <v>0.24654692582202101</v>
      </c>
      <c r="AQ10" s="17"/>
      <c r="AR10" s="17">
        <v>0.22142187795079901</v>
      </c>
      <c r="AS10" s="17"/>
      <c r="AT10" s="17">
        <v>0.184496019471003</v>
      </c>
      <c r="AU10" s="17"/>
      <c r="AV10" s="17">
        <v>0.25604733799615997</v>
      </c>
      <c r="AW10" s="17"/>
      <c r="AX10" s="17">
        <v>0.22125590842774601</v>
      </c>
      <c r="AY10" s="17">
        <v>0.195228517732358</v>
      </c>
      <c r="AZ10" s="17"/>
      <c r="BA10" s="17">
        <v>0.14725418440528401</v>
      </c>
      <c r="BB10" s="17">
        <v>0.21570584877078999</v>
      </c>
    </row>
    <row r="11" spans="2:54" ht="28.9">
      <c r="B11" s="18" t="s">
        <v>156</v>
      </c>
      <c r="C11" s="17">
        <v>7.4684428354644297E-2</v>
      </c>
      <c r="D11" s="17">
        <v>7.0314176708995896E-2</v>
      </c>
      <c r="E11" s="17">
        <v>7.8755450842534297E-2</v>
      </c>
      <c r="F11" s="17"/>
      <c r="G11" s="17">
        <v>0.102561875748341</v>
      </c>
      <c r="H11" s="17">
        <v>9.0765493075762302E-2</v>
      </c>
      <c r="I11" s="17">
        <v>8.4148083474700403E-2</v>
      </c>
      <c r="J11" s="17">
        <v>8.1786885266950798E-2</v>
      </c>
      <c r="K11" s="17">
        <v>5.03757562875242E-2</v>
      </c>
      <c r="L11" s="17">
        <v>4.5976582820632002E-2</v>
      </c>
      <c r="M11" s="17"/>
      <c r="N11" s="17">
        <v>6.3085893610668894E-2</v>
      </c>
      <c r="O11" s="17">
        <v>6.91492971182463E-2</v>
      </c>
      <c r="P11" s="17">
        <v>8.6931430148791095E-2</v>
      </c>
      <c r="Q11" s="17">
        <v>8.4299314357147895E-2</v>
      </c>
      <c r="R11" s="17"/>
      <c r="S11" s="17">
        <v>9.6785921796911395E-2</v>
      </c>
      <c r="T11" s="17">
        <v>6.97506950045063E-2</v>
      </c>
      <c r="U11" s="17">
        <v>5.67409800673856E-2</v>
      </c>
      <c r="V11" s="17">
        <v>6.6428928640682602E-2</v>
      </c>
      <c r="W11" s="17">
        <v>6.5413240678832599E-2</v>
      </c>
      <c r="X11" s="17">
        <v>0.100102858539867</v>
      </c>
      <c r="Y11" s="17">
        <v>5.4598033096816399E-2</v>
      </c>
      <c r="Z11" s="17">
        <v>9.8158717629029404E-2</v>
      </c>
      <c r="AA11" s="17">
        <v>6.6261896850866697E-2</v>
      </c>
      <c r="AB11" s="17">
        <v>7.1373230387663397E-2</v>
      </c>
      <c r="AC11" s="17">
        <v>9.71788031804241E-2</v>
      </c>
      <c r="AD11" s="17">
        <v>3.6845653582837E-2</v>
      </c>
      <c r="AE11" s="17"/>
      <c r="AF11" s="17">
        <v>8.1791740208539104E-2</v>
      </c>
      <c r="AG11" s="17">
        <v>4.5926598923421998E-2</v>
      </c>
      <c r="AH11" s="17">
        <v>4.4108247183601602E-2</v>
      </c>
      <c r="AI11" s="17">
        <v>7.4575280438062594E-2</v>
      </c>
      <c r="AJ11" s="17">
        <v>0.118407314624355</v>
      </c>
      <c r="AK11" s="17"/>
      <c r="AL11" s="17">
        <v>9.5053345146112606E-2</v>
      </c>
      <c r="AM11" s="17">
        <v>6.8696158739406196E-2</v>
      </c>
      <c r="AN11" s="17">
        <v>5.7635925347650302E-2</v>
      </c>
      <c r="AO11" s="17">
        <v>6.1995045948061399E-2</v>
      </c>
      <c r="AP11" s="17">
        <v>7.9016730906153895E-2</v>
      </c>
      <c r="AQ11" s="17"/>
      <c r="AR11" s="17">
        <v>8.5046066621369196E-2</v>
      </c>
      <c r="AS11" s="17"/>
      <c r="AT11" s="17">
        <v>0.114907043941866</v>
      </c>
      <c r="AU11" s="17"/>
      <c r="AV11" s="17">
        <v>6.1119131690340202E-2</v>
      </c>
      <c r="AW11" s="17"/>
      <c r="AX11" s="17">
        <v>4.2507480169231497E-2</v>
      </c>
      <c r="AY11" s="17">
        <v>8.3170218933798695E-2</v>
      </c>
      <c r="AZ11" s="17"/>
      <c r="BA11" s="17">
        <v>8.3229705474152399E-2</v>
      </c>
      <c r="BB11" s="17">
        <v>5.9263709709188303E-2</v>
      </c>
    </row>
    <row r="12" spans="2:54" ht="57.6">
      <c r="B12" s="18" t="s">
        <v>157</v>
      </c>
      <c r="C12" s="17">
        <v>4.8536933571009501E-2</v>
      </c>
      <c r="D12" s="17">
        <v>4.6506265386856101E-2</v>
      </c>
      <c r="E12" s="17">
        <v>4.93950528463971E-2</v>
      </c>
      <c r="F12" s="17"/>
      <c r="G12" s="17">
        <v>0.10483855121378</v>
      </c>
      <c r="H12" s="17">
        <v>7.4268490416026095E-2</v>
      </c>
      <c r="I12" s="17">
        <v>6.2187551486972303E-2</v>
      </c>
      <c r="J12" s="17">
        <v>4.1367858674454298E-2</v>
      </c>
      <c r="K12" s="17">
        <v>1.63880953895091E-2</v>
      </c>
      <c r="L12" s="17">
        <v>6.5013347565188997E-3</v>
      </c>
      <c r="M12" s="17"/>
      <c r="N12" s="17">
        <v>3.2460941799393302E-2</v>
      </c>
      <c r="O12" s="17">
        <v>5.0628197082477698E-2</v>
      </c>
      <c r="P12" s="17">
        <v>5.6446021775964E-2</v>
      </c>
      <c r="Q12" s="17">
        <v>5.6944339238057702E-2</v>
      </c>
      <c r="R12" s="17"/>
      <c r="S12" s="17">
        <v>7.4248534456776302E-2</v>
      </c>
      <c r="T12" s="17">
        <v>3.6232772976438503E-2</v>
      </c>
      <c r="U12" s="17">
        <v>2.1752941865313399E-2</v>
      </c>
      <c r="V12" s="17">
        <v>5.8211906676767497E-2</v>
      </c>
      <c r="W12" s="17">
        <v>3.1516642895584902E-2</v>
      </c>
      <c r="X12" s="17">
        <v>3.3256623146307999E-2</v>
      </c>
      <c r="Y12" s="17">
        <v>6.6524131340888804E-2</v>
      </c>
      <c r="Z12" s="17">
        <v>7.3937509558389403E-2</v>
      </c>
      <c r="AA12" s="17">
        <v>6.0367302447446501E-2</v>
      </c>
      <c r="AB12" s="17">
        <v>4.1601945713044902E-2</v>
      </c>
      <c r="AC12" s="17">
        <v>1.0441840213399899E-2</v>
      </c>
      <c r="AD12" s="17">
        <v>6.9069425823321901E-2</v>
      </c>
      <c r="AE12" s="17"/>
      <c r="AF12" s="17">
        <v>6.2925308698042595E-2</v>
      </c>
      <c r="AG12" s="17">
        <v>4.2561094683391899E-2</v>
      </c>
      <c r="AH12" s="17">
        <v>2.1993852376675799E-2</v>
      </c>
      <c r="AI12" s="17">
        <v>5.07690278366641E-2</v>
      </c>
      <c r="AJ12" s="17">
        <v>5.5581805712357102E-2</v>
      </c>
      <c r="AK12" s="17"/>
      <c r="AL12" s="17">
        <v>3.8081763283337899E-2</v>
      </c>
      <c r="AM12" s="17">
        <v>4.7886652476892597E-2</v>
      </c>
      <c r="AN12" s="17">
        <v>5.8591489947588601E-2</v>
      </c>
      <c r="AO12" s="17">
        <v>6.11606236812125E-2</v>
      </c>
      <c r="AP12" s="17">
        <v>8.4106427293793598E-2</v>
      </c>
      <c r="AQ12" s="17"/>
      <c r="AR12" s="17">
        <v>7.6643338407909906E-2</v>
      </c>
      <c r="AS12" s="17"/>
      <c r="AT12" s="17">
        <v>8.3884550294179294E-2</v>
      </c>
      <c r="AU12" s="17"/>
      <c r="AV12" s="17">
        <v>8.2514407414764096E-2</v>
      </c>
      <c r="AW12" s="17"/>
      <c r="AX12" s="17">
        <v>4.6745855947594901E-2</v>
      </c>
      <c r="AY12" s="17">
        <v>6.2775801609929294E-2</v>
      </c>
      <c r="AZ12" s="17"/>
      <c r="BA12" s="17">
        <v>4.0888157404602297E-2</v>
      </c>
      <c r="BB12" s="17">
        <v>4.12210940624642E-2</v>
      </c>
    </row>
    <row r="13" spans="2:54">
      <c r="B13" s="18" t="s">
        <v>158</v>
      </c>
      <c r="C13" s="17">
        <v>0.35427178056501002</v>
      </c>
      <c r="D13" s="17">
        <v>0.29738213367933197</v>
      </c>
      <c r="E13" s="17">
        <v>0.41098164895935302</v>
      </c>
      <c r="F13" s="17"/>
      <c r="G13" s="17">
        <v>0.28812929208788102</v>
      </c>
      <c r="H13" s="17">
        <v>0.31491545187223802</v>
      </c>
      <c r="I13" s="17">
        <v>0.34583440286195399</v>
      </c>
      <c r="J13" s="17">
        <v>0.37403447631459003</v>
      </c>
      <c r="K13" s="17">
        <v>0.35823416209669001</v>
      </c>
      <c r="L13" s="17">
        <v>0.41892177857262303</v>
      </c>
      <c r="M13" s="17"/>
      <c r="N13" s="17">
        <v>0.29552563320775699</v>
      </c>
      <c r="O13" s="17">
        <v>0.37544486760495999</v>
      </c>
      <c r="P13" s="17">
        <v>0.35652075155945301</v>
      </c>
      <c r="Q13" s="17">
        <v>0.399320760522069</v>
      </c>
      <c r="R13" s="17"/>
      <c r="S13" s="17">
        <v>0.245814939154062</v>
      </c>
      <c r="T13" s="17">
        <v>0.35337909959798203</v>
      </c>
      <c r="U13" s="17">
        <v>0.34716426990720001</v>
      </c>
      <c r="V13" s="17">
        <v>0.38514281700078601</v>
      </c>
      <c r="W13" s="17">
        <v>0.35365640912157298</v>
      </c>
      <c r="X13" s="17">
        <v>0.30297847882022</v>
      </c>
      <c r="Y13" s="17">
        <v>0.35897577407485698</v>
      </c>
      <c r="Z13" s="17">
        <v>0.381886719483571</v>
      </c>
      <c r="AA13" s="17">
        <v>0.34700150803861401</v>
      </c>
      <c r="AB13" s="17">
        <v>0.445791890582661</v>
      </c>
      <c r="AC13" s="17">
        <v>0.47171796208473799</v>
      </c>
      <c r="AD13" s="17">
        <v>0.45269558414760602</v>
      </c>
      <c r="AE13" s="17"/>
      <c r="AF13" s="17">
        <v>0.36512784505540302</v>
      </c>
      <c r="AG13" s="17">
        <v>0.31887550313172502</v>
      </c>
      <c r="AH13" s="17">
        <v>0.33623870950176798</v>
      </c>
      <c r="AI13" s="17">
        <v>0.29892871368889301</v>
      </c>
      <c r="AJ13" s="17">
        <v>0.36750043296010099</v>
      </c>
      <c r="AK13" s="17"/>
      <c r="AL13" s="17">
        <v>0.40706277594041801</v>
      </c>
      <c r="AM13" s="17">
        <v>0.39807430800285998</v>
      </c>
      <c r="AN13" s="17">
        <v>0.29148473223419602</v>
      </c>
      <c r="AO13" s="17">
        <v>0.28741227266435299</v>
      </c>
      <c r="AP13" s="17">
        <v>0.28507667845672202</v>
      </c>
      <c r="AQ13" s="17"/>
      <c r="AR13" s="17">
        <v>0.33584404688824698</v>
      </c>
      <c r="AS13" s="17"/>
      <c r="AT13" s="17">
        <v>0.30314020992835899</v>
      </c>
      <c r="AU13" s="17"/>
      <c r="AV13" s="17">
        <v>0.32961612743594498</v>
      </c>
      <c r="AW13" s="17"/>
      <c r="AX13" s="17">
        <v>0.39002116819114602</v>
      </c>
      <c r="AY13" s="17">
        <v>0.34973459692004799</v>
      </c>
      <c r="AZ13" s="17"/>
      <c r="BA13" s="17">
        <v>0.37391323023907802</v>
      </c>
      <c r="BB13" s="17">
        <v>0.35682805008757501</v>
      </c>
    </row>
    <row r="14" spans="2:54" ht="43.15">
      <c r="B14" s="18" t="s">
        <v>370</v>
      </c>
      <c r="C14" s="17">
        <v>4.7676119472937699E-2</v>
      </c>
      <c r="D14" s="17">
        <v>4.7023459115322401E-2</v>
      </c>
      <c r="E14" s="17">
        <v>4.8545103524462799E-2</v>
      </c>
      <c r="F14" s="17"/>
      <c r="G14" s="17">
        <v>5.2021436678906602E-2</v>
      </c>
      <c r="H14" s="17">
        <v>4.2456446906101099E-2</v>
      </c>
      <c r="I14" s="17">
        <v>5.2719567255567E-2</v>
      </c>
      <c r="J14" s="17">
        <v>4.3605430689285102E-2</v>
      </c>
      <c r="K14" s="17">
        <v>5.0247937773827203E-2</v>
      </c>
      <c r="L14" s="17">
        <v>4.6590172526805897E-2</v>
      </c>
      <c r="M14" s="17"/>
      <c r="N14" s="17">
        <v>4.0396395101478202E-2</v>
      </c>
      <c r="O14" s="17">
        <v>5.21460231881637E-2</v>
      </c>
      <c r="P14" s="17">
        <v>4.0872777042510501E-2</v>
      </c>
      <c r="Q14" s="17">
        <v>5.7164288986784099E-2</v>
      </c>
      <c r="R14" s="17"/>
      <c r="S14" s="17">
        <v>5.8936150904763701E-2</v>
      </c>
      <c r="T14" s="17">
        <v>4.7686115982394098E-2</v>
      </c>
      <c r="U14" s="17">
        <v>6.4374733153356803E-2</v>
      </c>
      <c r="V14" s="17">
        <v>3.86057068905689E-2</v>
      </c>
      <c r="W14" s="17">
        <v>7.6888370084025395E-2</v>
      </c>
      <c r="X14" s="17">
        <v>3.7046822060870399E-2</v>
      </c>
      <c r="Y14" s="17">
        <v>3.4395491736192302E-2</v>
      </c>
      <c r="Z14" s="17">
        <v>2.5628197943918001E-2</v>
      </c>
      <c r="AA14" s="17">
        <v>5.3176547605161599E-2</v>
      </c>
      <c r="AB14" s="17">
        <v>2.3200171849338098E-2</v>
      </c>
      <c r="AC14" s="17">
        <v>4.4472252723469198E-2</v>
      </c>
      <c r="AD14" s="17">
        <v>6.4722992547327801E-2</v>
      </c>
      <c r="AE14" s="17"/>
      <c r="AF14" s="17">
        <v>3.1122931278703098E-2</v>
      </c>
      <c r="AG14" s="17">
        <v>6.86670125891998E-2</v>
      </c>
      <c r="AH14" s="17">
        <v>5.4728636478524197E-2</v>
      </c>
      <c r="AI14" s="17">
        <v>3.5387099463350002E-2</v>
      </c>
      <c r="AJ14" s="17">
        <v>7.1091834816448707E-2</v>
      </c>
      <c r="AK14" s="17"/>
      <c r="AL14" s="17">
        <v>4.9390032402931099E-2</v>
      </c>
      <c r="AM14" s="17">
        <v>4.1721425576341599E-2</v>
      </c>
      <c r="AN14" s="17">
        <v>3.9302852526367997E-2</v>
      </c>
      <c r="AO14" s="17">
        <v>5.0386875778799398E-2</v>
      </c>
      <c r="AP14" s="17">
        <v>3.6796521185451903E-2</v>
      </c>
      <c r="AQ14" s="17"/>
      <c r="AR14" s="17">
        <v>3.7324050391170198E-2</v>
      </c>
      <c r="AS14" s="17"/>
      <c r="AT14" s="17">
        <v>3.7808872892340403E-2</v>
      </c>
      <c r="AU14" s="17"/>
      <c r="AV14" s="17">
        <v>4.3774686659705901E-2</v>
      </c>
      <c r="AW14" s="17"/>
      <c r="AX14" s="17">
        <v>3.7115003411859103E-2</v>
      </c>
      <c r="AY14" s="17">
        <v>3.4695555470993199E-2</v>
      </c>
      <c r="AZ14" s="17"/>
      <c r="BA14" s="17">
        <v>6.50860067681584E-2</v>
      </c>
      <c r="BB14" s="17">
        <v>3.9889089151789098E-2</v>
      </c>
    </row>
    <row r="15" spans="2:54">
      <c r="B15" s="18" t="s">
        <v>130</v>
      </c>
      <c r="C15" s="19">
        <v>7.3548639669787599E-2</v>
      </c>
      <c r="D15" s="19">
        <v>5.7067528483222003E-2</v>
      </c>
      <c r="E15" s="19">
        <v>8.8929457532067699E-2</v>
      </c>
      <c r="F15" s="19"/>
      <c r="G15" s="19">
        <v>6.7950210131750302E-2</v>
      </c>
      <c r="H15" s="19">
        <v>5.0354909798466199E-2</v>
      </c>
      <c r="I15" s="19">
        <v>4.68815384984222E-2</v>
      </c>
      <c r="J15" s="19">
        <v>7.8107227884829405E-2</v>
      </c>
      <c r="K15" s="19">
        <v>9.4092320119835704E-2</v>
      </c>
      <c r="L15" s="19">
        <v>0.10053108382920101</v>
      </c>
      <c r="M15" s="19"/>
      <c r="N15" s="19">
        <v>4.9600547716145103E-2</v>
      </c>
      <c r="O15" s="19">
        <v>6.5354585260977496E-2</v>
      </c>
      <c r="P15" s="19">
        <v>7.6127064376004597E-2</v>
      </c>
      <c r="Q15" s="19">
        <v>0.102704093152716</v>
      </c>
      <c r="R15" s="19"/>
      <c r="S15" s="19">
        <v>5.1975588304860702E-2</v>
      </c>
      <c r="T15" s="19">
        <v>8.5384157027607793E-2</v>
      </c>
      <c r="U15" s="19">
        <v>9.3275144101233207E-2</v>
      </c>
      <c r="V15" s="19">
        <v>6.2792233197743005E-2</v>
      </c>
      <c r="W15" s="19">
        <v>6.4741816181994802E-2</v>
      </c>
      <c r="X15" s="19">
        <v>8.9779259790828306E-2</v>
      </c>
      <c r="Y15" s="19">
        <v>8.5998483091500197E-2</v>
      </c>
      <c r="Z15" s="19">
        <v>8.2556845065037604E-2</v>
      </c>
      <c r="AA15" s="19">
        <v>6.2601625882819895E-2</v>
      </c>
      <c r="AB15" s="19">
        <v>6.5143397962200006E-2</v>
      </c>
      <c r="AC15" s="19">
        <v>7.8018259664102099E-2</v>
      </c>
      <c r="AD15" s="19">
        <v>8.69128098321343E-2</v>
      </c>
      <c r="AE15" s="19"/>
      <c r="AF15" s="19">
        <v>4.0392704795818003E-2</v>
      </c>
      <c r="AG15" s="19">
        <v>8.03932278006982E-2</v>
      </c>
      <c r="AH15" s="19">
        <v>5.0817973605702102E-2</v>
      </c>
      <c r="AI15" s="19">
        <v>5.1876317451559503E-2</v>
      </c>
      <c r="AJ15" s="19">
        <v>7.9040040487657004E-2</v>
      </c>
      <c r="AK15" s="19"/>
      <c r="AL15" s="19">
        <v>9.9428174609134001E-2</v>
      </c>
      <c r="AM15" s="19">
        <v>7.5241170540814098E-2</v>
      </c>
      <c r="AN15" s="19">
        <v>6.2160313276307701E-2</v>
      </c>
      <c r="AO15" s="19">
        <v>4.1537930856357402E-2</v>
      </c>
      <c r="AP15" s="19">
        <v>1.0192044329983699E-2</v>
      </c>
      <c r="AQ15" s="19"/>
      <c r="AR15" s="19">
        <v>3.6315850305345301E-2</v>
      </c>
      <c r="AS15" s="19"/>
      <c r="AT15" s="19">
        <v>2.74008289288716E-2</v>
      </c>
      <c r="AU15" s="19"/>
      <c r="AV15" s="19">
        <v>3.4271114695261798E-2</v>
      </c>
      <c r="AW15" s="19"/>
      <c r="AX15" s="19">
        <v>3.29651663757295E-2</v>
      </c>
      <c r="AY15" s="19">
        <v>4.77942266091399E-2</v>
      </c>
      <c r="AZ15" s="19"/>
      <c r="BA15" s="19">
        <v>7.8088471680254096E-2</v>
      </c>
      <c r="BB15" s="19">
        <v>5.3421725714652098E-2</v>
      </c>
    </row>
    <row r="16" spans="2:54">
      <c r="B16" s="16"/>
    </row>
    <row r="17" spans="2:2">
      <c r="B17" t="s">
        <v>456</v>
      </c>
    </row>
    <row r="18" spans="2:2">
      <c r="B18" t="s">
        <v>457</v>
      </c>
    </row>
    <row r="20" spans="2:2">
      <c r="B20"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132</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28.9">
      <c r="B9" s="18" t="s">
        <v>126</v>
      </c>
      <c r="C9" s="17">
        <v>0.114447350886363</v>
      </c>
      <c r="D9" s="17">
        <v>0.138347279150421</v>
      </c>
      <c r="E9" s="17">
        <v>9.0338392246224405E-2</v>
      </c>
      <c r="F9" s="17"/>
      <c r="G9" s="17">
        <v>0.16381034430850799</v>
      </c>
      <c r="H9" s="17">
        <v>0.18435556919710799</v>
      </c>
      <c r="I9" s="17">
        <v>0.16034699921302301</v>
      </c>
      <c r="J9" s="17">
        <v>0.107217751153378</v>
      </c>
      <c r="K9" s="17">
        <v>5.6036684984978498E-2</v>
      </c>
      <c r="L9" s="17">
        <v>3.2402930687802603E-2</v>
      </c>
      <c r="M9" s="17"/>
      <c r="N9" s="17">
        <v>0.154190122888342</v>
      </c>
      <c r="O9" s="17">
        <v>8.27369954149524E-2</v>
      </c>
      <c r="P9" s="17">
        <v>0.101518851933034</v>
      </c>
      <c r="Q9" s="17">
        <v>0.115274492477853</v>
      </c>
      <c r="R9" s="17"/>
      <c r="S9" s="17">
        <v>0.23368462624808001</v>
      </c>
      <c r="T9" s="17">
        <v>6.0491459570642198E-2</v>
      </c>
      <c r="U9" s="17">
        <v>6.4465031616714102E-2</v>
      </c>
      <c r="V9" s="17">
        <v>0.106799788620074</v>
      </c>
      <c r="W9" s="17">
        <v>9.8715199341604998E-2</v>
      </c>
      <c r="X9" s="17">
        <v>0.104841010821677</v>
      </c>
      <c r="Y9" s="17">
        <v>8.8045222300959097E-2</v>
      </c>
      <c r="Z9" s="17">
        <v>0.10943587149454199</v>
      </c>
      <c r="AA9" s="17">
        <v>0.1422387021973</v>
      </c>
      <c r="AB9" s="17">
        <v>9.4729950857270304E-2</v>
      </c>
      <c r="AC9" s="17">
        <v>0.105457107065693</v>
      </c>
      <c r="AD9" s="17">
        <v>6.3627173522419103E-2</v>
      </c>
      <c r="AE9" s="17"/>
      <c r="AF9" s="17">
        <v>0.205656733037519</v>
      </c>
      <c r="AG9" s="17">
        <v>8.9006098127871705E-2</v>
      </c>
      <c r="AH9" s="17">
        <v>4.9557922008123902E-2</v>
      </c>
      <c r="AI9" s="17">
        <v>7.7336903386724207E-2</v>
      </c>
      <c r="AJ9" s="17">
        <v>6.2335456509962098E-2</v>
      </c>
      <c r="AK9" s="17"/>
      <c r="AL9" s="17">
        <v>8.9501107991993095E-2</v>
      </c>
      <c r="AM9" s="17">
        <v>9.7023556621947907E-2</v>
      </c>
      <c r="AN9" s="17">
        <v>0.129162414080808</v>
      </c>
      <c r="AO9" s="17">
        <v>0.20669290680424399</v>
      </c>
      <c r="AP9" s="17">
        <v>0.26546025363627501</v>
      </c>
      <c r="AQ9" s="17"/>
      <c r="AR9" s="17">
        <v>0.22401264248081701</v>
      </c>
      <c r="AS9" s="17"/>
      <c r="AT9" s="17">
        <v>0.25387638343670399</v>
      </c>
      <c r="AU9" s="17"/>
      <c r="AV9" s="17">
        <v>0.239748995127127</v>
      </c>
      <c r="AW9" s="17"/>
      <c r="AX9" s="17">
        <v>0.168948424096276</v>
      </c>
      <c r="AY9" s="17">
        <v>0.18325525447600599</v>
      </c>
      <c r="AZ9" s="17"/>
      <c r="BA9" s="17">
        <v>9.4923761969764903E-2</v>
      </c>
      <c r="BB9" s="17">
        <v>0.124469823449831</v>
      </c>
    </row>
    <row r="10" spans="2:54" ht="28.9">
      <c r="B10" s="18" t="s">
        <v>127</v>
      </c>
      <c r="C10" s="17">
        <v>0.25522209739585799</v>
      </c>
      <c r="D10" s="17">
        <v>0.26126596530995</v>
      </c>
      <c r="E10" s="17">
        <v>0.249988077118875</v>
      </c>
      <c r="F10" s="17"/>
      <c r="G10" s="17">
        <v>0.31620939429240902</v>
      </c>
      <c r="H10" s="17">
        <v>0.31353029720988101</v>
      </c>
      <c r="I10" s="17">
        <v>0.252259702134771</v>
      </c>
      <c r="J10" s="17">
        <v>0.24947282602845999</v>
      </c>
      <c r="K10" s="17">
        <v>0.239055792942868</v>
      </c>
      <c r="L10" s="17">
        <v>0.18411888971864701</v>
      </c>
      <c r="M10" s="17"/>
      <c r="N10" s="17">
        <v>0.273625541486478</v>
      </c>
      <c r="O10" s="17">
        <v>0.24812003283973599</v>
      </c>
      <c r="P10" s="17">
        <v>0.28874860422876703</v>
      </c>
      <c r="Q10" s="17">
        <v>0.21377151973481801</v>
      </c>
      <c r="R10" s="17"/>
      <c r="S10" s="17">
        <v>0.28301735692602098</v>
      </c>
      <c r="T10" s="17">
        <v>0.204335422097289</v>
      </c>
      <c r="U10" s="17">
        <v>0.208642283272712</v>
      </c>
      <c r="V10" s="17">
        <v>0.25283619097833498</v>
      </c>
      <c r="W10" s="17">
        <v>0.27815789044502498</v>
      </c>
      <c r="X10" s="17">
        <v>0.232954227390895</v>
      </c>
      <c r="Y10" s="17">
        <v>0.31699300160794402</v>
      </c>
      <c r="Z10" s="17">
        <v>0.29551088956284799</v>
      </c>
      <c r="AA10" s="17">
        <v>0.246937808194471</v>
      </c>
      <c r="AB10" s="17">
        <v>0.27625154295506099</v>
      </c>
      <c r="AC10" s="17">
        <v>0.21544685558108601</v>
      </c>
      <c r="AD10" s="17">
        <v>0.30598588361265</v>
      </c>
      <c r="AE10" s="17"/>
      <c r="AF10" s="17">
        <v>0.39282486634152303</v>
      </c>
      <c r="AG10" s="17">
        <v>0.16528247481238401</v>
      </c>
      <c r="AH10" s="17">
        <v>0.29942127830728699</v>
      </c>
      <c r="AI10" s="17">
        <v>0.238925714972376</v>
      </c>
      <c r="AJ10" s="17">
        <v>0.13207796934013499</v>
      </c>
      <c r="AK10" s="17"/>
      <c r="AL10" s="17">
        <v>0.20082185990205201</v>
      </c>
      <c r="AM10" s="17">
        <v>0.26431535684052299</v>
      </c>
      <c r="AN10" s="17">
        <v>0.277181375716751</v>
      </c>
      <c r="AO10" s="17">
        <v>0.33969654636441998</v>
      </c>
      <c r="AP10" s="17">
        <v>0.26890918833729999</v>
      </c>
      <c r="AQ10" s="17"/>
      <c r="AR10" s="17">
        <v>0.337524554706637</v>
      </c>
      <c r="AS10" s="17"/>
      <c r="AT10" s="17">
        <v>0.31335454605902802</v>
      </c>
      <c r="AU10" s="17"/>
      <c r="AV10" s="17">
        <v>0.37547282195634502</v>
      </c>
      <c r="AW10" s="17"/>
      <c r="AX10" s="17">
        <v>0.33900032446084499</v>
      </c>
      <c r="AY10" s="17">
        <v>0.37240865764250702</v>
      </c>
      <c r="AZ10" s="17"/>
      <c r="BA10" s="17">
        <v>0.18150707261098301</v>
      </c>
      <c r="BB10" s="17">
        <v>0.30219070322080799</v>
      </c>
    </row>
    <row r="11" spans="2:54" ht="43.15">
      <c r="B11" s="18" t="s">
        <v>128</v>
      </c>
      <c r="C11" s="17">
        <v>0.327810437353178</v>
      </c>
      <c r="D11" s="17">
        <v>0.30592198340153098</v>
      </c>
      <c r="E11" s="17">
        <v>0.34954443896732301</v>
      </c>
      <c r="F11" s="17"/>
      <c r="G11" s="17">
        <v>0.33062844901163702</v>
      </c>
      <c r="H11" s="17">
        <v>0.25987373558375998</v>
      </c>
      <c r="I11" s="17">
        <v>0.30117575191586299</v>
      </c>
      <c r="J11" s="17">
        <v>0.354028496314921</v>
      </c>
      <c r="K11" s="17">
        <v>0.318343955011408</v>
      </c>
      <c r="L11" s="17">
        <v>0.38862701663084598</v>
      </c>
      <c r="M11" s="17"/>
      <c r="N11" s="17">
        <v>0.32426739371201702</v>
      </c>
      <c r="O11" s="17">
        <v>0.33913368612616501</v>
      </c>
      <c r="P11" s="17">
        <v>0.32496906389463498</v>
      </c>
      <c r="Q11" s="17">
        <v>0.322929796189586</v>
      </c>
      <c r="R11" s="17"/>
      <c r="S11" s="17">
        <v>0.27831229698069798</v>
      </c>
      <c r="T11" s="17">
        <v>0.36798658279938601</v>
      </c>
      <c r="U11" s="17">
        <v>0.36155503282606199</v>
      </c>
      <c r="V11" s="17">
        <v>0.32028057379207198</v>
      </c>
      <c r="W11" s="17">
        <v>0.30768064109804399</v>
      </c>
      <c r="X11" s="17">
        <v>0.364087186836901</v>
      </c>
      <c r="Y11" s="17">
        <v>0.28082375929742598</v>
      </c>
      <c r="Z11" s="17">
        <v>0.29116303996162501</v>
      </c>
      <c r="AA11" s="17">
        <v>0.318756214692343</v>
      </c>
      <c r="AB11" s="17">
        <v>0.35968058475331399</v>
      </c>
      <c r="AC11" s="17">
        <v>0.37329217847761398</v>
      </c>
      <c r="AD11" s="17">
        <v>0.29129424452920799</v>
      </c>
      <c r="AE11" s="17"/>
      <c r="AF11" s="17">
        <v>0.288324479765037</v>
      </c>
      <c r="AG11" s="17">
        <v>0.34153869119869001</v>
      </c>
      <c r="AH11" s="17">
        <v>0.39158848854614903</v>
      </c>
      <c r="AI11" s="17">
        <v>0.39112016181637599</v>
      </c>
      <c r="AJ11" s="17">
        <v>0.28107355605816903</v>
      </c>
      <c r="AK11" s="17"/>
      <c r="AL11" s="17">
        <v>0.353670382071544</v>
      </c>
      <c r="AM11" s="17">
        <v>0.32590445051571298</v>
      </c>
      <c r="AN11" s="17">
        <v>0.33129360124745799</v>
      </c>
      <c r="AO11" s="17">
        <v>0.251431423587748</v>
      </c>
      <c r="AP11" s="17">
        <v>0.29428508061282499</v>
      </c>
      <c r="AQ11" s="17"/>
      <c r="AR11" s="17">
        <v>0.28489714207403999</v>
      </c>
      <c r="AS11" s="17"/>
      <c r="AT11" s="17">
        <v>0.26682361121947101</v>
      </c>
      <c r="AU11" s="17"/>
      <c r="AV11" s="17">
        <v>0.25356716679635699</v>
      </c>
      <c r="AW11" s="17"/>
      <c r="AX11" s="17">
        <v>0.28818914361028097</v>
      </c>
      <c r="AY11" s="17">
        <v>0.30774406205053501</v>
      </c>
      <c r="AZ11" s="17"/>
      <c r="BA11" s="17">
        <v>0.31674444740302998</v>
      </c>
      <c r="BB11" s="17">
        <v>0.337196556030391</v>
      </c>
    </row>
    <row r="12" spans="2:54" ht="43.15">
      <c r="B12" s="18" t="s">
        <v>129</v>
      </c>
      <c r="C12" s="17">
        <v>0.237689208878124</v>
      </c>
      <c r="D12" s="17">
        <v>0.25515980635482999</v>
      </c>
      <c r="E12" s="17">
        <v>0.220555095701297</v>
      </c>
      <c r="F12" s="17"/>
      <c r="G12" s="17">
        <v>0.132110016368719</v>
      </c>
      <c r="H12" s="17">
        <v>0.18456242189842001</v>
      </c>
      <c r="I12" s="17">
        <v>0.21937560759805799</v>
      </c>
      <c r="J12" s="17">
        <v>0.226207017102076</v>
      </c>
      <c r="K12" s="17">
        <v>0.31288253296967999</v>
      </c>
      <c r="L12" s="17">
        <v>0.32521310814521398</v>
      </c>
      <c r="M12" s="17"/>
      <c r="N12" s="17">
        <v>0.19518684528498001</v>
      </c>
      <c r="O12" s="17">
        <v>0.262232360691392</v>
      </c>
      <c r="P12" s="17">
        <v>0.235051616679231</v>
      </c>
      <c r="Q12" s="17">
        <v>0.26023452362027</v>
      </c>
      <c r="R12" s="17"/>
      <c r="S12" s="17">
        <v>0.15105097231504899</v>
      </c>
      <c r="T12" s="17">
        <v>0.31054721466251201</v>
      </c>
      <c r="U12" s="17">
        <v>0.294975232927432</v>
      </c>
      <c r="V12" s="17">
        <v>0.26194015680156901</v>
      </c>
      <c r="W12" s="17">
        <v>0.27357109216102798</v>
      </c>
      <c r="X12" s="17">
        <v>0.21093214936989599</v>
      </c>
      <c r="Y12" s="17">
        <v>0.2237833096988</v>
      </c>
      <c r="Z12" s="17">
        <v>0.242481770907889</v>
      </c>
      <c r="AA12" s="17">
        <v>0.20299538988958299</v>
      </c>
      <c r="AB12" s="17">
        <v>0.22254951650395299</v>
      </c>
      <c r="AC12" s="17">
        <v>0.25277955197425001</v>
      </c>
      <c r="AD12" s="17">
        <v>0.27470117127727101</v>
      </c>
      <c r="AE12" s="17"/>
      <c r="AF12" s="17">
        <v>6.5468780308898203E-2</v>
      </c>
      <c r="AG12" s="17">
        <v>0.35328077018424497</v>
      </c>
      <c r="AH12" s="17">
        <v>0.19911469262731599</v>
      </c>
      <c r="AI12" s="17">
        <v>0.19671285266633501</v>
      </c>
      <c r="AJ12" s="17">
        <v>0.50271420595708904</v>
      </c>
      <c r="AK12" s="17"/>
      <c r="AL12" s="17">
        <v>0.28502395256463597</v>
      </c>
      <c r="AM12" s="17">
        <v>0.23982481502927999</v>
      </c>
      <c r="AN12" s="17">
        <v>0.20473760271506899</v>
      </c>
      <c r="AO12" s="17">
        <v>0.16003649463637801</v>
      </c>
      <c r="AP12" s="17">
        <v>0.112552601062269</v>
      </c>
      <c r="AQ12" s="17"/>
      <c r="AR12" s="17">
        <v>0.114924245857291</v>
      </c>
      <c r="AS12" s="17"/>
      <c r="AT12" s="17">
        <v>0.141133158190132</v>
      </c>
      <c r="AU12" s="17"/>
      <c r="AV12" s="17">
        <v>8.8491376062624805E-2</v>
      </c>
      <c r="AW12" s="17"/>
      <c r="AX12" s="17">
        <v>0.15941278824588301</v>
      </c>
      <c r="AY12" s="17">
        <v>7.2689089310697702E-2</v>
      </c>
      <c r="AZ12" s="17"/>
      <c r="BA12" s="17">
        <v>0.35696754245954798</v>
      </c>
      <c r="BB12" s="17">
        <v>0.17321049443250799</v>
      </c>
    </row>
    <row r="13" spans="2:54">
      <c r="B13" s="18" t="s">
        <v>130</v>
      </c>
      <c r="C13" s="19">
        <v>6.4830905486476395E-2</v>
      </c>
      <c r="D13" s="19">
        <v>3.9304965783268399E-2</v>
      </c>
      <c r="E13" s="19">
        <v>8.9573995966280906E-2</v>
      </c>
      <c r="F13" s="19"/>
      <c r="G13" s="19">
        <v>5.72417960187281E-2</v>
      </c>
      <c r="H13" s="19">
        <v>5.7677976110830698E-2</v>
      </c>
      <c r="I13" s="19">
        <v>6.6841939138286302E-2</v>
      </c>
      <c r="J13" s="19">
        <v>6.3073909401166098E-2</v>
      </c>
      <c r="K13" s="19">
        <v>7.3681034091066203E-2</v>
      </c>
      <c r="L13" s="19">
        <v>6.9638054817490302E-2</v>
      </c>
      <c r="M13" s="19"/>
      <c r="N13" s="19">
        <v>5.2730096628183197E-2</v>
      </c>
      <c r="O13" s="19">
        <v>6.7776924927755597E-2</v>
      </c>
      <c r="P13" s="19">
        <v>4.9711863264333703E-2</v>
      </c>
      <c r="Q13" s="19">
        <v>8.7789667977473507E-2</v>
      </c>
      <c r="R13" s="19"/>
      <c r="S13" s="19">
        <v>5.3934747530152399E-2</v>
      </c>
      <c r="T13" s="19">
        <v>5.6639320870170901E-2</v>
      </c>
      <c r="U13" s="19">
        <v>7.0362419357080402E-2</v>
      </c>
      <c r="V13" s="19">
        <v>5.8143289807950901E-2</v>
      </c>
      <c r="W13" s="19">
        <v>4.1875176954297898E-2</v>
      </c>
      <c r="X13" s="19">
        <v>8.7185425580629902E-2</v>
      </c>
      <c r="Y13" s="19">
        <v>9.0354707094870396E-2</v>
      </c>
      <c r="Z13" s="19">
        <v>6.1408428073095302E-2</v>
      </c>
      <c r="AA13" s="19">
        <v>8.9071885026303102E-2</v>
      </c>
      <c r="AB13" s="19">
        <v>4.6788404930401498E-2</v>
      </c>
      <c r="AC13" s="19">
        <v>5.3024306901356601E-2</v>
      </c>
      <c r="AD13" s="19">
        <v>6.4391527058452705E-2</v>
      </c>
      <c r="AE13" s="19"/>
      <c r="AF13" s="19">
        <v>4.77251405470226E-2</v>
      </c>
      <c r="AG13" s="19">
        <v>5.0891965676810098E-2</v>
      </c>
      <c r="AH13" s="19">
        <v>6.0317618511124702E-2</v>
      </c>
      <c r="AI13" s="19">
        <v>9.5904367158189396E-2</v>
      </c>
      <c r="AJ13" s="19">
        <v>2.1798812134645299E-2</v>
      </c>
      <c r="AK13" s="19"/>
      <c r="AL13" s="19">
        <v>7.0982697469774605E-2</v>
      </c>
      <c r="AM13" s="19">
        <v>7.2931820992535798E-2</v>
      </c>
      <c r="AN13" s="19">
        <v>5.76250062399132E-2</v>
      </c>
      <c r="AO13" s="19">
        <v>4.2142628607210603E-2</v>
      </c>
      <c r="AP13" s="19">
        <v>5.8792876351331298E-2</v>
      </c>
      <c r="AQ13" s="19"/>
      <c r="AR13" s="19">
        <v>3.86414148812151E-2</v>
      </c>
      <c r="AS13" s="19"/>
      <c r="AT13" s="19">
        <v>2.4812301094664899E-2</v>
      </c>
      <c r="AU13" s="19"/>
      <c r="AV13" s="19">
        <v>4.2719640057545499E-2</v>
      </c>
      <c r="AW13" s="19"/>
      <c r="AX13" s="19">
        <v>4.4449319586713998E-2</v>
      </c>
      <c r="AY13" s="19">
        <v>6.3902936520253806E-2</v>
      </c>
      <c r="AZ13" s="19"/>
      <c r="BA13" s="19">
        <v>4.9857175556673898E-2</v>
      </c>
      <c r="BB13" s="19">
        <v>6.2932422866462306E-2</v>
      </c>
    </row>
    <row r="14" spans="2:54">
      <c r="B14" s="16"/>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B2:F22"/>
  <sheetViews>
    <sheetView showGridLines="0" workbookViewId="0">
      <pane xSplit="2" topLeftCell="C1" activePane="topRight" state="frozen"/>
      <selection pane="topRight"/>
    </sheetView>
  </sheetViews>
  <sheetFormatPr defaultColWidth="11.5703125" defaultRowHeight="14.45"/>
  <cols>
    <col min="2" max="2" width="25.7109375" customWidth="1"/>
    <col min="3" max="6" width="20.7109375" customWidth="1"/>
  </cols>
  <sheetData>
    <row r="2" spans="2:6" ht="40.15" customHeight="1">
      <c r="D2" s="36" t="s">
        <v>511</v>
      </c>
      <c r="E2" s="37"/>
      <c r="F2" s="37"/>
    </row>
    <row r="6" spans="2:6" ht="49.9" customHeight="1">
      <c r="B6" s="20" t="s">
        <v>43</v>
      </c>
      <c r="C6" s="20" t="s">
        <v>512</v>
      </c>
      <c r="D6" s="20" t="s">
        <v>513</v>
      </c>
      <c r="E6" s="20" t="s">
        <v>514</v>
      </c>
    </row>
    <row r="7" spans="2:6">
      <c r="B7" s="18" t="s">
        <v>372</v>
      </c>
      <c r="C7" s="17">
        <v>0.23629492563933699</v>
      </c>
      <c r="D7" s="17">
        <v>0.221830154130749</v>
      </c>
      <c r="E7" s="17">
        <v>0.10889404694840001</v>
      </c>
    </row>
    <row r="8" spans="2:6">
      <c r="B8" s="18" t="s">
        <v>311</v>
      </c>
      <c r="C8" s="17">
        <v>0.48660714743446198</v>
      </c>
      <c r="D8" s="17">
        <v>0.44244771513053199</v>
      </c>
      <c r="E8" s="17">
        <v>0.26225889557488102</v>
      </c>
    </row>
    <row r="9" spans="2:6">
      <c r="B9" s="18" t="s">
        <v>312</v>
      </c>
      <c r="C9" s="17">
        <v>0.185447898085078</v>
      </c>
      <c r="D9" s="17">
        <v>0.22092451223454501</v>
      </c>
      <c r="E9" s="17">
        <v>0.29590042737698802</v>
      </c>
    </row>
    <row r="10" spans="2:6">
      <c r="B10" s="18" t="s">
        <v>313</v>
      </c>
      <c r="C10" s="17">
        <v>3.2106653920198201E-2</v>
      </c>
      <c r="D10" s="17">
        <v>5.0773557658154299E-2</v>
      </c>
      <c r="E10" s="17">
        <v>0.20988486323389199</v>
      </c>
    </row>
    <row r="11" spans="2:6">
      <c r="B11" s="18" t="s">
        <v>314</v>
      </c>
      <c r="C11" s="17">
        <v>1.7433091370468098E-2</v>
      </c>
      <c r="D11" s="17">
        <v>1.9187180432898899E-2</v>
      </c>
      <c r="E11" s="17">
        <v>7.3223674653582801E-2</v>
      </c>
    </row>
    <row r="12" spans="2:6">
      <c r="B12" s="18" t="s">
        <v>130</v>
      </c>
      <c r="C12" s="17">
        <v>4.2110283550457699E-2</v>
      </c>
      <c r="D12" s="17">
        <v>4.4836880413119999E-2</v>
      </c>
      <c r="E12" s="17">
        <v>4.9838092212256199E-2</v>
      </c>
    </row>
    <row r="13" spans="2:6">
      <c r="B13" s="23" t="s">
        <v>315</v>
      </c>
      <c r="C13" s="21">
        <v>0.72290207307379895</v>
      </c>
      <c r="D13" s="21">
        <v>0.66427786926128196</v>
      </c>
      <c r="E13" s="21">
        <v>0.37115294252328102</v>
      </c>
    </row>
    <row r="14" spans="2:6">
      <c r="B14" s="23" t="s">
        <v>316</v>
      </c>
      <c r="C14" s="21">
        <v>4.95397452906663E-2</v>
      </c>
      <c r="D14" s="21">
        <v>6.9960738091053201E-2</v>
      </c>
      <c r="E14" s="21">
        <v>0.28310853788747498</v>
      </c>
    </row>
    <row r="15" spans="2:6">
      <c r="B15" s="23" t="s">
        <v>308</v>
      </c>
      <c r="C15" s="22">
        <v>0.67336232778313199</v>
      </c>
      <c r="D15" s="22">
        <v>0.594317131170228</v>
      </c>
      <c r="E15" s="22">
        <v>8.8044404635806206E-2</v>
      </c>
    </row>
    <row r="16" spans="2:6">
      <c r="B16" s="16"/>
      <c r="C16" s="16"/>
      <c r="D16" s="16"/>
      <c r="E16" s="16"/>
    </row>
    <row r="17" spans="2:2">
      <c r="B17" t="s">
        <v>456</v>
      </c>
    </row>
    <row r="18" spans="2:2">
      <c r="B18" t="s">
        <v>457</v>
      </c>
    </row>
    <row r="22" spans="2:2">
      <c r="B22"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B2:BB22"/>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371</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c r="B9" s="18" t="s">
        <v>372</v>
      </c>
      <c r="C9" s="17">
        <v>0.23629492563933699</v>
      </c>
      <c r="D9" s="17">
        <v>0.286537675527061</v>
      </c>
      <c r="E9" s="17">
        <v>0.18774557862424501</v>
      </c>
      <c r="F9" s="17"/>
      <c r="G9" s="17">
        <v>0.24963489549387499</v>
      </c>
      <c r="H9" s="17">
        <v>0.29650859415171898</v>
      </c>
      <c r="I9" s="17">
        <v>0.24010072132690199</v>
      </c>
      <c r="J9" s="17">
        <v>0.25947171152479798</v>
      </c>
      <c r="K9" s="17">
        <v>0.17272972870477199</v>
      </c>
      <c r="L9" s="17">
        <v>0.19805233372586201</v>
      </c>
      <c r="M9" s="17"/>
      <c r="N9" s="17">
        <v>0.28541875862051702</v>
      </c>
      <c r="O9" s="17">
        <v>0.22195158658070299</v>
      </c>
      <c r="P9" s="17">
        <v>0.22526214181092599</v>
      </c>
      <c r="Q9" s="17">
        <v>0.20777095572082899</v>
      </c>
      <c r="R9" s="17"/>
      <c r="S9" s="17">
        <v>0.29703192808208001</v>
      </c>
      <c r="T9" s="17">
        <v>0.22632681439233901</v>
      </c>
      <c r="U9" s="17">
        <v>0.20541661798990599</v>
      </c>
      <c r="V9" s="17">
        <v>0.21781154506886999</v>
      </c>
      <c r="W9" s="17">
        <v>0.19853372945020201</v>
      </c>
      <c r="X9" s="17">
        <v>0.20772948167650199</v>
      </c>
      <c r="Y9" s="17">
        <v>0.22524149842865501</v>
      </c>
      <c r="Z9" s="17">
        <v>0.267477020854411</v>
      </c>
      <c r="AA9" s="17">
        <v>0.25358313227693202</v>
      </c>
      <c r="AB9" s="17">
        <v>0.21626736205528699</v>
      </c>
      <c r="AC9" s="17">
        <v>0.25095722283538602</v>
      </c>
      <c r="AD9" s="17">
        <v>0.26793675080204699</v>
      </c>
      <c r="AE9" s="17"/>
      <c r="AF9" s="17">
        <v>0.31447825029968102</v>
      </c>
      <c r="AG9" s="17">
        <v>0.23904533462705099</v>
      </c>
      <c r="AH9" s="17">
        <v>0.184798316812402</v>
      </c>
      <c r="AI9" s="17">
        <v>0.26509805037919998</v>
      </c>
      <c r="AJ9" s="17">
        <v>0.16412587124160599</v>
      </c>
      <c r="AK9" s="17"/>
      <c r="AL9" s="17">
        <v>0.191090612322206</v>
      </c>
      <c r="AM9" s="17">
        <v>0.21069801370821001</v>
      </c>
      <c r="AN9" s="17">
        <v>0.26970974562602301</v>
      </c>
      <c r="AO9" s="17">
        <v>0.32840061558087502</v>
      </c>
      <c r="AP9" s="17">
        <v>0.409457398822411</v>
      </c>
      <c r="AQ9" s="17"/>
      <c r="AR9" s="17">
        <v>0.33608981693451601</v>
      </c>
      <c r="AS9" s="17"/>
      <c r="AT9" s="17">
        <v>0.33593844153235197</v>
      </c>
      <c r="AU9" s="17"/>
      <c r="AV9" s="17">
        <v>0.38012684681025599</v>
      </c>
      <c r="AW9" s="17"/>
      <c r="AX9" s="17">
        <v>0.36029740756158701</v>
      </c>
      <c r="AY9" s="17">
        <v>0.27913181279763699</v>
      </c>
      <c r="AZ9" s="17"/>
      <c r="BA9" s="17">
        <v>0.21749111153379999</v>
      </c>
      <c r="BB9" s="17">
        <v>0.257821023373214</v>
      </c>
    </row>
    <row r="10" spans="2:54">
      <c r="B10" s="18" t="s">
        <v>311</v>
      </c>
      <c r="C10" s="17">
        <v>0.48660714743446198</v>
      </c>
      <c r="D10" s="17">
        <v>0.48060219372760199</v>
      </c>
      <c r="E10" s="17">
        <v>0.49234223996973497</v>
      </c>
      <c r="F10" s="17"/>
      <c r="G10" s="17">
        <v>0.479204344891283</v>
      </c>
      <c r="H10" s="17">
        <v>0.46025768622071001</v>
      </c>
      <c r="I10" s="17">
        <v>0.52511830314957397</v>
      </c>
      <c r="J10" s="17">
        <v>0.43960880406465702</v>
      </c>
      <c r="K10" s="17">
        <v>0.52046255186306101</v>
      </c>
      <c r="L10" s="17">
        <v>0.49773944861488301</v>
      </c>
      <c r="M10" s="17"/>
      <c r="N10" s="17">
        <v>0.50916988152143094</v>
      </c>
      <c r="O10" s="17">
        <v>0.52318150307463795</v>
      </c>
      <c r="P10" s="17">
        <v>0.490203134308832</v>
      </c>
      <c r="Q10" s="17">
        <v>0.42704029020835399</v>
      </c>
      <c r="R10" s="17"/>
      <c r="S10" s="17">
        <v>0.44708023637030098</v>
      </c>
      <c r="T10" s="17">
        <v>0.497119628423705</v>
      </c>
      <c r="U10" s="17">
        <v>0.48920084398838698</v>
      </c>
      <c r="V10" s="17">
        <v>0.50667041120860001</v>
      </c>
      <c r="W10" s="17">
        <v>0.50538120492169003</v>
      </c>
      <c r="X10" s="17">
        <v>0.50307801916740003</v>
      </c>
      <c r="Y10" s="17">
        <v>0.45806316465817698</v>
      </c>
      <c r="Z10" s="17">
        <v>0.47793988848380797</v>
      </c>
      <c r="AA10" s="17">
        <v>0.46276967927790802</v>
      </c>
      <c r="AB10" s="17">
        <v>0.58111462894543797</v>
      </c>
      <c r="AC10" s="17">
        <v>0.46593742547915701</v>
      </c>
      <c r="AD10" s="17">
        <v>0.391687200818364</v>
      </c>
      <c r="AE10" s="17"/>
      <c r="AF10" s="17">
        <v>0.51597224452300405</v>
      </c>
      <c r="AG10" s="17">
        <v>0.459198707583926</v>
      </c>
      <c r="AH10" s="17">
        <v>0.51582935701711496</v>
      </c>
      <c r="AI10" s="17">
        <v>0.52813301408024604</v>
      </c>
      <c r="AJ10" s="17">
        <v>0.44461839247544799</v>
      </c>
      <c r="AK10" s="17"/>
      <c r="AL10" s="17">
        <v>0.442061764949716</v>
      </c>
      <c r="AM10" s="17">
        <v>0.50094741819740196</v>
      </c>
      <c r="AN10" s="17">
        <v>0.51022335803131902</v>
      </c>
      <c r="AO10" s="17">
        <v>0.53431358115604</v>
      </c>
      <c r="AP10" s="17">
        <v>0.31601757761711302</v>
      </c>
      <c r="AQ10" s="17"/>
      <c r="AR10" s="17">
        <v>0.48779873280372499</v>
      </c>
      <c r="AS10" s="17"/>
      <c r="AT10" s="17">
        <v>0.46370568837638199</v>
      </c>
      <c r="AU10" s="17"/>
      <c r="AV10" s="17">
        <v>0.51071068470972403</v>
      </c>
      <c r="AW10" s="17"/>
      <c r="AX10" s="17">
        <v>0.444509323091069</v>
      </c>
      <c r="AY10" s="17">
        <v>0.51679632407292098</v>
      </c>
      <c r="AZ10" s="17"/>
      <c r="BA10" s="17">
        <v>0.45966682866917902</v>
      </c>
      <c r="BB10" s="17">
        <v>0.52528019806009596</v>
      </c>
    </row>
    <row r="11" spans="2:54">
      <c r="B11" s="18" t="s">
        <v>312</v>
      </c>
      <c r="C11" s="17">
        <v>0.185447898085078</v>
      </c>
      <c r="D11" s="17">
        <v>0.16098886693755399</v>
      </c>
      <c r="E11" s="17">
        <v>0.209672111469978</v>
      </c>
      <c r="F11" s="17"/>
      <c r="G11" s="17">
        <v>0.17960392163330299</v>
      </c>
      <c r="H11" s="17">
        <v>0.167791787235437</v>
      </c>
      <c r="I11" s="17">
        <v>0.16912741082980301</v>
      </c>
      <c r="J11" s="17">
        <v>0.20378782759558001</v>
      </c>
      <c r="K11" s="17">
        <v>0.19241528612975201</v>
      </c>
      <c r="L11" s="17">
        <v>0.19769249202300601</v>
      </c>
      <c r="M11" s="17"/>
      <c r="N11" s="17">
        <v>0.14486261230564501</v>
      </c>
      <c r="O11" s="17">
        <v>0.162820584093083</v>
      </c>
      <c r="P11" s="17">
        <v>0.20078187850627999</v>
      </c>
      <c r="Q11" s="17">
        <v>0.23754233295558799</v>
      </c>
      <c r="R11" s="17"/>
      <c r="S11" s="17">
        <v>0.16172117218066101</v>
      </c>
      <c r="T11" s="17">
        <v>0.18820070402048</v>
      </c>
      <c r="U11" s="17">
        <v>0.18808981460072599</v>
      </c>
      <c r="V11" s="17">
        <v>0.215165113996759</v>
      </c>
      <c r="W11" s="17">
        <v>0.18873253114279401</v>
      </c>
      <c r="X11" s="17">
        <v>0.17994353498999399</v>
      </c>
      <c r="Y11" s="17">
        <v>0.22319404698799999</v>
      </c>
      <c r="Z11" s="17">
        <v>0.20583059931610301</v>
      </c>
      <c r="AA11" s="17">
        <v>0.19142286842224299</v>
      </c>
      <c r="AB11" s="17">
        <v>0.14465072934727599</v>
      </c>
      <c r="AC11" s="17">
        <v>0.159329755402561</v>
      </c>
      <c r="AD11" s="17">
        <v>0.21288153403147</v>
      </c>
      <c r="AE11" s="17"/>
      <c r="AF11" s="17">
        <v>0.12132752013675301</v>
      </c>
      <c r="AG11" s="17">
        <v>0.22579632355819301</v>
      </c>
      <c r="AH11" s="17">
        <v>0.20625694254194701</v>
      </c>
      <c r="AI11" s="17">
        <v>0.11208598879656601</v>
      </c>
      <c r="AJ11" s="17">
        <v>0.25339522966543299</v>
      </c>
      <c r="AK11" s="17"/>
      <c r="AL11" s="17">
        <v>0.23954176060670801</v>
      </c>
      <c r="AM11" s="17">
        <v>0.193365764612215</v>
      </c>
      <c r="AN11" s="17">
        <v>0.14916336680037801</v>
      </c>
      <c r="AO11" s="17">
        <v>9.1598938190209395E-2</v>
      </c>
      <c r="AP11" s="17">
        <v>0.19537531806935099</v>
      </c>
      <c r="AQ11" s="17"/>
      <c r="AR11" s="17">
        <v>0.125936952355508</v>
      </c>
      <c r="AS11" s="17"/>
      <c r="AT11" s="17">
        <v>0.13726765602278301</v>
      </c>
      <c r="AU11" s="17"/>
      <c r="AV11" s="17">
        <v>7.6830598356933399E-2</v>
      </c>
      <c r="AW11" s="17"/>
      <c r="AX11" s="17">
        <v>0.14143925198778001</v>
      </c>
      <c r="AY11" s="17">
        <v>0.14144976805597101</v>
      </c>
      <c r="AZ11" s="17"/>
      <c r="BA11" s="17">
        <v>0.218067594615421</v>
      </c>
      <c r="BB11" s="17">
        <v>0.150408525199245</v>
      </c>
    </row>
    <row r="12" spans="2:54">
      <c r="B12" s="18" t="s">
        <v>313</v>
      </c>
      <c r="C12" s="17">
        <v>3.2106653920198201E-2</v>
      </c>
      <c r="D12" s="17">
        <v>2.81899676642174E-2</v>
      </c>
      <c r="E12" s="17">
        <v>3.5415174665888102E-2</v>
      </c>
      <c r="F12" s="17"/>
      <c r="G12" s="17">
        <v>3.81397334010957E-2</v>
      </c>
      <c r="H12" s="17">
        <v>2.1497604930952999E-2</v>
      </c>
      <c r="I12" s="17">
        <v>2.55943163532871E-2</v>
      </c>
      <c r="J12" s="17">
        <v>2.9623574365671399E-2</v>
      </c>
      <c r="K12" s="17">
        <v>4.5064949930603497E-2</v>
      </c>
      <c r="L12" s="17">
        <v>3.5432393300815497E-2</v>
      </c>
      <c r="M12" s="17"/>
      <c r="N12" s="17">
        <v>1.9359166386435599E-2</v>
      </c>
      <c r="O12" s="17">
        <v>3.9670759013640602E-2</v>
      </c>
      <c r="P12" s="17">
        <v>3.7500552928363198E-2</v>
      </c>
      <c r="Q12" s="17">
        <v>3.3254477851598199E-2</v>
      </c>
      <c r="R12" s="17"/>
      <c r="S12" s="17">
        <v>4.8020816163734797E-2</v>
      </c>
      <c r="T12" s="17">
        <v>3.05911904908539E-2</v>
      </c>
      <c r="U12" s="17">
        <v>4.6549707717284797E-2</v>
      </c>
      <c r="V12" s="17">
        <v>1.2864505523691699E-2</v>
      </c>
      <c r="W12" s="17">
        <v>3.2991433096895603E-2</v>
      </c>
      <c r="X12" s="17">
        <v>3.2031298323017501E-2</v>
      </c>
      <c r="Y12" s="17">
        <v>2.7474127769623002E-2</v>
      </c>
      <c r="Z12" s="17">
        <v>0</v>
      </c>
      <c r="AA12" s="17">
        <v>2.87955676155962E-2</v>
      </c>
      <c r="AB12" s="17">
        <v>2.7743117873927099E-2</v>
      </c>
      <c r="AC12" s="17">
        <v>4.1169769487021397E-2</v>
      </c>
      <c r="AD12" s="17">
        <v>4.6844077897226097E-2</v>
      </c>
      <c r="AE12" s="17"/>
      <c r="AF12" s="17">
        <v>1.57941311609992E-2</v>
      </c>
      <c r="AG12" s="17">
        <v>2.6167286456042101E-2</v>
      </c>
      <c r="AH12" s="17">
        <v>3.7244336820785297E-2</v>
      </c>
      <c r="AI12" s="17">
        <v>3.6183027526003997E-2</v>
      </c>
      <c r="AJ12" s="17">
        <v>5.0712699278514198E-2</v>
      </c>
      <c r="AK12" s="17"/>
      <c r="AL12" s="17">
        <v>4.6657321336755202E-2</v>
      </c>
      <c r="AM12" s="17">
        <v>2.69781096888673E-2</v>
      </c>
      <c r="AN12" s="17">
        <v>2.8016708407559501E-2</v>
      </c>
      <c r="AO12" s="17">
        <v>1.8789171393032301E-2</v>
      </c>
      <c r="AP12" s="17">
        <v>1.4163344033203899E-2</v>
      </c>
      <c r="AQ12" s="17"/>
      <c r="AR12" s="17">
        <v>2.0436488498901E-2</v>
      </c>
      <c r="AS12" s="17"/>
      <c r="AT12" s="17">
        <v>3.1770255989353201E-2</v>
      </c>
      <c r="AU12" s="17"/>
      <c r="AV12" s="17">
        <v>7.7453748943007604E-3</v>
      </c>
      <c r="AW12" s="17"/>
      <c r="AX12" s="17">
        <v>2.1940655953275899E-2</v>
      </c>
      <c r="AY12" s="17">
        <v>1.9941254812694799E-2</v>
      </c>
      <c r="AZ12" s="17"/>
      <c r="BA12" s="17">
        <v>3.73068399840338E-2</v>
      </c>
      <c r="BB12" s="17">
        <v>2.7049154464300399E-2</v>
      </c>
    </row>
    <row r="13" spans="2:54">
      <c r="B13" s="18" t="s">
        <v>314</v>
      </c>
      <c r="C13" s="17">
        <v>1.7433091370468098E-2</v>
      </c>
      <c r="D13" s="17">
        <v>2.0567657031880099E-2</v>
      </c>
      <c r="E13" s="17">
        <v>1.4457206836834199E-2</v>
      </c>
      <c r="F13" s="17"/>
      <c r="G13" s="17">
        <v>1.9623522128754602E-2</v>
      </c>
      <c r="H13" s="17">
        <v>1.9531002991816201E-2</v>
      </c>
      <c r="I13" s="17">
        <v>1.6653757027018001E-2</v>
      </c>
      <c r="J13" s="17">
        <v>1.7315771638224901E-2</v>
      </c>
      <c r="K13" s="17">
        <v>1.00310238259583E-2</v>
      </c>
      <c r="L13" s="17">
        <v>1.9989042345617599E-2</v>
      </c>
      <c r="M13" s="17"/>
      <c r="N13" s="17">
        <v>1.427698510362E-2</v>
      </c>
      <c r="O13" s="17">
        <v>1.17468279338055E-2</v>
      </c>
      <c r="P13" s="17">
        <v>1.5932013849985299E-2</v>
      </c>
      <c r="Q13" s="17">
        <v>2.5133406496680701E-2</v>
      </c>
      <c r="R13" s="17"/>
      <c r="S13" s="17">
        <v>2.2005839510146102E-2</v>
      </c>
      <c r="T13" s="17">
        <v>1.2628084415883501E-2</v>
      </c>
      <c r="U13" s="17">
        <v>2.23502236567883E-2</v>
      </c>
      <c r="V13" s="17">
        <v>3.3045989059176398E-2</v>
      </c>
      <c r="W13" s="17">
        <v>1.50243046883265E-2</v>
      </c>
      <c r="X13" s="17">
        <v>1.54288448441205E-2</v>
      </c>
      <c r="Y13" s="17">
        <v>2.3040464842726999E-2</v>
      </c>
      <c r="Z13" s="17">
        <v>1.49444385617336E-2</v>
      </c>
      <c r="AA13" s="17">
        <v>1.49721856234482E-2</v>
      </c>
      <c r="AB13" s="17">
        <v>4.0703094136574202E-3</v>
      </c>
      <c r="AC13" s="17">
        <v>1.37892340104804E-2</v>
      </c>
      <c r="AD13" s="17">
        <v>1.21282242076696E-2</v>
      </c>
      <c r="AE13" s="17"/>
      <c r="AF13" s="17">
        <v>1.04405562084387E-2</v>
      </c>
      <c r="AG13" s="17">
        <v>1.3654981075681199E-2</v>
      </c>
      <c r="AH13" s="17">
        <v>2.1184854129459401E-2</v>
      </c>
      <c r="AI13" s="17">
        <v>3.2598394031292902E-2</v>
      </c>
      <c r="AJ13" s="17">
        <v>3.7613926855174402E-2</v>
      </c>
      <c r="AK13" s="17"/>
      <c r="AL13" s="17">
        <v>1.7154852659996198E-2</v>
      </c>
      <c r="AM13" s="17">
        <v>1.9304619584018402E-2</v>
      </c>
      <c r="AN13" s="17">
        <v>1.6175871207450399E-2</v>
      </c>
      <c r="AO13" s="17">
        <v>1.40100506178873E-2</v>
      </c>
      <c r="AP13" s="17">
        <v>2.26331771522481E-2</v>
      </c>
      <c r="AQ13" s="17"/>
      <c r="AR13" s="17">
        <v>9.4523303543396497E-3</v>
      </c>
      <c r="AS13" s="17"/>
      <c r="AT13" s="17">
        <v>3.4396455489555402E-3</v>
      </c>
      <c r="AU13" s="17"/>
      <c r="AV13" s="17">
        <v>1.05519724542044E-2</v>
      </c>
      <c r="AW13" s="17"/>
      <c r="AX13" s="17">
        <v>1.6224529927328299E-2</v>
      </c>
      <c r="AY13" s="17">
        <v>1.2978208986727101E-2</v>
      </c>
      <c r="AZ13" s="17"/>
      <c r="BA13" s="17">
        <v>2.7030362659630301E-2</v>
      </c>
      <c r="BB13" s="17">
        <v>1.1114371233333999E-2</v>
      </c>
    </row>
    <row r="14" spans="2:54">
      <c r="B14" s="18" t="s">
        <v>130</v>
      </c>
      <c r="C14" s="17">
        <v>4.2110283550457699E-2</v>
      </c>
      <c r="D14" s="17">
        <v>2.3113639111684899E-2</v>
      </c>
      <c r="E14" s="17">
        <v>6.0367688433319397E-2</v>
      </c>
      <c r="F14" s="17"/>
      <c r="G14" s="17">
        <v>3.3793582451689098E-2</v>
      </c>
      <c r="H14" s="17">
        <v>3.4413324469364903E-2</v>
      </c>
      <c r="I14" s="17">
        <v>2.34054913134163E-2</v>
      </c>
      <c r="J14" s="17">
        <v>5.0192310811068098E-2</v>
      </c>
      <c r="K14" s="17">
        <v>5.9296459545854399E-2</v>
      </c>
      <c r="L14" s="17">
        <v>5.1094289989816299E-2</v>
      </c>
      <c r="M14" s="17"/>
      <c r="N14" s="17">
        <v>2.6912596062351302E-2</v>
      </c>
      <c r="O14" s="17">
        <v>4.06287393041306E-2</v>
      </c>
      <c r="P14" s="17">
        <v>3.0320278595613599E-2</v>
      </c>
      <c r="Q14" s="17">
        <v>6.9258536766949999E-2</v>
      </c>
      <c r="R14" s="17"/>
      <c r="S14" s="17">
        <v>2.4140007693077701E-2</v>
      </c>
      <c r="T14" s="17">
        <v>4.5133578256738097E-2</v>
      </c>
      <c r="U14" s="17">
        <v>4.8392792046908099E-2</v>
      </c>
      <c r="V14" s="17">
        <v>1.44424351429024E-2</v>
      </c>
      <c r="W14" s="17">
        <v>5.9336796700091302E-2</v>
      </c>
      <c r="X14" s="17">
        <v>6.1788820998965703E-2</v>
      </c>
      <c r="Y14" s="17">
        <v>4.29866973128177E-2</v>
      </c>
      <c r="Z14" s="17">
        <v>3.38080527839454E-2</v>
      </c>
      <c r="AA14" s="17">
        <v>4.8456566783872501E-2</v>
      </c>
      <c r="AB14" s="17">
        <v>2.61538523644144E-2</v>
      </c>
      <c r="AC14" s="17">
        <v>6.8816592785394898E-2</v>
      </c>
      <c r="AD14" s="17">
        <v>6.8522212243223801E-2</v>
      </c>
      <c r="AE14" s="17"/>
      <c r="AF14" s="17">
        <v>2.1987297671124E-2</v>
      </c>
      <c r="AG14" s="17">
        <v>3.6137366699107602E-2</v>
      </c>
      <c r="AH14" s="17">
        <v>3.4686192678291303E-2</v>
      </c>
      <c r="AI14" s="17">
        <v>2.59015251866909E-2</v>
      </c>
      <c r="AJ14" s="17">
        <v>4.9533880483824302E-2</v>
      </c>
      <c r="AK14" s="17"/>
      <c r="AL14" s="17">
        <v>6.34936881246176E-2</v>
      </c>
      <c r="AM14" s="17">
        <v>4.8706074209287402E-2</v>
      </c>
      <c r="AN14" s="17">
        <v>2.6710949927270501E-2</v>
      </c>
      <c r="AO14" s="17">
        <v>1.2887643061956E-2</v>
      </c>
      <c r="AP14" s="17">
        <v>4.2353184305672802E-2</v>
      </c>
      <c r="AQ14" s="17"/>
      <c r="AR14" s="17">
        <v>2.0285679053010802E-2</v>
      </c>
      <c r="AS14" s="17"/>
      <c r="AT14" s="17">
        <v>2.7878312530174702E-2</v>
      </c>
      <c r="AU14" s="17"/>
      <c r="AV14" s="17">
        <v>1.4034522774581899E-2</v>
      </c>
      <c r="AW14" s="17"/>
      <c r="AX14" s="17">
        <v>1.5588831478958899E-2</v>
      </c>
      <c r="AY14" s="17">
        <v>2.9702631274049301E-2</v>
      </c>
      <c r="AZ14" s="17"/>
      <c r="BA14" s="17">
        <v>4.0437262537935302E-2</v>
      </c>
      <c r="BB14" s="17">
        <v>2.8326727669810099E-2</v>
      </c>
    </row>
    <row r="15" spans="2:54">
      <c r="B15" s="18" t="s">
        <v>315</v>
      </c>
      <c r="C15" s="21">
        <v>0.72290207307379895</v>
      </c>
      <c r="D15" s="21">
        <v>0.76713986925466304</v>
      </c>
      <c r="E15" s="21">
        <v>0.68008781859398004</v>
      </c>
      <c r="F15" s="21"/>
      <c r="G15" s="21">
        <v>0.72883924038515802</v>
      </c>
      <c r="H15" s="21">
        <v>0.75676628037242899</v>
      </c>
      <c r="I15" s="21">
        <v>0.76521902447647605</v>
      </c>
      <c r="J15" s="21">
        <v>0.69908051558945605</v>
      </c>
      <c r="K15" s="21">
        <v>0.693192280567832</v>
      </c>
      <c r="L15" s="21">
        <v>0.69579178234074401</v>
      </c>
      <c r="M15" s="21"/>
      <c r="N15" s="21">
        <v>0.79458864014194797</v>
      </c>
      <c r="O15" s="21">
        <v>0.74513308965534097</v>
      </c>
      <c r="P15" s="21">
        <v>0.71546527611975796</v>
      </c>
      <c r="Q15" s="21">
        <v>0.63481124592918303</v>
      </c>
      <c r="R15" s="21"/>
      <c r="S15" s="21">
        <v>0.74411216445238104</v>
      </c>
      <c r="T15" s="21">
        <v>0.72344644281604398</v>
      </c>
      <c r="U15" s="21">
        <v>0.69461746197829299</v>
      </c>
      <c r="V15" s="21">
        <v>0.72448195627747003</v>
      </c>
      <c r="W15" s="21">
        <v>0.70391493437189201</v>
      </c>
      <c r="X15" s="21">
        <v>0.71080750084390198</v>
      </c>
      <c r="Y15" s="21">
        <v>0.68330466308683202</v>
      </c>
      <c r="Z15" s="21">
        <v>0.74541690933821803</v>
      </c>
      <c r="AA15" s="21">
        <v>0.71635281155483999</v>
      </c>
      <c r="AB15" s="21">
        <v>0.79738199100072504</v>
      </c>
      <c r="AC15" s="21">
        <v>0.71689464831454297</v>
      </c>
      <c r="AD15" s="21">
        <v>0.65962395162041099</v>
      </c>
      <c r="AE15" s="21"/>
      <c r="AF15" s="21">
        <v>0.83045049482268596</v>
      </c>
      <c r="AG15" s="21">
        <v>0.69824404221097602</v>
      </c>
      <c r="AH15" s="21">
        <v>0.70062767382951696</v>
      </c>
      <c r="AI15" s="21">
        <v>0.79323106445944602</v>
      </c>
      <c r="AJ15" s="21">
        <v>0.60874426371705503</v>
      </c>
      <c r="AK15" s="21"/>
      <c r="AL15" s="21">
        <v>0.63315237727192297</v>
      </c>
      <c r="AM15" s="21">
        <v>0.71164543190561202</v>
      </c>
      <c r="AN15" s="21">
        <v>0.77993310365734203</v>
      </c>
      <c r="AO15" s="21">
        <v>0.86271419673691496</v>
      </c>
      <c r="AP15" s="21">
        <v>0.72547497643952497</v>
      </c>
      <c r="AQ15" s="21"/>
      <c r="AR15" s="21">
        <v>0.82388854973824099</v>
      </c>
      <c r="AS15" s="21"/>
      <c r="AT15" s="21">
        <v>0.79964412990873401</v>
      </c>
      <c r="AU15" s="21"/>
      <c r="AV15" s="21">
        <v>0.89083753151998002</v>
      </c>
      <c r="AW15" s="21"/>
      <c r="AX15" s="21">
        <v>0.80480673065265695</v>
      </c>
      <c r="AY15" s="21">
        <v>0.79592813687055797</v>
      </c>
      <c r="AZ15" s="21"/>
      <c r="BA15" s="21">
        <v>0.67715794020297904</v>
      </c>
      <c r="BB15" s="21">
        <v>0.78310122143330996</v>
      </c>
    </row>
    <row r="16" spans="2:54">
      <c r="B16" s="18" t="s">
        <v>316</v>
      </c>
      <c r="C16" s="21">
        <v>4.95397452906663E-2</v>
      </c>
      <c r="D16" s="21">
        <v>4.8757624696097401E-2</v>
      </c>
      <c r="E16" s="21">
        <v>4.9872381502722302E-2</v>
      </c>
      <c r="F16" s="21"/>
      <c r="G16" s="21">
        <v>5.7763255529850198E-2</v>
      </c>
      <c r="H16" s="21">
        <v>4.1028607922769203E-2</v>
      </c>
      <c r="I16" s="21">
        <v>4.2248073380305E-2</v>
      </c>
      <c r="J16" s="21">
        <v>4.69393460038963E-2</v>
      </c>
      <c r="K16" s="21">
        <v>5.5095973756561799E-2</v>
      </c>
      <c r="L16" s="21">
        <v>5.54214356464331E-2</v>
      </c>
      <c r="M16" s="21"/>
      <c r="N16" s="21">
        <v>3.36361514900557E-2</v>
      </c>
      <c r="O16" s="21">
        <v>5.1417586947446199E-2</v>
      </c>
      <c r="P16" s="21">
        <v>5.3432566778348498E-2</v>
      </c>
      <c r="Q16" s="21">
        <v>5.83878843482789E-2</v>
      </c>
      <c r="R16" s="21"/>
      <c r="S16" s="21">
        <v>7.0026655673880903E-2</v>
      </c>
      <c r="T16" s="21">
        <v>4.3219274906737298E-2</v>
      </c>
      <c r="U16" s="21">
        <v>6.8899931374073103E-2</v>
      </c>
      <c r="V16" s="21">
        <v>4.5910494582868097E-2</v>
      </c>
      <c r="W16" s="21">
        <v>4.8015737785222203E-2</v>
      </c>
      <c r="X16" s="21">
        <v>4.7460143167138001E-2</v>
      </c>
      <c r="Y16" s="21">
        <v>5.0514592612350001E-2</v>
      </c>
      <c r="Z16" s="21">
        <v>1.49444385617336E-2</v>
      </c>
      <c r="AA16" s="21">
        <v>4.3767753239044402E-2</v>
      </c>
      <c r="AB16" s="21">
        <v>3.1813427287584503E-2</v>
      </c>
      <c r="AC16" s="21">
        <v>5.49590034975019E-2</v>
      </c>
      <c r="AD16" s="21">
        <v>5.8972302104895701E-2</v>
      </c>
      <c r="AE16" s="21"/>
      <c r="AF16" s="21">
        <v>2.62346873694379E-2</v>
      </c>
      <c r="AG16" s="21">
        <v>3.9822267531723403E-2</v>
      </c>
      <c r="AH16" s="21">
        <v>5.8429190950244701E-2</v>
      </c>
      <c r="AI16" s="21">
        <v>6.8781421557296801E-2</v>
      </c>
      <c r="AJ16" s="21">
        <v>8.8326626133688593E-2</v>
      </c>
      <c r="AK16" s="21"/>
      <c r="AL16" s="21">
        <v>6.3812173996751403E-2</v>
      </c>
      <c r="AM16" s="21">
        <v>4.6282729272885702E-2</v>
      </c>
      <c r="AN16" s="21">
        <v>4.41925796150099E-2</v>
      </c>
      <c r="AO16" s="21">
        <v>3.2799222010919601E-2</v>
      </c>
      <c r="AP16" s="21">
        <v>3.6796521185451903E-2</v>
      </c>
      <c r="AQ16" s="21"/>
      <c r="AR16" s="21">
        <v>2.9888818853240601E-2</v>
      </c>
      <c r="AS16" s="21"/>
      <c r="AT16" s="21">
        <v>3.5209901538308802E-2</v>
      </c>
      <c r="AU16" s="21"/>
      <c r="AV16" s="21">
        <v>1.8297347348505199E-2</v>
      </c>
      <c r="AW16" s="21"/>
      <c r="AX16" s="21">
        <v>3.8165185880604198E-2</v>
      </c>
      <c r="AY16" s="21">
        <v>3.29194637994219E-2</v>
      </c>
      <c r="AZ16" s="21"/>
      <c r="BA16" s="21">
        <v>6.4337202643663993E-2</v>
      </c>
      <c r="BB16" s="21">
        <v>3.8163525697634502E-2</v>
      </c>
    </row>
    <row r="17" spans="2:54">
      <c r="B17" s="18" t="s">
        <v>308</v>
      </c>
      <c r="C17" s="22">
        <v>0.67336232778313199</v>
      </c>
      <c r="D17" s="22">
        <v>0.71838224455856603</v>
      </c>
      <c r="E17" s="22">
        <v>0.63021543709125805</v>
      </c>
      <c r="F17" s="22"/>
      <c r="G17" s="22">
        <v>0.67107598485530795</v>
      </c>
      <c r="H17" s="22">
        <v>0.71573767244965902</v>
      </c>
      <c r="I17" s="22">
        <v>0.72297095109617104</v>
      </c>
      <c r="J17" s="22">
        <v>0.65214116958555901</v>
      </c>
      <c r="K17" s="22">
        <v>0.63809630681127005</v>
      </c>
      <c r="L17" s="22">
        <v>0.64037034669431103</v>
      </c>
      <c r="M17" s="22"/>
      <c r="N17" s="22">
        <v>0.76095248865189202</v>
      </c>
      <c r="O17" s="22">
        <v>0.69371550270789395</v>
      </c>
      <c r="P17" s="22">
        <v>0.66203270934140901</v>
      </c>
      <c r="Q17" s="22">
        <v>0.57642336158090401</v>
      </c>
      <c r="R17" s="22"/>
      <c r="S17" s="22">
        <v>0.67408550877850004</v>
      </c>
      <c r="T17" s="22">
        <v>0.68022716790930704</v>
      </c>
      <c r="U17" s="22">
        <v>0.62571753060421997</v>
      </c>
      <c r="V17" s="22">
        <v>0.67857146169460203</v>
      </c>
      <c r="W17" s="22">
        <v>0.65589919658666995</v>
      </c>
      <c r="X17" s="22">
        <v>0.663347357676764</v>
      </c>
      <c r="Y17" s="22">
        <v>0.63279007047448199</v>
      </c>
      <c r="Z17" s="22">
        <v>0.73047247077648503</v>
      </c>
      <c r="AA17" s="22">
        <v>0.67258505831579496</v>
      </c>
      <c r="AB17" s="22">
        <v>0.76556856371314097</v>
      </c>
      <c r="AC17" s="22">
        <v>0.66193564481704104</v>
      </c>
      <c r="AD17" s="22">
        <v>0.60065164951551497</v>
      </c>
      <c r="AE17" s="22"/>
      <c r="AF17" s="22">
        <v>0.80421580745324805</v>
      </c>
      <c r="AG17" s="22">
        <v>0.658421774679253</v>
      </c>
      <c r="AH17" s="22">
        <v>0.64219848287927195</v>
      </c>
      <c r="AI17" s="22">
        <v>0.72444964290214897</v>
      </c>
      <c r="AJ17" s="22">
        <v>0.52041763758336601</v>
      </c>
      <c r="AK17" s="22"/>
      <c r="AL17" s="22">
        <v>0.56934020327517099</v>
      </c>
      <c r="AM17" s="22">
        <v>0.66536270263272601</v>
      </c>
      <c r="AN17" s="22">
        <v>0.73574052404233203</v>
      </c>
      <c r="AO17" s="22">
        <v>0.82991497472599596</v>
      </c>
      <c r="AP17" s="22">
        <v>0.68867845525407301</v>
      </c>
      <c r="AQ17" s="22"/>
      <c r="AR17" s="22">
        <v>0.79399973088499998</v>
      </c>
      <c r="AS17" s="22"/>
      <c r="AT17" s="22">
        <v>0.76443422837042496</v>
      </c>
      <c r="AU17" s="22"/>
      <c r="AV17" s="22">
        <v>0.87254018417147405</v>
      </c>
      <c r="AW17" s="22"/>
      <c r="AX17" s="22">
        <v>0.76664154477205204</v>
      </c>
      <c r="AY17" s="22">
        <v>0.76300867307113596</v>
      </c>
      <c r="AZ17" s="22"/>
      <c r="BA17" s="22">
        <v>0.61282073755931499</v>
      </c>
      <c r="BB17" s="22">
        <v>0.74493769573567603</v>
      </c>
    </row>
    <row r="18" spans="2:54">
      <c r="B18" s="16"/>
    </row>
    <row r="19" spans="2:54">
      <c r="B19" t="s">
        <v>456</v>
      </c>
    </row>
    <row r="20" spans="2:54">
      <c r="B20" t="s">
        <v>457</v>
      </c>
    </row>
    <row r="22" spans="2:54">
      <c r="B22"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B2:BB22"/>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373</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c r="B9" s="18" t="s">
        <v>372</v>
      </c>
      <c r="C9" s="17">
        <v>0.10889404694840001</v>
      </c>
      <c r="D9" s="17">
        <v>0.12548780918636701</v>
      </c>
      <c r="E9" s="17">
        <v>9.3221024961879201E-2</v>
      </c>
      <c r="F9" s="17"/>
      <c r="G9" s="17">
        <v>0.119583164017684</v>
      </c>
      <c r="H9" s="17">
        <v>0.13143991994377999</v>
      </c>
      <c r="I9" s="17">
        <v>0.12936019033419499</v>
      </c>
      <c r="J9" s="17">
        <v>0.12580654905587799</v>
      </c>
      <c r="K9" s="17">
        <v>6.9465580799758495E-2</v>
      </c>
      <c r="L9" s="17">
        <v>7.9571131271919199E-2</v>
      </c>
      <c r="M9" s="17"/>
      <c r="N9" s="17">
        <v>0.11407405801272399</v>
      </c>
      <c r="O9" s="17">
        <v>9.6481637743470003E-2</v>
      </c>
      <c r="P9" s="17">
        <v>0.10334751347106801</v>
      </c>
      <c r="Q9" s="17">
        <v>0.120655978741266</v>
      </c>
      <c r="R9" s="17"/>
      <c r="S9" s="17">
        <v>0.16560704463173001</v>
      </c>
      <c r="T9" s="17">
        <v>8.9880682139158397E-2</v>
      </c>
      <c r="U9" s="17">
        <v>0.106618268400386</v>
      </c>
      <c r="V9" s="17">
        <v>0.10812046162403501</v>
      </c>
      <c r="W9" s="17">
        <v>0.10517871571828299</v>
      </c>
      <c r="X9" s="17">
        <v>7.7597257600014402E-2</v>
      </c>
      <c r="Y9" s="17">
        <v>0.102809373632002</v>
      </c>
      <c r="Z9" s="17">
        <v>6.0079335418963903E-2</v>
      </c>
      <c r="AA9" s="17">
        <v>0.11001821096608801</v>
      </c>
      <c r="AB9" s="17">
        <v>0.10771585613930899</v>
      </c>
      <c r="AC9" s="17">
        <v>7.2195487716695705E-2</v>
      </c>
      <c r="AD9" s="17">
        <v>0.17924395299162901</v>
      </c>
      <c r="AE9" s="17"/>
      <c r="AF9" s="17">
        <v>0.124365635025318</v>
      </c>
      <c r="AG9" s="17">
        <v>0.10702161936900401</v>
      </c>
      <c r="AH9" s="17">
        <v>8.0931346522731706E-2</v>
      </c>
      <c r="AI9" s="17">
        <v>9.8117165549164803E-2</v>
      </c>
      <c r="AJ9" s="17">
        <v>0.118781406440725</v>
      </c>
      <c r="AK9" s="17"/>
      <c r="AL9" s="17">
        <v>0.110323969421801</v>
      </c>
      <c r="AM9" s="17">
        <v>7.7631656755476106E-2</v>
      </c>
      <c r="AN9" s="17">
        <v>0.106763281497438</v>
      </c>
      <c r="AO9" s="17">
        <v>0.168688275540576</v>
      </c>
      <c r="AP9" s="17">
        <v>0.103164714046728</v>
      </c>
      <c r="AQ9" s="17"/>
      <c r="AR9" s="17">
        <v>0.16917037190458201</v>
      </c>
      <c r="AS9" s="17"/>
      <c r="AT9" s="17">
        <v>0.231269907209565</v>
      </c>
      <c r="AU9" s="17"/>
      <c r="AV9" s="17">
        <v>0.163046670057791</v>
      </c>
      <c r="AW9" s="17"/>
      <c r="AX9" s="17">
        <v>0.125940673499261</v>
      </c>
      <c r="AY9" s="17">
        <v>0.120178312180112</v>
      </c>
      <c r="AZ9" s="17"/>
      <c r="BA9" s="17">
        <v>0.118703666303327</v>
      </c>
      <c r="BB9" s="17">
        <v>0.108587436485231</v>
      </c>
    </row>
    <row r="10" spans="2:54">
      <c r="B10" s="18" t="s">
        <v>311</v>
      </c>
      <c r="C10" s="17">
        <v>0.26225889557488102</v>
      </c>
      <c r="D10" s="17">
        <v>0.25872048298329198</v>
      </c>
      <c r="E10" s="17">
        <v>0.26507166831755702</v>
      </c>
      <c r="F10" s="17"/>
      <c r="G10" s="17">
        <v>0.32552813629557298</v>
      </c>
      <c r="H10" s="17">
        <v>0.25141715024385303</v>
      </c>
      <c r="I10" s="17">
        <v>0.26609390862843302</v>
      </c>
      <c r="J10" s="17">
        <v>0.29032166690571198</v>
      </c>
      <c r="K10" s="17">
        <v>0.24278588715591401</v>
      </c>
      <c r="L10" s="17">
        <v>0.21659978204734201</v>
      </c>
      <c r="M10" s="17"/>
      <c r="N10" s="17">
        <v>0.25500393168086899</v>
      </c>
      <c r="O10" s="17">
        <v>0.2686136132775</v>
      </c>
      <c r="P10" s="17">
        <v>0.29090013596038999</v>
      </c>
      <c r="Q10" s="17">
        <v>0.240820062306523</v>
      </c>
      <c r="R10" s="17"/>
      <c r="S10" s="17">
        <v>0.27822924446415698</v>
      </c>
      <c r="T10" s="17">
        <v>0.26064131838460403</v>
      </c>
      <c r="U10" s="17">
        <v>0.23181503973620199</v>
      </c>
      <c r="V10" s="17">
        <v>0.26503975751591802</v>
      </c>
      <c r="W10" s="17">
        <v>0.28801113227362601</v>
      </c>
      <c r="X10" s="17">
        <v>0.28552594501512302</v>
      </c>
      <c r="Y10" s="17">
        <v>0.216988671347255</v>
      </c>
      <c r="Z10" s="17">
        <v>0.34057445837502798</v>
      </c>
      <c r="AA10" s="17">
        <v>0.28284074667312098</v>
      </c>
      <c r="AB10" s="17">
        <v>0.21442118097009799</v>
      </c>
      <c r="AC10" s="17">
        <v>0.25413802411452802</v>
      </c>
      <c r="AD10" s="17">
        <v>0.236238281455739</v>
      </c>
      <c r="AE10" s="17"/>
      <c r="AF10" s="17">
        <v>0.262635558574984</v>
      </c>
      <c r="AG10" s="17">
        <v>0.27935762421329502</v>
      </c>
      <c r="AH10" s="17">
        <v>0.26016579705391701</v>
      </c>
      <c r="AI10" s="17">
        <v>0.22407300433163199</v>
      </c>
      <c r="AJ10" s="17">
        <v>0.295137665008462</v>
      </c>
      <c r="AK10" s="17"/>
      <c r="AL10" s="17">
        <v>0.25134293223801801</v>
      </c>
      <c r="AM10" s="17">
        <v>0.31120077538484903</v>
      </c>
      <c r="AN10" s="17">
        <v>0.23982314642671199</v>
      </c>
      <c r="AO10" s="17">
        <v>0.25865182970932499</v>
      </c>
      <c r="AP10" s="17">
        <v>0.24038914492038499</v>
      </c>
      <c r="AQ10" s="17"/>
      <c r="AR10" s="17">
        <v>0.27502229853753901</v>
      </c>
      <c r="AS10" s="17"/>
      <c r="AT10" s="17">
        <v>0.27786179797844002</v>
      </c>
      <c r="AU10" s="17"/>
      <c r="AV10" s="17">
        <v>0.25519740999683599</v>
      </c>
      <c r="AW10" s="17"/>
      <c r="AX10" s="17">
        <v>0.25386910312691202</v>
      </c>
      <c r="AY10" s="17">
        <v>0.25874922808519102</v>
      </c>
      <c r="AZ10" s="17"/>
      <c r="BA10" s="17">
        <v>0.28018867188024998</v>
      </c>
      <c r="BB10" s="17">
        <v>0.24980019253139199</v>
      </c>
    </row>
    <row r="11" spans="2:54">
      <c r="B11" s="18" t="s">
        <v>312</v>
      </c>
      <c r="C11" s="17">
        <v>0.29590042737698802</v>
      </c>
      <c r="D11" s="17">
        <v>0.269429746900058</v>
      </c>
      <c r="E11" s="17">
        <v>0.32318478249819499</v>
      </c>
      <c r="F11" s="17"/>
      <c r="G11" s="17">
        <v>0.24882320806384101</v>
      </c>
      <c r="H11" s="17">
        <v>0.28105111427926799</v>
      </c>
      <c r="I11" s="17">
        <v>0.27507922452773598</v>
      </c>
      <c r="J11" s="17">
        <v>0.31448822038569502</v>
      </c>
      <c r="K11" s="17">
        <v>0.32229006707101598</v>
      </c>
      <c r="L11" s="17">
        <v>0.32376513802430001</v>
      </c>
      <c r="M11" s="17"/>
      <c r="N11" s="17">
        <v>0.22817184151286601</v>
      </c>
      <c r="O11" s="17">
        <v>0.32103663445952202</v>
      </c>
      <c r="P11" s="17">
        <v>0.31567623029890401</v>
      </c>
      <c r="Q11" s="17">
        <v>0.32220617846594801</v>
      </c>
      <c r="R11" s="17"/>
      <c r="S11" s="17">
        <v>0.24029457320262201</v>
      </c>
      <c r="T11" s="17">
        <v>0.29729872449028799</v>
      </c>
      <c r="U11" s="17">
        <v>0.34556130939090002</v>
      </c>
      <c r="V11" s="17">
        <v>0.31523131534497201</v>
      </c>
      <c r="W11" s="17">
        <v>0.27320518462306997</v>
      </c>
      <c r="X11" s="17">
        <v>0.27813188217592599</v>
      </c>
      <c r="Y11" s="17">
        <v>0.36265567052674003</v>
      </c>
      <c r="Z11" s="17">
        <v>0.29393419696405998</v>
      </c>
      <c r="AA11" s="17">
        <v>0.26477636088543199</v>
      </c>
      <c r="AB11" s="17">
        <v>0.305814731060083</v>
      </c>
      <c r="AC11" s="17">
        <v>0.32433459759616601</v>
      </c>
      <c r="AD11" s="17">
        <v>0.32606865672859098</v>
      </c>
      <c r="AE11" s="17"/>
      <c r="AF11" s="17">
        <v>0.24991168205129699</v>
      </c>
      <c r="AG11" s="17">
        <v>0.28412922134113899</v>
      </c>
      <c r="AH11" s="17">
        <v>0.326117061604484</v>
      </c>
      <c r="AI11" s="17">
        <v>0.25257316772390498</v>
      </c>
      <c r="AJ11" s="17">
        <v>0.32923596785466303</v>
      </c>
      <c r="AK11" s="17"/>
      <c r="AL11" s="17">
        <v>0.35003871613489201</v>
      </c>
      <c r="AM11" s="17">
        <v>0.29878237954446302</v>
      </c>
      <c r="AN11" s="17">
        <v>0.27118577176770398</v>
      </c>
      <c r="AO11" s="17">
        <v>0.21837464856153299</v>
      </c>
      <c r="AP11" s="17">
        <v>0.162318690711998</v>
      </c>
      <c r="AQ11" s="17"/>
      <c r="AR11" s="17">
        <v>0.22137443481033001</v>
      </c>
      <c r="AS11" s="17"/>
      <c r="AT11" s="17">
        <v>0.22872713870025599</v>
      </c>
      <c r="AU11" s="17"/>
      <c r="AV11" s="17">
        <v>0.192582983403565</v>
      </c>
      <c r="AW11" s="17"/>
      <c r="AX11" s="17">
        <v>0.240570971291204</v>
      </c>
      <c r="AY11" s="17">
        <v>0.269527982283502</v>
      </c>
      <c r="AZ11" s="17"/>
      <c r="BA11" s="17">
        <v>0.30216758451423298</v>
      </c>
      <c r="BB11" s="17">
        <v>0.28751767157391001</v>
      </c>
    </row>
    <row r="12" spans="2:54">
      <c r="B12" s="18" t="s">
        <v>313</v>
      </c>
      <c r="C12" s="17">
        <v>0.20988486323389199</v>
      </c>
      <c r="D12" s="17">
        <v>0.22578425370911101</v>
      </c>
      <c r="E12" s="17">
        <v>0.19469194441593901</v>
      </c>
      <c r="F12" s="17"/>
      <c r="G12" s="17">
        <v>0.19466941747581601</v>
      </c>
      <c r="H12" s="17">
        <v>0.21338820020645899</v>
      </c>
      <c r="I12" s="17">
        <v>0.22070014483432901</v>
      </c>
      <c r="J12" s="17">
        <v>0.15584587845659401</v>
      </c>
      <c r="K12" s="17">
        <v>0.23359725000326301</v>
      </c>
      <c r="L12" s="17">
        <v>0.235342336651259</v>
      </c>
      <c r="M12" s="17"/>
      <c r="N12" s="17">
        <v>0.273930660810008</v>
      </c>
      <c r="O12" s="17">
        <v>0.20350229152570501</v>
      </c>
      <c r="P12" s="17">
        <v>0.19330125240620799</v>
      </c>
      <c r="Q12" s="17">
        <v>0.16587440322972899</v>
      </c>
      <c r="R12" s="17"/>
      <c r="S12" s="17">
        <v>0.20042990940100899</v>
      </c>
      <c r="T12" s="17">
        <v>0.221574385785484</v>
      </c>
      <c r="U12" s="17">
        <v>0.212366251985671</v>
      </c>
      <c r="V12" s="17">
        <v>0.22775501430318801</v>
      </c>
      <c r="W12" s="17">
        <v>0.214206449660444</v>
      </c>
      <c r="X12" s="17">
        <v>0.204734327366318</v>
      </c>
      <c r="Y12" s="17">
        <v>0.19768240463329301</v>
      </c>
      <c r="Z12" s="17">
        <v>0.19356478088335999</v>
      </c>
      <c r="AA12" s="17">
        <v>0.214526954533585</v>
      </c>
      <c r="AB12" s="17">
        <v>0.236253474828099</v>
      </c>
      <c r="AC12" s="17">
        <v>0.177772012605865</v>
      </c>
      <c r="AD12" s="17">
        <v>0.160379159415587</v>
      </c>
      <c r="AE12" s="17"/>
      <c r="AF12" s="17">
        <v>0.231165140194208</v>
      </c>
      <c r="AG12" s="17">
        <v>0.22102346084538299</v>
      </c>
      <c r="AH12" s="17">
        <v>0.23754199220941</v>
      </c>
      <c r="AI12" s="17">
        <v>0.29935631511569</v>
      </c>
      <c r="AJ12" s="17">
        <v>0.160381565455678</v>
      </c>
      <c r="AK12" s="17"/>
      <c r="AL12" s="17">
        <v>0.17256360539629001</v>
      </c>
      <c r="AM12" s="17">
        <v>0.199714923453052</v>
      </c>
      <c r="AN12" s="17">
        <v>0.25197873266272403</v>
      </c>
      <c r="AO12" s="17">
        <v>0.21910198966714101</v>
      </c>
      <c r="AP12" s="17">
        <v>0.27226675426775698</v>
      </c>
      <c r="AQ12" s="17"/>
      <c r="AR12" s="17">
        <v>0.20893578305952301</v>
      </c>
      <c r="AS12" s="17"/>
      <c r="AT12" s="17">
        <v>0.15626056498569299</v>
      </c>
      <c r="AU12" s="17"/>
      <c r="AV12" s="17">
        <v>0.24750884600732401</v>
      </c>
      <c r="AW12" s="17"/>
      <c r="AX12" s="17">
        <v>0.23678170606455801</v>
      </c>
      <c r="AY12" s="17">
        <v>0.211357978102759</v>
      </c>
      <c r="AZ12" s="17"/>
      <c r="BA12" s="17">
        <v>0.191172637373756</v>
      </c>
      <c r="BB12" s="17">
        <v>0.23149786929119101</v>
      </c>
    </row>
    <row r="13" spans="2:54">
      <c r="B13" s="18" t="s">
        <v>314</v>
      </c>
      <c r="C13" s="17">
        <v>7.3223674653582801E-2</v>
      </c>
      <c r="D13" s="17">
        <v>9.6840266249133902E-2</v>
      </c>
      <c r="E13" s="17">
        <v>4.8761114067998802E-2</v>
      </c>
      <c r="F13" s="17"/>
      <c r="G13" s="17">
        <v>7.2209868711412203E-2</v>
      </c>
      <c r="H13" s="17">
        <v>8.6863593432667099E-2</v>
      </c>
      <c r="I13" s="17">
        <v>6.7603324941854198E-2</v>
      </c>
      <c r="J13" s="17">
        <v>5.8278116549758299E-2</v>
      </c>
      <c r="K13" s="17">
        <v>6.9399341547444399E-2</v>
      </c>
      <c r="L13" s="17">
        <v>8.2131321497529802E-2</v>
      </c>
      <c r="M13" s="17"/>
      <c r="N13" s="17">
        <v>0.10038813005033601</v>
      </c>
      <c r="O13" s="17">
        <v>6.2859283323045495E-2</v>
      </c>
      <c r="P13" s="17">
        <v>6.5485152501435495E-2</v>
      </c>
      <c r="Q13" s="17">
        <v>6.06158870388337E-2</v>
      </c>
      <c r="R13" s="17"/>
      <c r="S13" s="17">
        <v>8.7854029182977494E-2</v>
      </c>
      <c r="T13" s="17">
        <v>7.8135436000330294E-2</v>
      </c>
      <c r="U13" s="17">
        <v>7.2103299833696996E-2</v>
      </c>
      <c r="V13" s="17">
        <v>5.6073534019829299E-2</v>
      </c>
      <c r="W13" s="17">
        <v>6.9018548456039996E-2</v>
      </c>
      <c r="X13" s="17">
        <v>8.7201989162950105E-2</v>
      </c>
      <c r="Y13" s="17">
        <v>5.1856710878667299E-2</v>
      </c>
      <c r="Z13" s="17">
        <v>5.99952856591318E-2</v>
      </c>
      <c r="AA13" s="17">
        <v>6.4881805831567205E-2</v>
      </c>
      <c r="AB13" s="17">
        <v>9.2672183109260495E-2</v>
      </c>
      <c r="AC13" s="17">
        <v>8.9056636108071699E-2</v>
      </c>
      <c r="AD13" s="17">
        <v>2.6602854684807602E-2</v>
      </c>
      <c r="AE13" s="17"/>
      <c r="AF13" s="17">
        <v>9.7988892320735502E-2</v>
      </c>
      <c r="AG13" s="17">
        <v>7.6156272751747703E-2</v>
      </c>
      <c r="AH13" s="17">
        <v>5.0812521284385702E-2</v>
      </c>
      <c r="AI13" s="17">
        <v>9.0274083374333999E-2</v>
      </c>
      <c r="AJ13" s="17">
        <v>5.1077291639947703E-2</v>
      </c>
      <c r="AK13" s="17"/>
      <c r="AL13" s="17">
        <v>5.0046686827030701E-2</v>
      </c>
      <c r="AM13" s="17">
        <v>5.4296517376173803E-2</v>
      </c>
      <c r="AN13" s="17">
        <v>9.4021598346745006E-2</v>
      </c>
      <c r="AO13" s="17">
        <v>0.11859246649315799</v>
      </c>
      <c r="AP13" s="17">
        <v>0.16489438038128301</v>
      </c>
      <c r="AQ13" s="17"/>
      <c r="AR13" s="17">
        <v>8.8486420452048797E-2</v>
      </c>
      <c r="AS13" s="17"/>
      <c r="AT13" s="17">
        <v>5.5568582020647302E-2</v>
      </c>
      <c r="AU13" s="17"/>
      <c r="AV13" s="17">
        <v>0.119068660061887</v>
      </c>
      <c r="AW13" s="17"/>
      <c r="AX13" s="17">
        <v>9.7381097685736898E-2</v>
      </c>
      <c r="AY13" s="17">
        <v>9.5017119772217995E-2</v>
      </c>
      <c r="AZ13" s="17"/>
      <c r="BA13" s="17">
        <v>6.2700132029736094E-2</v>
      </c>
      <c r="BB13" s="17">
        <v>8.2374072663696701E-2</v>
      </c>
    </row>
    <row r="14" spans="2:54">
      <c r="B14" s="18" t="s">
        <v>130</v>
      </c>
      <c r="C14" s="17">
        <v>4.9838092212256199E-2</v>
      </c>
      <c r="D14" s="17">
        <v>2.3737440972038198E-2</v>
      </c>
      <c r="E14" s="17">
        <v>7.5069465738431193E-2</v>
      </c>
      <c r="F14" s="17"/>
      <c r="G14" s="17">
        <v>3.9186205435674699E-2</v>
      </c>
      <c r="H14" s="17">
        <v>3.5840021893972701E-2</v>
      </c>
      <c r="I14" s="17">
        <v>4.1163206733453299E-2</v>
      </c>
      <c r="J14" s="17">
        <v>5.5259568646363701E-2</v>
      </c>
      <c r="K14" s="17">
        <v>6.24618734226043E-2</v>
      </c>
      <c r="L14" s="17">
        <v>6.2590290507648999E-2</v>
      </c>
      <c r="M14" s="17"/>
      <c r="N14" s="17">
        <v>2.8431377933196399E-2</v>
      </c>
      <c r="O14" s="17">
        <v>4.75065396707572E-2</v>
      </c>
      <c r="P14" s="17">
        <v>3.1289715361994701E-2</v>
      </c>
      <c r="Q14" s="17">
        <v>8.9827490217700395E-2</v>
      </c>
      <c r="R14" s="17"/>
      <c r="S14" s="17">
        <v>2.7585199117504601E-2</v>
      </c>
      <c r="T14" s="17">
        <v>5.2469453200135199E-2</v>
      </c>
      <c r="U14" s="17">
        <v>3.1535830653143998E-2</v>
      </c>
      <c r="V14" s="17">
        <v>2.7779917192058499E-2</v>
      </c>
      <c r="W14" s="17">
        <v>5.0379969268536898E-2</v>
      </c>
      <c r="X14" s="17">
        <v>6.6808598679668901E-2</v>
      </c>
      <c r="Y14" s="17">
        <v>6.8007168982042607E-2</v>
      </c>
      <c r="Z14" s="17">
        <v>5.1851942699456498E-2</v>
      </c>
      <c r="AA14" s="17">
        <v>6.2955921110206495E-2</v>
      </c>
      <c r="AB14" s="17">
        <v>4.3122573893150697E-2</v>
      </c>
      <c r="AC14" s="17">
        <v>8.2503241858673498E-2</v>
      </c>
      <c r="AD14" s="17">
        <v>7.1467094723646096E-2</v>
      </c>
      <c r="AE14" s="17"/>
      <c r="AF14" s="17">
        <v>3.3933091833458599E-2</v>
      </c>
      <c r="AG14" s="17">
        <v>3.2311801479431697E-2</v>
      </c>
      <c r="AH14" s="17">
        <v>4.4431281325071903E-2</v>
      </c>
      <c r="AI14" s="17">
        <v>3.5606263905272897E-2</v>
      </c>
      <c r="AJ14" s="17">
        <v>4.5386103600525203E-2</v>
      </c>
      <c r="AK14" s="17"/>
      <c r="AL14" s="17">
        <v>6.5684089981967994E-2</v>
      </c>
      <c r="AM14" s="17">
        <v>5.8373747485986199E-2</v>
      </c>
      <c r="AN14" s="17">
        <v>3.6227469298676498E-2</v>
      </c>
      <c r="AO14" s="17">
        <v>1.6590790028268E-2</v>
      </c>
      <c r="AP14" s="17">
        <v>5.6966315671848997E-2</v>
      </c>
      <c r="AQ14" s="17"/>
      <c r="AR14" s="17">
        <v>3.7010691235977299E-2</v>
      </c>
      <c r="AS14" s="17"/>
      <c r="AT14" s="17">
        <v>5.0312009105399298E-2</v>
      </c>
      <c r="AU14" s="17"/>
      <c r="AV14" s="17">
        <v>2.2595430472596101E-2</v>
      </c>
      <c r="AW14" s="17"/>
      <c r="AX14" s="17">
        <v>4.5456448332327898E-2</v>
      </c>
      <c r="AY14" s="17">
        <v>4.5169379576218902E-2</v>
      </c>
      <c r="AZ14" s="17"/>
      <c r="BA14" s="17">
        <v>4.5067307898698401E-2</v>
      </c>
      <c r="BB14" s="17">
        <v>4.0222757454579698E-2</v>
      </c>
    </row>
    <row r="15" spans="2:54">
      <c r="B15" s="18" t="s">
        <v>315</v>
      </c>
      <c r="C15" s="21">
        <v>0.37115294252328102</v>
      </c>
      <c r="D15" s="21">
        <v>0.38420829216965902</v>
      </c>
      <c r="E15" s="21">
        <v>0.35829269327943603</v>
      </c>
      <c r="F15" s="21"/>
      <c r="G15" s="21">
        <v>0.44511130031325702</v>
      </c>
      <c r="H15" s="21">
        <v>0.38285707018763299</v>
      </c>
      <c r="I15" s="21">
        <v>0.39545409896262801</v>
      </c>
      <c r="J15" s="21">
        <v>0.416128215961589</v>
      </c>
      <c r="K15" s="21">
        <v>0.31225146795567299</v>
      </c>
      <c r="L15" s="21">
        <v>0.29617091331926199</v>
      </c>
      <c r="M15" s="21"/>
      <c r="N15" s="21">
        <v>0.36907798969359301</v>
      </c>
      <c r="O15" s="21">
        <v>0.36509525102097001</v>
      </c>
      <c r="P15" s="21">
        <v>0.39424764943145801</v>
      </c>
      <c r="Q15" s="21">
        <v>0.36147604104778902</v>
      </c>
      <c r="R15" s="21"/>
      <c r="S15" s="21">
        <v>0.44383628909588702</v>
      </c>
      <c r="T15" s="21">
        <v>0.35052200052376198</v>
      </c>
      <c r="U15" s="21">
        <v>0.33843330813658801</v>
      </c>
      <c r="V15" s="21">
        <v>0.37316021913995201</v>
      </c>
      <c r="W15" s="21">
        <v>0.39318984799190898</v>
      </c>
      <c r="X15" s="21">
        <v>0.36312320261513698</v>
      </c>
      <c r="Y15" s="21">
        <v>0.31979804497925701</v>
      </c>
      <c r="Z15" s="21">
        <v>0.40065379379399202</v>
      </c>
      <c r="AA15" s="21">
        <v>0.39285895763920903</v>
      </c>
      <c r="AB15" s="21">
        <v>0.322137037109407</v>
      </c>
      <c r="AC15" s="21">
        <v>0.326333511831223</v>
      </c>
      <c r="AD15" s="21">
        <v>0.41548223444736798</v>
      </c>
      <c r="AE15" s="21"/>
      <c r="AF15" s="21">
        <v>0.387001193600302</v>
      </c>
      <c r="AG15" s="21">
        <v>0.38637924358229903</v>
      </c>
      <c r="AH15" s="21">
        <v>0.341097143576648</v>
      </c>
      <c r="AI15" s="21">
        <v>0.32219016988079702</v>
      </c>
      <c r="AJ15" s="21">
        <v>0.41391907144918699</v>
      </c>
      <c r="AK15" s="21"/>
      <c r="AL15" s="21">
        <v>0.36166690165981902</v>
      </c>
      <c r="AM15" s="21">
        <v>0.38883243214032498</v>
      </c>
      <c r="AN15" s="21">
        <v>0.34658642792415101</v>
      </c>
      <c r="AO15" s="21">
        <v>0.42734010524990101</v>
      </c>
      <c r="AP15" s="21">
        <v>0.34355385896711299</v>
      </c>
      <c r="AQ15" s="21"/>
      <c r="AR15" s="21">
        <v>0.44419267044212102</v>
      </c>
      <c r="AS15" s="21"/>
      <c r="AT15" s="21">
        <v>0.50913170518800399</v>
      </c>
      <c r="AU15" s="21"/>
      <c r="AV15" s="21">
        <v>0.41824408005462799</v>
      </c>
      <c r="AW15" s="21"/>
      <c r="AX15" s="21">
        <v>0.37980977662617299</v>
      </c>
      <c r="AY15" s="21">
        <v>0.37892754026530201</v>
      </c>
      <c r="AZ15" s="21"/>
      <c r="BA15" s="21">
        <v>0.398892338183577</v>
      </c>
      <c r="BB15" s="21">
        <v>0.35838762901662302</v>
      </c>
    </row>
    <row r="16" spans="2:54">
      <c r="B16" s="18" t="s">
        <v>316</v>
      </c>
      <c r="C16" s="21">
        <v>0.28310853788747498</v>
      </c>
      <c r="D16" s="21">
        <v>0.32262451995824498</v>
      </c>
      <c r="E16" s="21">
        <v>0.243453058483938</v>
      </c>
      <c r="F16" s="21"/>
      <c r="G16" s="21">
        <v>0.266879286187228</v>
      </c>
      <c r="H16" s="21">
        <v>0.30025179363912602</v>
      </c>
      <c r="I16" s="21">
        <v>0.28830346977618299</v>
      </c>
      <c r="J16" s="21">
        <v>0.21412399500635201</v>
      </c>
      <c r="K16" s="21">
        <v>0.30299659155070702</v>
      </c>
      <c r="L16" s="21">
        <v>0.31747365814878897</v>
      </c>
      <c r="M16" s="21"/>
      <c r="N16" s="21">
        <v>0.37431879086034398</v>
      </c>
      <c r="O16" s="21">
        <v>0.266361574848751</v>
      </c>
      <c r="P16" s="21">
        <v>0.25878640490764299</v>
      </c>
      <c r="Q16" s="21">
        <v>0.22649029026856299</v>
      </c>
      <c r="R16" s="21"/>
      <c r="S16" s="21">
        <v>0.28828393858398699</v>
      </c>
      <c r="T16" s="21">
        <v>0.29970982178581501</v>
      </c>
      <c r="U16" s="21">
        <v>0.28446955181936801</v>
      </c>
      <c r="V16" s="21">
        <v>0.28382854832301702</v>
      </c>
      <c r="W16" s="21">
        <v>0.28322499811648399</v>
      </c>
      <c r="X16" s="21">
        <v>0.29193631652926799</v>
      </c>
      <c r="Y16" s="21">
        <v>0.24953911551196001</v>
      </c>
      <c r="Z16" s="21">
        <v>0.25356006654249202</v>
      </c>
      <c r="AA16" s="21">
        <v>0.279408760365153</v>
      </c>
      <c r="AB16" s="21">
        <v>0.32892565793735901</v>
      </c>
      <c r="AC16" s="21">
        <v>0.26682864871393702</v>
      </c>
      <c r="AD16" s="21">
        <v>0.186982014100395</v>
      </c>
      <c r="AE16" s="21"/>
      <c r="AF16" s="21">
        <v>0.32915403251494302</v>
      </c>
      <c r="AG16" s="21">
        <v>0.29717973359713101</v>
      </c>
      <c r="AH16" s="21">
        <v>0.28835451349379498</v>
      </c>
      <c r="AI16" s="21">
        <v>0.38963039849002401</v>
      </c>
      <c r="AJ16" s="21">
        <v>0.21145885709562501</v>
      </c>
      <c r="AK16" s="21"/>
      <c r="AL16" s="21">
        <v>0.22261029222332099</v>
      </c>
      <c r="AM16" s="21">
        <v>0.254011440829225</v>
      </c>
      <c r="AN16" s="21">
        <v>0.34600033100946898</v>
      </c>
      <c r="AO16" s="21">
        <v>0.33769445616029797</v>
      </c>
      <c r="AP16" s="21">
        <v>0.43716113464904099</v>
      </c>
      <c r="AQ16" s="21"/>
      <c r="AR16" s="21">
        <v>0.297422203511572</v>
      </c>
      <c r="AS16" s="21"/>
      <c r="AT16" s="21">
        <v>0.21182914700634101</v>
      </c>
      <c r="AU16" s="21"/>
      <c r="AV16" s="21">
        <v>0.36657750606921102</v>
      </c>
      <c r="AW16" s="21"/>
      <c r="AX16" s="21">
        <v>0.334162803750295</v>
      </c>
      <c r="AY16" s="21">
        <v>0.30637509787497702</v>
      </c>
      <c r="AZ16" s="21"/>
      <c r="BA16" s="21">
        <v>0.25387276940349202</v>
      </c>
      <c r="BB16" s="21">
        <v>0.31387194195488699</v>
      </c>
    </row>
    <row r="17" spans="2:54">
      <c r="B17" s="18" t="s">
        <v>308</v>
      </c>
      <c r="C17" s="22">
        <v>8.8044404635806206E-2</v>
      </c>
      <c r="D17" s="22">
        <v>6.1583772211414103E-2</v>
      </c>
      <c r="E17" s="22">
        <v>0.114839634795498</v>
      </c>
      <c r="F17" s="22"/>
      <c r="G17" s="22">
        <v>0.17823201412602899</v>
      </c>
      <c r="H17" s="22">
        <v>8.2605276548506704E-2</v>
      </c>
      <c r="I17" s="22">
        <v>0.107150629186445</v>
      </c>
      <c r="J17" s="22">
        <v>0.20200422095523701</v>
      </c>
      <c r="K17" s="22">
        <v>9.2548764049655806E-3</v>
      </c>
      <c r="L17" s="22">
        <v>-2.13027448295274E-2</v>
      </c>
      <c r="M17" s="22"/>
      <c r="N17" s="22">
        <v>-5.2408011667509601E-3</v>
      </c>
      <c r="O17" s="22">
        <v>9.8733676172219301E-2</v>
      </c>
      <c r="P17" s="22">
        <v>0.135461244523815</v>
      </c>
      <c r="Q17" s="22">
        <v>0.134985750779227</v>
      </c>
      <c r="R17" s="22"/>
      <c r="S17" s="22">
        <v>0.1555523505119</v>
      </c>
      <c r="T17" s="22">
        <v>5.0812178737947702E-2</v>
      </c>
      <c r="U17" s="22">
        <v>5.3963756317220599E-2</v>
      </c>
      <c r="V17" s="22">
        <v>8.9331670816935202E-2</v>
      </c>
      <c r="W17" s="22">
        <v>0.109964849875425</v>
      </c>
      <c r="X17" s="22">
        <v>7.1186886085868595E-2</v>
      </c>
      <c r="Y17" s="22">
        <v>7.0258929467296602E-2</v>
      </c>
      <c r="Z17" s="22">
        <v>0.14709372725149999</v>
      </c>
      <c r="AA17" s="22">
        <v>0.113450197274057</v>
      </c>
      <c r="AB17" s="22">
        <v>-6.7886208279520103E-3</v>
      </c>
      <c r="AC17" s="22">
        <v>5.9504863117286297E-2</v>
      </c>
      <c r="AD17" s="22">
        <v>0.22850022034697301</v>
      </c>
      <c r="AE17" s="22"/>
      <c r="AF17" s="22">
        <v>5.7847161085358499E-2</v>
      </c>
      <c r="AG17" s="22">
        <v>8.9199509985167902E-2</v>
      </c>
      <c r="AH17" s="22">
        <v>5.2742630082853202E-2</v>
      </c>
      <c r="AI17" s="22">
        <v>-6.7440228609227104E-2</v>
      </c>
      <c r="AJ17" s="22">
        <v>0.20246021435356101</v>
      </c>
      <c r="AK17" s="22"/>
      <c r="AL17" s="22">
        <v>0.139056609436498</v>
      </c>
      <c r="AM17" s="22">
        <v>0.13482099131110001</v>
      </c>
      <c r="AN17" s="22">
        <v>5.86096914681977E-4</v>
      </c>
      <c r="AO17" s="22">
        <v>8.9645649089602597E-2</v>
      </c>
      <c r="AP17" s="22">
        <v>-9.3607275681928198E-2</v>
      </c>
      <c r="AQ17" s="22"/>
      <c r="AR17" s="22">
        <v>0.14677046693054899</v>
      </c>
      <c r="AS17" s="22"/>
      <c r="AT17" s="22">
        <v>0.29730255818166401</v>
      </c>
      <c r="AU17" s="22"/>
      <c r="AV17" s="22">
        <v>5.16665739854167E-2</v>
      </c>
      <c r="AW17" s="22"/>
      <c r="AX17" s="22">
        <v>4.5646972875877503E-2</v>
      </c>
      <c r="AY17" s="22">
        <v>7.25524423903256E-2</v>
      </c>
      <c r="AZ17" s="22"/>
      <c r="BA17" s="22">
        <v>0.14501956878008501</v>
      </c>
      <c r="BB17" s="22">
        <v>4.4515687061735899E-2</v>
      </c>
    </row>
    <row r="18" spans="2:54">
      <c r="B18" s="16"/>
    </row>
    <row r="19" spans="2:54">
      <c r="B19" t="s">
        <v>456</v>
      </c>
    </row>
    <row r="20" spans="2:54">
      <c r="B20" t="s">
        <v>457</v>
      </c>
    </row>
    <row r="22" spans="2:54">
      <c r="B22"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B2:BB22"/>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374</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c r="B9" s="18" t="s">
        <v>372</v>
      </c>
      <c r="C9" s="17">
        <v>0.221830154130749</v>
      </c>
      <c r="D9" s="17">
        <v>0.26790897324865198</v>
      </c>
      <c r="E9" s="17">
        <v>0.177276198955377</v>
      </c>
      <c r="F9" s="17"/>
      <c r="G9" s="17">
        <v>0.23195880751401701</v>
      </c>
      <c r="H9" s="17">
        <v>0.263043945022847</v>
      </c>
      <c r="I9" s="17">
        <v>0.25013961372558202</v>
      </c>
      <c r="J9" s="17">
        <v>0.233710323843377</v>
      </c>
      <c r="K9" s="17">
        <v>0.17043906284393301</v>
      </c>
      <c r="L9" s="17">
        <v>0.182276477187271</v>
      </c>
      <c r="M9" s="17"/>
      <c r="N9" s="17">
        <v>0.27610122873159498</v>
      </c>
      <c r="O9" s="17">
        <v>0.20428914021101499</v>
      </c>
      <c r="P9" s="17">
        <v>0.20550728422904899</v>
      </c>
      <c r="Q9" s="17">
        <v>0.19421642001848</v>
      </c>
      <c r="R9" s="17"/>
      <c r="S9" s="17">
        <v>0.29057278483138399</v>
      </c>
      <c r="T9" s="17">
        <v>0.196985347297288</v>
      </c>
      <c r="U9" s="17">
        <v>0.189795820395325</v>
      </c>
      <c r="V9" s="17">
        <v>0.229275633092341</v>
      </c>
      <c r="W9" s="17">
        <v>0.22486032190800401</v>
      </c>
      <c r="X9" s="17">
        <v>0.21035374926720801</v>
      </c>
      <c r="Y9" s="17">
        <v>0.17685891827912101</v>
      </c>
      <c r="Z9" s="17">
        <v>0.25480180041001999</v>
      </c>
      <c r="AA9" s="17">
        <v>0.224153958637102</v>
      </c>
      <c r="AB9" s="17">
        <v>0.210973047506124</v>
      </c>
      <c r="AC9" s="17">
        <v>0.232137595774601</v>
      </c>
      <c r="AD9" s="17">
        <v>0.18259110591942701</v>
      </c>
      <c r="AE9" s="17"/>
      <c r="AF9" s="17">
        <v>0.29314179107520699</v>
      </c>
      <c r="AG9" s="17">
        <v>0.21643206715549801</v>
      </c>
      <c r="AH9" s="17">
        <v>0.18936930031038399</v>
      </c>
      <c r="AI9" s="17">
        <v>0.21504520799860199</v>
      </c>
      <c r="AJ9" s="17">
        <v>0.168008730873899</v>
      </c>
      <c r="AK9" s="17"/>
      <c r="AL9" s="17">
        <v>0.18785311188242401</v>
      </c>
      <c r="AM9" s="17">
        <v>0.171819855405933</v>
      </c>
      <c r="AN9" s="17">
        <v>0.25211560068147898</v>
      </c>
      <c r="AO9" s="17">
        <v>0.33856529315024703</v>
      </c>
      <c r="AP9" s="17">
        <v>0.39790031351291599</v>
      </c>
      <c r="AQ9" s="17"/>
      <c r="AR9" s="17">
        <v>0.338006015933005</v>
      </c>
      <c r="AS9" s="17"/>
      <c r="AT9" s="17">
        <v>0.35054452932946101</v>
      </c>
      <c r="AU9" s="17"/>
      <c r="AV9" s="17">
        <v>0.36041371202869399</v>
      </c>
      <c r="AW9" s="17"/>
      <c r="AX9" s="17">
        <v>0.32347611528631398</v>
      </c>
      <c r="AY9" s="17">
        <v>0.27069842047364401</v>
      </c>
      <c r="AZ9" s="17"/>
      <c r="BA9" s="17">
        <v>0.19502951720078099</v>
      </c>
      <c r="BB9" s="17">
        <v>0.25330883312819502</v>
      </c>
    </row>
    <row r="10" spans="2:54">
      <c r="B10" s="18" t="s">
        <v>311</v>
      </c>
      <c r="C10" s="17">
        <v>0.44244771513053199</v>
      </c>
      <c r="D10" s="17">
        <v>0.46016929379787302</v>
      </c>
      <c r="E10" s="17">
        <v>0.42480140282190598</v>
      </c>
      <c r="F10" s="17"/>
      <c r="G10" s="17">
        <v>0.40737582681411999</v>
      </c>
      <c r="H10" s="17">
        <v>0.46555922341716199</v>
      </c>
      <c r="I10" s="17">
        <v>0.457871644474172</v>
      </c>
      <c r="J10" s="17">
        <v>0.40507905768618402</v>
      </c>
      <c r="K10" s="17">
        <v>0.44738080970525201</v>
      </c>
      <c r="L10" s="17">
        <v>0.46186438660426898</v>
      </c>
      <c r="M10" s="17"/>
      <c r="N10" s="17">
        <v>0.491952312935656</v>
      </c>
      <c r="O10" s="17">
        <v>0.44535450249947001</v>
      </c>
      <c r="P10" s="17">
        <v>0.41340292884851698</v>
      </c>
      <c r="Q10" s="17">
        <v>0.41826887825619702</v>
      </c>
      <c r="R10" s="17"/>
      <c r="S10" s="17">
        <v>0.40799659946815098</v>
      </c>
      <c r="T10" s="17">
        <v>0.45175049349310997</v>
      </c>
      <c r="U10" s="17">
        <v>0.43505890249784401</v>
      </c>
      <c r="V10" s="17">
        <v>0.45414893342160201</v>
      </c>
      <c r="W10" s="17">
        <v>0.44230479448759502</v>
      </c>
      <c r="X10" s="17">
        <v>0.43334042387251898</v>
      </c>
      <c r="Y10" s="17">
        <v>0.47207704171216702</v>
      </c>
      <c r="Z10" s="17">
        <v>0.40003089331563302</v>
      </c>
      <c r="AA10" s="17">
        <v>0.447211099934328</v>
      </c>
      <c r="AB10" s="17">
        <v>0.49984712171985501</v>
      </c>
      <c r="AC10" s="17">
        <v>0.40630868694035599</v>
      </c>
      <c r="AD10" s="17">
        <v>0.42321832166305001</v>
      </c>
      <c r="AE10" s="17"/>
      <c r="AF10" s="17">
        <v>0.47934183500913302</v>
      </c>
      <c r="AG10" s="17">
        <v>0.44183625554857697</v>
      </c>
      <c r="AH10" s="17">
        <v>0.44152913534147298</v>
      </c>
      <c r="AI10" s="17">
        <v>0.47777200041849799</v>
      </c>
      <c r="AJ10" s="17">
        <v>0.38900032259446499</v>
      </c>
      <c r="AK10" s="17"/>
      <c r="AL10" s="17">
        <v>0.38352723931980198</v>
      </c>
      <c r="AM10" s="17">
        <v>0.45043119568558199</v>
      </c>
      <c r="AN10" s="17">
        <v>0.48240433836451102</v>
      </c>
      <c r="AO10" s="17">
        <v>0.461661705190269</v>
      </c>
      <c r="AP10" s="17">
        <v>0.45144577631081101</v>
      </c>
      <c r="AQ10" s="17"/>
      <c r="AR10" s="17">
        <v>0.43197126988585599</v>
      </c>
      <c r="AS10" s="17"/>
      <c r="AT10" s="17">
        <v>0.39650980965570598</v>
      </c>
      <c r="AU10" s="17"/>
      <c r="AV10" s="17">
        <v>0.47104551645616699</v>
      </c>
      <c r="AW10" s="17"/>
      <c r="AX10" s="17">
        <v>0.44894593576845199</v>
      </c>
      <c r="AY10" s="17">
        <v>0.45302752889071102</v>
      </c>
      <c r="AZ10" s="17"/>
      <c r="BA10" s="17">
        <v>0.42998506579990498</v>
      </c>
      <c r="BB10" s="17">
        <v>0.46540874404796501</v>
      </c>
    </row>
    <row r="11" spans="2:54">
      <c r="B11" s="18" t="s">
        <v>312</v>
      </c>
      <c r="C11" s="17">
        <v>0.22092451223454501</v>
      </c>
      <c r="D11" s="17">
        <v>0.18285732757599499</v>
      </c>
      <c r="E11" s="17">
        <v>0.258495567994041</v>
      </c>
      <c r="F11" s="17"/>
      <c r="G11" s="17">
        <v>0.23767623937926599</v>
      </c>
      <c r="H11" s="17">
        <v>0.172907522698066</v>
      </c>
      <c r="I11" s="17">
        <v>0.18483670856550399</v>
      </c>
      <c r="J11" s="17">
        <v>0.25503810467715599</v>
      </c>
      <c r="K11" s="17">
        <v>0.23778372585191901</v>
      </c>
      <c r="L11" s="17">
        <v>0.239672752004398</v>
      </c>
      <c r="M11" s="17"/>
      <c r="N11" s="17">
        <v>0.163413980658138</v>
      </c>
      <c r="O11" s="17">
        <v>0.23264785016128101</v>
      </c>
      <c r="P11" s="17">
        <v>0.25397842835144202</v>
      </c>
      <c r="Q11" s="17">
        <v>0.24116459279976399</v>
      </c>
      <c r="R11" s="17"/>
      <c r="S11" s="17">
        <v>0.18057753939592799</v>
      </c>
      <c r="T11" s="17">
        <v>0.22766396081999701</v>
      </c>
      <c r="U11" s="17">
        <v>0.23748838851648599</v>
      </c>
      <c r="V11" s="17">
        <v>0.225119570647275</v>
      </c>
      <c r="W11" s="17">
        <v>0.23062042237477601</v>
      </c>
      <c r="X11" s="17">
        <v>0.22407445097659101</v>
      </c>
      <c r="Y11" s="17">
        <v>0.226831262904235</v>
      </c>
      <c r="Z11" s="17">
        <v>0.28165094458725698</v>
      </c>
      <c r="AA11" s="17">
        <v>0.22374851139989399</v>
      </c>
      <c r="AB11" s="17">
        <v>0.21518724110484599</v>
      </c>
      <c r="AC11" s="17">
        <v>0.20291616328805401</v>
      </c>
      <c r="AD11" s="17">
        <v>0.23138545599371699</v>
      </c>
      <c r="AE11" s="17"/>
      <c r="AF11" s="17">
        <v>0.15998802787011601</v>
      </c>
      <c r="AG11" s="17">
        <v>0.21360560380295401</v>
      </c>
      <c r="AH11" s="17">
        <v>0.27588395280143702</v>
      </c>
      <c r="AI11" s="17">
        <v>0.22106564490025599</v>
      </c>
      <c r="AJ11" s="17">
        <v>0.27239419192833297</v>
      </c>
      <c r="AK11" s="17"/>
      <c r="AL11" s="17">
        <v>0.276991556944018</v>
      </c>
      <c r="AM11" s="17">
        <v>0.24089328834554899</v>
      </c>
      <c r="AN11" s="17">
        <v>0.18313342808328201</v>
      </c>
      <c r="AO11" s="17">
        <v>0.145015281157338</v>
      </c>
      <c r="AP11" s="17">
        <v>3.8291074299575699E-2</v>
      </c>
      <c r="AQ11" s="17"/>
      <c r="AR11" s="17">
        <v>0.15175583549277399</v>
      </c>
      <c r="AS11" s="17"/>
      <c r="AT11" s="17">
        <v>0.16660337053135199</v>
      </c>
      <c r="AU11" s="17"/>
      <c r="AV11" s="17">
        <v>0.10744942185119299</v>
      </c>
      <c r="AW11" s="17"/>
      <c r="AX11" s="17">
        <v>0.121470493058248</v>
      </c>
      <c r="AY11" s="17">
        <v>0.189783788747869</v>
      </c>
      <c r="AZ11" s="17"/>
      <c r="BA11" s="17">
        <v>0.23047762675114</v>
      </c>
      <c r="BB11" s="17">
        <v>0.19823035489822699</v>
      </c>
    </row>
    <row r="12" spans="2:54">
      <c r="B12" s="18" t="s">
        <v>313</v>
      </c>
      <c r="C12" s="17">
        <v>5.0773557658154299E-2</v>
      </c>
      <c r="D12" s="17">
        <v>4.52981682241545E-2</v>
      </c>
      <c r="E12" s="17">
        <v>5.6366547463730099E-2</v>
      </c>
      <c r="F12" s="17"/>
      <c r="G12" s="17">
        <v>5.8849101557479598E-2</v>
      </c>
      <c r="H12" s="17">
        <v>4.3106260651188902E-2</v>
      </c>
      <c r="I12" s="17">
        <v>5.9352852714460301E-2</v>
      </c>
      <c r="J12" s="17">
        <v>4.4594507896644903E-2</v>
      </c>
      <c r="K12" s="17">
        <v>6.3779745369619001E-2</v>
      </c>
      <c r="L12" s="17">
        <v>4.1039523785739801E-2</v>
      </c>
      <c r="M12" s="17"/>
      <c r="N12" s="17">
        <v>2.51525432725009E-2</v>
      </c>
      <c r="O12" s="17">
        <v>5.1986856951964901E-2</v>
      </c>
      <c r="P12" s="17">
        <v>6.9620429210191806E-2</v>
      </c>
      <c r="Q12" s="17">
        <v>6.0831041520487697E-2</v>
      </c>
      <c r="R12" s="17"/>
      <c r="S12" s="17">
        <v>6.2292312215810497E-2</v>
      </c>
      <c r="T12" s="17">
        <v>3.8853601299250598E-2</v>
      </c>
      <c r="U12" s="17">
        <v>5.29037765201925E-2</v>
      </c>
      <c r="V12" s="17">
        <v>3.9424840969956701E-2</v>
      </c>
      <c r="W12" s="17">
        <v>6.2642906797134704E-2</v>
      </c>
      <c r="X12" s="17">
        <v>4.8461013067557998E-2</v>
      </c>
      <c r="Y12" s="17">
        <v>6.0634278284131697E-2</v>
      </c>
      <c r="Z12" s="17">
        <v>1.52302984070097E-2</v>
      </c>
      <c r="AA12" s="17">
        <v>5.5164023702631799E-2</v>
      </c>
      <c r="AB12" s="17">
        <v>3.3074072210400499E-2</v>
      </c>
      <c r="AC12" s="17">
        <v>7.7068862423025103E-2</v>
      </c>
      <c r="AD12" s="17">
        <v>7.0324462249927402E-2</v>
      </c>
      <c r="AE12" s="17"/>
      <c r="AF12" s="17">
        <v>2.9355487761007E-2</v>
      </c>
      <c r="AG12" s="17">
        <v>5.9545755159153897E-2</v>
      </c>
      <c r="AH12" s="17">
        <v>3.1361320223013398E-2</v>
      </c>
      <c r="AI12" s="17">
        <v>3.4888343608964499E-2</v>
      </c>
      <c r="AJ12" s="17">
        <v>9.7492128836955294E-2</v>
      </c>
      <c r="AK12" s="17"/>
      <c r="AL12" s="17">
        <v>6.2654605229862895E-2</v>
      </c>
      <c r="AM12" s="17">
        <v>5.8922095147578499E-2</v>
      </c>
      <c r="AN12" s="17">
        <v>3.8732895903289398E-2</v>
      </c>
      <c r="AO12" s="17">
        <v>1.9842617809807599E-2</v>
      </c>
      <c r="AP12" s="17">
        <v>8.4343972704412407E-2</v>
      </c>
      <c r="AQ12" s="17"/>
      <c r="AR12" s="17">
        <v>4.5217054292827498E-2</v>
      </c>
      <c r="AS12" s="17"/>
      <c r="AT12" s="17">
        <v>4.4707775319540698E-2</v>
      </c>
      <c r="AU12" s="17"/>
      <c r="AV12" s="17">
        <v>3.1888982870219698E-2</v>
      </c>
      <c r="AW12" s="17"/>
      <c r="AX12" s="17">
        <v>4.3485550011682098E-2</v>
      </c>
      <c r="AY12" s="17">
        <v>4.1516425563681597E-2</v>
      </c>
      <c r="AZ12" s="17"/>
      <c r="BA12" s="17">
        <v>7.0353085479722702E-2</v>
      </c>
      <c r="BB12" s="17">
        <v>3.9651848135223197E-2</v>
      </c>
    </row>
    <row r="13" spans="2:54">
      <c r="B13" s="18" t="s">
        <v>314</v>
      </c>
      <c r="C13" s="17">
        <v>1.9187180432898899E-2</v>
      </c>
      <c r="D13" s="17">
        <v>1.9346254636954101E-2</v>
      </c>
      <c r="E13" s="17">
        <v>1.9125114972203101E-2</v>
      </c>
      <c r="F13" s="17"/>
      <c r="G13" s="17">
        <v>2.02288343795523E-2</v>
      </c>
      <c r="H13" s="17">
        <v>2.1148567610346301E-2</v>
      </c>
      <c r="I13" s="17">
        <v>1.36331817890817E-2</v>
      </c>
      <c r="J13" s="17">
        <v>1.9455269570432601E-2</v>
      </c>
      <c r="K13" s="17">
        <v>1.8642798206878801E-2</v>
      </c>
      <c r="L13" s="17">
        <v>2.1587980273777101E-2</v>
      </c>
      <c r="M13" s="17"/>
      <c r="N13" s="17">
        <v>1.83506311687162E-2</v>
      </c>
      <c r="O13" s="17">
        <v>1.9320258963715399E-2</v>
      </c>
      <c r="P13" s="17">
        <v>1.12060086562853E-2</v>
      </c>
      <c r="Q13" s="17">
        <v>2.5273412728288602E-2</v>
      </c>
      <c r="R13" s="17"/>
      <c r="S13" s="17">
        <v>2.8269396616304E-2</v>
      </c>
      <c r="T13" s="17">
        <v>2.0114664209634401E-2</v>
      </c>
      <c r="U13" s="17">
        <v>3.8589339230475597E-2</v>
      </c>
      <c r="V13" s="17">
        <v>2.97818513181493E-2</v>
      </c>
      <c r="W13" s="17">
        <v>1.5930371219404799E-2</v>
      </c>
      <c r="X13" s="17">
        <v>1.6190317144151301E-2</v>
      </c>
      <c r="Y13" s="17">
        <v>1.6889571660739199E-2</v>
      </c>
      <c r="Z13" s="17">
        <v>5.8080204682009803E-3</v>
      </c>
      <c r="AA13" s="17">
        <v>5.6026653391771297E-3</v>
      </c>
      <c r="AB13" s="17">
        <v>8.0379952126679397E-3</v>
      </c>
      <c r="AC13" s="17">
        <v>1.2558091891175001E-2</v>
      </c>
      <c r="AD13" s="17">
        <v>2.3958441930654901E-2</v>
      </c>
      <c r="AE13" s="17"/>
      <c r="AF13" s="17">
        <v>9.0602588769894792E-3</v>
      </c>
      <c r="AG13" s="17">
        <v>2.2970632051357E-2</v>
      </c>
      <c r="AH13" s="17">
        <v>1.51089875602613E-2</v>
      </c>
      <c r="AI13" s="17">
        <v>2.27074187544772E-2</v>
      </c>
      <c r="AJ13" s="17">
        <v>3.4587753639059797E-2</v>
      </c>
      <c r="AK13" s="17"/>
      <c r="AL13" s="17">
        <v>2.53912487023976E-2</v>
      </c>
      <c r="AM13" s="17">
        <v>1.6224817520556298E-2</v>
      </c>
      <c r="AN13" s="17">
        <v>1.42135177027573E-2</v>
      </c>
      <c r="AO13" s="17">
        <v>2.0819187875012999E-2</v>
      </c>
      <c r="AP13" s="17">
        <v>0</v>
      </c>
      <c r="AQ13" s="17"/>
      <c r="AR13" s="17">
        <v>7.8196449062002404E-3</v>
      </c>
      <c r="AS13" s="17"/>
      <c r="AT13" s="17">
        <v>7.7750313540360001E-3</v>
      </c>
      <c r="AU13" s="17"/>
      <c r="AV13" s="17">
        <v>1.1111828493387901E-2</v>
      </c>
      <c r="AW13" s="17"/>
      <c r="AX13" s="17">
        <v>1.9804613631852101E-2</v>
      </c>
      <c r="AY13" s="17">
        <v>7.5340681172959296E-3</v>
      </c>
      <c r="AZ13" s="17"/>
      <c r="BA13" s="17">
        <v>3.1760663275404701E-2</v>
      </c>
      <c r="BB13" s="17">
        <v>1.1746582014396E-2</v>
      </c>
    </row>
    <row r="14" spans="2:54">
      <c r="B14" s="18" t="s">
        <v>130</v>
      </c>
      <c r="C14" s="17">
        <v>4.4836880413119999E-2</v>
      </c>
      <c r="D14" s="17">
        <v>2.44199825163713E-2</v>
      </c>
      <c r="E14" s="17">
        <v>6.3935167792743497E-2</v>
      </c>
      <c r="F14" s="17"/>
      <c r="G14" s="17">
        <v>4.39111903555639E-2</v>
      </c>
      <c r="H14" s="17">
        <v>3.42344806003895E-2</v>
      </c>
      <c r="I14" s="17">
        <v>3.4165998731200201E-2</v>
      </c>
      <c r="J14" s="17">
        <v>4.2122736326206001E-2</v>
      </c>
      <c r="K14" s="17">
        <v>6.1973858022398298E-2</v>
      </c>
      <c r="L14" s="17">
        <v>5.3558880144544803E-2</v>
      </c>
      <c r="M14" s="17"/>
      <c r="N14" s="17">
        <v>2.5029303233393901E-2</v>
      </c>
      <c r="O14" s="17">
        <v>4.64013912125531E-2</v>
      </c>
      <c r="P14" s="17">
        <v>4.6284920704514697E-2</v>
      </c>
      <c r="Q14" s="17">
        <v>6.02456546767835E-2</v>
      </c>
      <c r="R14" s="17"/>
      <c r="S14" s="17">
        <v>3.0291367472422299E-2</v>
      </c>
      <c r="T14" s="17">
        <v>6.4631932880719001E-2</v>
      </c>
      <c r="U14" s="17">
        <v>4.6163772839676903E-2</v>
      </c>
      <c r="V14" s="17">
        <v>2.2249170550676999E-2</v>
      </c>
      <c r="W14" s="17">
        <v>2.3641183213085101E-2</v>
      </c>
      <c r="X14" s="17">
        <v>6.7580045671972802E-2</v>
      </c>
      <c r="Y14" s="17">
        <v>4.6708927159605902E-2</v>
      </c>
      <c r="Z14" s="17">
        <v>4.2478042811880001E-2</v>
      </c>
      <c r="AA14" s="17">
        <v>4.4119740986867897E-2</v>
      </c>
      <c r="AB14" s="17">
        <v>3.2880522246105499E-2</v>
      </c>
      <c r="AC14" s="17">
        <v>6.9010599682788901E-2</v>
      </c>
      <c r="AD14" s="17">
        <v>6.8522212243223801E-2</v>
      </c>
      <c r="AE14" s="17"/>
      <c r="AF14" s="17">
        <v>2.9112599407546999E-2</v>
      </c>
      <c r="AG14" s="17">
        <v>4.5609686282460198E-2</v>
      </c>
      <c r="AH14" s="17">
        <v>4.6747303763430503E-2</v>
      </c>
      <c r="AI14" s="17">
        <v>2.85213843192023E-2</v>
      </c>
      <c r="AJ14" s="17">
        <v>3.8516872127288798E-2</v>
      </c>
      <c r="AK14" s="17"/>
      <c r="AL14" s="17">
        <v>6.3582237921495796E-2</v>
      </c>
      <c r="AM14" s="17">
        <v>6.1708747894800998E-2</v>
      </c>
      <c r="AN14" s="17">
        <v>2.9400219264680099E-2</v>
      </c>
      <c r="AO14" s="17">
        <v>1.4095914817325099E-2</v>
      </c>
      <c r="AP14" s="17">
        <v>2.8018863172284799E-2</v>
      </c>
      <c r="AQ14" s="17"/>
      <c r="AR14" s="17">
        <v>2.5230179489337399E-2</v>
      </c>
      <c r="AS14" s="17"/>
      <c r="AT14" s="17">
        <v>3.3859483809904597E-2</v>
      </c>
      <c r="AU14" s="17"/>
      <c r="AV14" s="17">
        <v>1.8090538300338899E-2</v>
      </c>
      <c r="AW14" s="17"/>
      <c r="AX14" s="17">
        <v>4.2817292243451703E-2</v>
      </c>
      <c r="AY14" s="17">
        <v>3.7439768206799097E-2</v>
      </c>
      <c r="AZ14" s="17"/>
      <c r="BA14" s="17">
        <v>4.2394041493047298E-2</v>
      </c>
      <c r="BB14" s="17">
        <v>3.1653637775993601E-2</v>
      </c>
    </row>
    <row r="15" spans="2:54">
      <c r="B15" s="18" t="s">
        <v>315</v>
      </c>
      <c r="C15" s="21">
        <v>0.66427786926128196</v>
      </c>
      <c r="D15" s="21">
        <v>0.72807826704652501</v>
      </c>
      <c r="E15" s="21">
        <v>0.60207760177728298</v>
      </c>
      <c r="F15" s="21"/>
      <c r="G15" s="21">
        <v>0.63933463432813797</v>
      </c>
      <c r="H15" s="21">
        <v>0.72860316844000905</v>
      </c>
      <c r="I15" s="21">
        <v>0.70801125819975397</v>
      </c>
      <c r="J15" s="21">
        <v>0.638789381529561</v>
      </c>
      <c r="K15" s="21">
        <v>0.61781987254918502</v>
      </c>
      <c r="L15" s="21">
        <v>0.64414086379154001</v>
      </c>
      <c r="M15" s="21"/>
      <c r="N15" s="21">
        <v>0.76805354166725104</v>
      </c>
      <c r="O15" s="21">
        <v>0.64964364271048503</v>
      </c>
      <c r="P15" s="21">
        <v>0.618910213077566</v>
      </c>
      <c r="Q15" s="21">
        <v>0.61248529827467701</v>
      </c>
      <c r="R15" s="21"/>
      <c r="S15" s="21">
        <v>0.69856938429953597</v>
      </c>
      <c r="T15" s="21">
        <v>0.64873584079039903</v>
      </c>
      <c r="U15" s="21">
        <v>0.62485472289316901</v>
      </c>
      <c r="V15" s="21">
        <v>0.68342456651394201</v>
      </c>
      <c r="W15" s="21">
        <v>0.66716511639559894</v>
      </c>
      <c r="X15" s="21">
        <v>0.64369417313972699</v>
      </c>
      <c r="Y15" s="21">
        <v>0.64893595999128795</v>
      </c>
      <c r="Z15" s="21">
        <v>0.654832693725653</v>
      </c>
      <c r="AA15" s="21">
        <v>0.67136505857143003</v>
      </c>
      <c r="AB15" s="21">
        <v>0.71082016922598001</v>
      </c>
      <c r="AC15" s="21">
        <v>0.63844628271495696</v>
      </c>
      <c r="AD15" s="21">
        <v>0.60580942758247602</v>
      </c>
      <c r="AE15" s="21"/>
      <c r="AF15" s="21">
        <v>0.77248362608434096</v>
      </c>
      <c r="AG15" s="21">
        <v>0.65826832270407498</v>
      </c>
      <c r="AH15" s="21">
        <v>0.63089843565185799</v>
      </c>
      <c r="AI15" s="21">
        <v>0.69281720841710004</v>
      </c>
      <c r="AJ15" s="21">
        <v>0.55700905346836305</v>
      </c>
      <c r="AK15" s="21"/>
      <c r="AL15" s="21">
        <v>0.57138035120222597</v>
      </c>
      <c r="AM15" s="21">
        <v>0.62225105109151502</v>
      </c>
      <c r="AN15" s="21">
        <v>0.734519939045991</v>
      </c>
      <c r="AO15" s="21">
        <v>0.80022699834051603</v>
      </c>
      <c r="AP15" s="21">
        <v>0.84934608982372695</v>
      </c>
      <c r="AQ15" s="21"/>
      <c r="AR15" s="21">
        <v>0.76997728581886105</v>
      </c>
      <c r="AS15" s="21"/>
      <c r="AT15" s="21">
        <v>0.74705433898516704</v>
      </c>
      <c r="AU15" s="21"/>
      <c r="AV15" s="21">
        <v>0.83145922848486098</v>
      </c>
      <c r="AW15" s="21"/>
      <c r="AX15" s="21">
        <v>0.77242205105476602</v>
      </c>
      <c r="AY15" s="21">
        <v>0.72372594936435397</v>
      </c>
      <c r="AZ15" s="21"/>
      <c r="BA15" s="21">
        <v>0.62501458300068502</v>
      </c>
      <c r="BB15" s="21">
        <v>0.71871757717616003</v>
      </c>
    </row>
    <row r="16" spans="2:54">
      <c r="B16" s="18" t="s">
        <v>316</v>
      </c>
      <c r="C16" s="21">
        <v>6.9960738091053201E-2</v>
      </c>
      <c r="D16" s="21">
        <v>6.4644422861108594E-2</v>
      </c>
      <c r="E16" s="21">
        <v>7.5491662435933193E-2</v>
      </c>
      <c r="F16" s="21"/>
      <c r="G16" s="21">
        <v>7.9077935937031898E-2</v>
      </c>
      <c r="H16" s="21">
        <v>6.4254828261535293E-2</v>
      </c>
      <c r="I16" s="21">
        <v>7.2986034503542005E-2</v>
      </c>
      <c r="J16" s="21">
        <v>6.4049777467077504E-2</v>
      </c>
      <c r="K16" s="21">
        <v>8.2422543576497795E-2</v>
      </c>
      <c r="L16" s="21">
        <v>6.2627504059516906E-2</v>
      </c>
      <c r="M16" s="21"/>
      <c r="N16" s="21">
        <v>4.3503174441217103E-2</v>
      </c>
      <c r="O16" s="21">
        <v>7.13071159156803E-2</v>
      </c>
      <c r="P16" s="21">
        <v>8.0826437866477197E-2</v>
      </c>
      <c r="Q16" s="21">
        <v>8.6104454248776302E-2</v>
      </c>
      <c r="R16" s="21"/>
      <c r="S16" s="21">
        <v>9.0561708832114493E-2</v>
      </c>
      <c r="T16" s="21">
        <v>5.8968265508885002E-2</v>
      </c>
      <c r="U16" s="21">
        <v>9.1493115750668097E-2</v>
      </c>
      <c r="V16" s="21">
        <v>6.9206692288105998E-2</v>
      </c>
      <c r="W16" s="21">
        <v>7.8573278016539405E-2</v>
      </c>
      <c r="X16" s="21">
        <v>6.4651330211709407E-2</v>
      </c>
      <c r="Y16" s="21">
        <v>7.7523849944871007E-2</v>
      </c>
      <c r="Z16" s="21">
        <v>2.1038318875210699E-2</v>
      </c>
      <c r="AA16" s="21">
        <v>6.0766689041808999E-2</v>
      </c>
      <c r="AB16" s="21">
        <v>4.1112067423068402E-2</v>
      </c>
      <c r="AC16" s="21">
        <v>8.9626954314200105E-2</v>
      </c>
      <c r="AD16" s="21">
        <v>9.42829041805823E-2</v>
      </c>
      <c r="AE16" s="21"/>
      <c r="AF16" s="21">
        <v>3.8415746637996503E-2</v>
      </c>
      <c r="AG16" s="21">
        <v>8.2516387210510897E-2</v>
      </c>
      <c r="AH16" s="21">
        <v>4.6470307783274697E-2</v>
      </c>
      <c r="AI16" s="21">
        <v>5.7595762363441702E-2</v>
      </c>
      <c r="AJ16" s="21">
        <v>0.13207988247601499</v>
      </c>
      <c r="AK16" s="21"/>
      <c r="AL16" s="21">
        <v>8.8045853932260498E-2</v>
      </c>
      <c r="AM16" s="21">
        <v>7.5146912668134794E-2</v>
      </c>
      <c r="AN16" s="21">
        <v>5.2946413606046697E-2</v>
      </c>
      <c r="AO16" s="21">
        <v>4.0661805684820598E-2</v>
      </c>
      <c r="AP16" s="21">
        <v>8.4343972704412407E-2</v>
      </c>
      <c r="AQ16" s="21"/>
      <c r="AR16" s="21">
        <v>5.3036699199027697E-2</v>
      </c>
      <c r="AS16" s="21"/>
      <c r="AT16" s="21">
        <v>5.2482806673576701E-2</v>
      </c>
      <c r="AU16" s="21"/>
      <c r="AV16" s="21">
        <v>4.3000811363607602E-2</v>
      </c>
      <c r="AW16" s="21"/>
      <c r="AX16" s="21">
        <v>6.3290163643534195E-2</v>
      </c>
      <c r="AY16" s="21">
        <v>4.9050493680977601E-2</v>
      </c>
      <c r="AZ16" s="21"/>
      <c r="BA16" s="21">
        <v>0.10211374875512701</v>
      </c>
      <c r="BB16" s="21">
        <v>5.1398430149619201E-2</v>
      </c>
    </row>
    <row r="17" spans="2:54">
      <c r="B17" s="18" t="s">
        <v>308</v>
      </c>
      <c r="C17" s="22">
        <v>0.594317131170228</v>
      </c>
      <c r="D17" s="22">
        <v>0.66343384418541695</v>
      </c>
      <c r="E17" s="22">
        <v>0.52658593934134901</v>
      </c>
      <c r="F17" s="22"/>
      <c r="G17" s="22">
        <v>0.56025669839110603</v>
      </c>
      <c r="H17" s="22">
        <v>0.664348340178474</v>
      </c>
      <c r="I17" s="22">
        <v>0.63502522369621195</v>
      </c>
      <c r="J17" s="22">
        <v>0.57473960406248303</v>
      </c>
      <c r="K17" s="22">
        <v>0.53539732897268799</v>
      </c>
      <c r="L17" s="22">
        <v>0.58151335973202301</v>
      </c>
      <c r="M17" s="22"/>
      <c r="N17" s="22">
        <v>0.72455036722603405</v>
      </c>
      <c r="O17" s="22">
        <v>0.57833652679480496</v>
      </c>
      <c r="P17" s="22">
        <v>0.53808377521108897</v>
      </c>
      <c r="Q17" s="22">
        <v>0.52638084402590002</v>
      </c>
      <c r="R17" s="22"/>
      <c r="S17" s="22">
        <v>0.60800767546742096</v>
      </c>
      <c r="T17" s="22">
        <v>0.58976757528151402</v>
      </c>
      <c r="U17" s="22">
        <v>0.53336160714250003</v>
      </c>
      <c r="V17" s="22">
        <v>0.61421787422583596</v>
      </c>
      <c r="W17" s="22">
        <v>0.58859183837906004</v>
      </c>
      <c r="X17" s="22">
        <v>0.579042842928018</v>
      </c>
      <c r="Y17" s="22">
        <v>0.57141211004641701</v>
      </c>
      <c r="Z17" s="22">
        <v>0.63379437485044199</v>
      </c>
      <c r="AA17" s="22">
        <v>0.61059836952962099</v>
      </c>
      <c r="AB17" s="22">
        <v>0.66970810180291096</v>
      </c>
      <c r="AC17" s="22">
        <v>0.54881932840075698</v>
      </c>
      <c r="AD17" s="22">
        <v>0.51152652340189397</v>
      </c>
      <c r="AE17" s="22"/>
      <c r="AF17" s="22">
        <v>0.734067879446344</v>
      </c>
      <c r="AG17" s="22">
        <v>0.57575193549356396</v>
      </c>
      <c r="AH17" s="22">
        <v>0.584428127868583</v>
      </c>
      <c r="AI17" s="22">
        <v>0.63522144605365805</v>
      </c>
      <c r="AJ17" s="22">
        <v>0.424929170992348</v>
      </c>
      <c r="AK17" s="22"/>
      <c r="AL17" s="22">
        <v>0.48333449726996502</v>
      </c>
      <c r="AM17" s="22">
        <v>0.54710413842338101</v>
      </c>
      <c r="AN17" s="22">
        <v>0.68157352543994398</v>
      </c>
      <c r="AO17" s="22">
        <v>0.759565192655696</v>
      </c>
      <c r="AP17" s="22">
        <v>0.76500211711931498</v>
      </c>
      <c r="AQ17" s="22"/>
      <c r="AR17" s="22">
        <v>0.71694058661983295</v>
      </c>
      <c r="AS17" s="22"/>
      <c r="AT17" s="22">
        <v>0.69457153231158997</v>
      </c>
      <c r="AU17" s="22"/>
      <c r="AV17" s="22">
        <v>0.78845841712125297</v>
      </c>
      <c r="AW17" s="22"/>
      <c r="AX17" s="22">
        <v>0.70913188741123201</v>
      </c>
      <c r="AY17" s="22">
        <v>0.67467545568337695</v>
      </c>
      <c r="AZ17" s="22"/>
      <c r="BA17" s="22">
        <v>0.522900834245558</v>
      </c>
      <c r="BB17" s="22">
        <v>0.66731914702654105</v>
      </c>
    </row>
    <row r="18" spans="2:54">
      <c r="B18" s="16"/>
    </row>
    <row r="19" spans="2:54">
      <c r="B19" t="s">
        <v>456</v>
      </c>
    </row>
    <row r="20" spans="2:54">
      <c r="B20" t="s">
        <v>457</v>
      </c>
    </row>
    <row r="22" spans="2:54">
      <c r="B22"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B2:BB16"/>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375</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57.6">
      <c r="B9" s="18" t="s">
        <v>376</v>
      </c>
      <c r="C9" s="17">
        <v>0.53688457335808504</v>
      </c>
      <c r="D9" s="17">
        <v>0.59424025577035899</v>
      </c>
      <c r="E9" s="17">
        <v>0.48160605204249002</v>
      </c>
      <c r="F9" s="17"/>
      <c r="G9" s="17">
        <v>0.53667524940866496</v>
      </c>
      <c r="H9" s="17">
        <v>0.54675101088080102</v>
      </c>
      <c r="I9" s="17">
        <v>0.56028348419061502</v>
      </c>
      <c r="J9" s="17">
        <v>0.53018340947820097</v>
      </c>
      <c r="K9" s="17">
        <v>0.51727404094591201</v>
      </c>
      <c r="L9" s="17">
        <v>0.52795543103278597</v>
      </c>
      <c r="M9" s="17"/>
      <c r="N9" s="17">
        <v>0.61552412088627395</v>
      </c>
      <c r="O9" s="17">
        <v>0.51012863347214799</v>
      </c>
      <c r="P9" s="17">
        <v>0.53417982866898495</v>
      </c>
      <c r="Q9" s="17">
        <v>0.48586000179462502</v>
      </c>
      <c r="R9" s="17"/>
      <c r="S9" s="17">
        <v>0.55435149765977698</v>
      </c>
      <c r="T9" s="17">
        <v>0.52023388532232695</v>
      </c>
      <c r="U9" s="17">
        <v>0.52004835753629397</v>
      </c>
      <c r="V9" s="17">
        <v>0.51709270641702099</v>
      </c>
      <c r="W9" s="17">
        <v>0.51881134374545501</v>
      </c>
      <c r="X9" s="17">
        <v>0.57783788890237597</v>
      </c>
      <c r="Y9" s="17">
        <v>0.527473769544475</v>
      </c>
      <c r="Z9" s="17">
        <v>0.51693617173890105</v>
      </c>
      <c r="AA9" s="17">
        <v>0.556849123955235</v>
      </c>
      <c r="AB9" s="17">
        <v>0.579901875993594</v>
      </c>
      <c r="AC9" s="17">
        <v>0.494430782879759</v>
      </c>
      <c r="AD9" s="17">
        <v>0.47185541377011397</v>
      </c>
      <c r="AE9" s="17"/>
      <c r="AF9" s="17">
        <v>0.60465052795728302</v>
      </c>
      <c r="AG9" s="17">
        <v>0.54220110668447996</v>
      </c>
      <c r="AH9" s="17">
        <v>0.53009207247815604</v>
      </c>
      <c r="AI9" s="17">
        <v>0.486285926452594</v>
      </c>
      <c r="AJ9" s="17">
        <v>0.50113586021578105</v>
      </c>
      <c r="AK9" s="17"/>
      <c r="AL9" s="17">
        <v>0.47537988303626999</v>
      </c>
      <c r="AM9" s="17">
        <v>0.50446937871017905</v>
      </c>
      <c r="AN9" s="17">
        <v>0.59249182266770095</v>
      </c>
      <c r="AO9" s="17">
        <v>0.59815237835314194</v>
      </c>
      <c r="AP9" s="17">
        <v>0.616609721816745</v>
      </c>
      <c r="AQ9" s="17"/>
      <c r="AR9" s="17">
        <v>0.59939933866295303</v>
      </c>
      <c r="AS9" s="17"/>
      <c r="AT9" s="17">
        <v>0.54645140427774197</v>
      </c>
      <c r="AU9" s="17"/>
      <c r="AV9" s="17">
        <v>0.61411483880097595</v>
      </c>
      <c r="AW9" s="17"/>
      <c r="AX9" s="17">
        <v>0.62240957976321498</v>
      </c>
      <c r="AY9" s="17">
        <v>0.58293801753204599</v>
      </c>
      <c r="AZ9" s="17"/>
      <c r="BA9" s="17">
        <v>0.526299700921397</v>
      </c>
      <c r="BB9" s="17">
        <v>0.57064245680229397</v>
      </c>
    </row>
    <row r="10" spans="2:54" ht="86.45">
      <c r="B10" s="18" t="s">
        <v>377</v>
      </c>
      <c r="C10" s="17">
        <v>0.32462691716999698</v>
      </c>
      <c r="D10" s="17">
        <v>0.28287624918717202</v>
      </c>
      <c r="E10" s="17">
        <v>0.36505033556042199</v>
      </c>
      <c r="F10" s="17"/>
      <c r="G10" s="17">
        <v>0.347529254581673</v>
      </c>
      <c r="H10" s="17">
        <v>0.36251874315310501</v>
      </c>
      <c r="I10" s="17">
        <v>0.32041662450505398</v>
      </c>
      <c r="J10" s="17">
        <v>0.322554228116262</v>
      </c>
      <c r="K10" s="17">
        <v>0.28883679242063198</v>
      </c>
      <c r="L10" s="17">
        <v>0.30800536109094301</v>
      </c>
      <c r="M10" s="17"/>
      <c r="N10" s="17">
        <v>0.26984441279454002</v>
      </c>
      <c r="O10" s="17">
        <v>0.33585216097443299</v>
      </c>
      <c r="P10" s="17">
        <v>0.34972500092430903</v>
      </c>
      <c r="Q10" s="17">
        <v>0.349529552263035</v>
      </c>
      <c r="R10" s="17"/>
      <c r="S10" s="17">
        <v>0.34583856676602498</v>
      </c>
      <c r="T10" s="17">
        <v>0.31798705660683901</v>
      </c>
      <c r="U10" s="17">
        <v>0.31089792378617198</v>
      </c>
      <c r="V10" s="17">
        <v>0.35311399585484399</v>
      </c>
      <c r="W10" s="17">
        <v>0.35356053845609497</v>
      </c>
      <c r="X10" s="17">
        <v>0.25292842018079598</v>
      </c>
      <c r="Y10" s="17">
        <v>0.33310983041028402</v>
      </c>
      <c r="Z10" s="17">
        <v>0.34560470686290501</v>
      </c>
      <c r="AA10" s="17">
        <v>0.311650934879107</v>
      </c>
      <c r="AB10" s="17">
        <v>0.293438642877835</v>
      </c>
      <c r="AC10" s="17">
        <v>0.35144422033734202</v>
      </c>
      <c r="AD10" s="17">
        <v>0.398684847762932</v>
      </c>
      <c r="AE10" s="17"/>
      <c r="AF10" s="17">
        <v>0.29951333495273802</v>
      </c>
      <c r="AG10" s="17">
        <v>0.341015425375504</v>
      </c>
      <c r="AH10" s="17">
        <v>0.311384238785891</v>
      </c>
      <c r="AI10" s="17">
        <v>0.37319642827282101</v>
      </c>
      <c r="AJ10" s="17">
        <v>0.35732057249106502</v>
      </c>
      <c r="AK10" s="17"/>
      <c r="AL10" s="17">
        <v>0.36278628720274803</v>
      </c>
      <c r="AM10" s="17">
        <v>0.355044956851995</v>
      </c>
      <c r="AN10" s="17">
        <v>0.27898005393193198</v>
      </c>
      <c r="AO10" s="17">
        <v>0.30339493959090902</v>
      </c>
      <c r="AP10" s="17">
        <v>0.27334753025960601</v>
      </c>
      <c r="AQ10" s="17"/>
      <c r="AR10" s="17">
        <v>0.33464690456084001</v>
      </c>
      <c r="AS10" s="17"/>
      <c r="AT10" s="17">
        <v>0.38810203023921602</v>
      </c>
      <c r="AU10" s="17"/>
      <c r="AV10" s="17">
        <v>0.31893191311872299</v>
      </c>
      <c r="AW10" s="17"/>
      <c r="AX10" s="17">
        <v>0.28589209341192701</v>
      </c>
      <c r="AY10" s="17">
        <v>0.31081573864552597</v>
      </c>
      <c r="AZ10" s="17"/>
      <c r="BA10" s="17">
        <v>0.34024126753845002</v>
      </c>
      <c r="BB10" s="17">
        <v>0.31247114935418802</v>
      </c>
    </row>
    <row r="11" spans="2:54">
      <c r="B11" s="18" t="s">
        <v>130</v>
      </c>
      <c r="C11" s="19">
        <v>0.13848850947191799</v>
      </c>
      <c r="D11" s="19">
        <v>0.122883495042468</v>
      </c>
      <c r="E11" s="19">
        <v>0.15334361239708799</v>
      </c>
      <c r="F11" s="19"/>
      <c r="G11" s="19">
        <v>0.11579549600966101</v>
      </c>
      <c r="H11" s="19">
        <v>9.0730245966093998E-2</v>
      </c>
      <c r="I11" s="19">
        <v>0.119299891304331</v>
      </c>
      <c r="J11" s="19">
        <v>0.147262362405536</v>
      </c>
      <c r="K11" s="19">
        <v>0.19388916663345701</v>
      </c>
      <c r="L11" s="19">
        <v>0.16403920787626999</v>
      </c>
      <c r="M11" s="19"/>
      <c r="N11" s="19">
        <v>0.114631466319186</v>
      </c>
      <c r="O11" s="19">
        <v>0.154019205553419</v>
      </c>
      <c r="P11" s="19">
        <v>0.116095170406706</v>
      </c>
      <c r="Q11" s="19">
        <v>0.16461044594234001</v>
      </c>
      <c r="R11" s="19"/>
      <c r="S11" s="19">
        <v>9.9809935574197303E-2</v>
      </c>
      <c r="T11" s="19">
        <v>0.16177905807083401</v>
      </c>
      <c r="U11" s="19">
        <v>0.16905371867753399</v>
      </c>
      <c r="V11" s="19">
        <v>0.129793297728135</v>
      </c>
      <c r="W11" s="19">
        <v>0.12762811779845101</v>
      </c>
      <c r="X11" s="19">
        <v>0.16923369091682799</v>
      </c>
      <c r="Y11" s="19">
        <v>0.13941640004524</v>
      </c>
      <c r="Z11" s="19">
        <v>0.137459121398194</v>
      </c>
      <c r="AA11" s="19">
        <v>0.131499941165657</v>
      </c>
      <c r="AB11" s="19">
        <v>0.12665948112857101</v>
      </c>
      <c r="AC11" s="19">
        <v>0.15412499678289901</v>
      </c>
      <c r="AD11" s="19">
        <v>0.12945973846695399</v>
      </c>
      <c r="AE11" s="19"/>
      <c r="AF11" s="19">
        <v>9.5836137089979498E-2</v>
      </c>
      <c r="AG11" s="19">
        <v>0.116783467940016</v>
      </c>
      <c r="AH11" s="19">
        <v>0.15852368873595399</v>
      </c>
      <c r="AI11" s="19">
        <v>0.14051764527458599</v>
      </c>
      <c r="AJ11" s="19">
        <v>0.14154356729315401</v>
      </c>
      <c r="AK11" s="19"/>
      <c r="AL11" s="19">
        <v>0.16183382976098201</v>
      </c>
      <c r="AM11" s="19">
        <v>0.14048566443782601</v>
      </c>
      <c r="AN11" s="19">
        <v>0.12852812340036601</v>
      </c>
      <c r="AO11" s="19">
        <v>9.8452682055948704E-2</v>
      </c>
      <c r="AP11" s="19">
        <v>0.110042747923649</v>
      </c>
      <c r="AQ11" s="19"/>
      <c r="AR11" s="19">
        <v>6.5953756776206907E-2</v>
      </c>
      <c r="AS11" s="19"/>
      <c r="AT11" s="19">
        <v>6.5446565483041605E-2</v>
      </c>
      <c r="AU11" s="19"/>
      <c r="AV11" s="19">
        <v>6.6953248080301703E-2</v>
      </c>
      <c r="AW11" s="19"/>
      <c r="AX11" s="19">
        <v>9.1698326824857498E-2</v>
      </c>
      <c r="AY11" s="19">
        <v>0.106246243822428</v>
      </c>
      <c r="AZ11" s="19"/>
      <c r="BA11" s="19">
        <v>0.13345903154015201</v>
      </c>
      <c r="BB11" s="19">
        <v>0.116886393843518</v>
      </c>
    </row>
    <row r="12" spans="2:54">
      <c r="B12" s="16"/>
    </row>
    <row r="13" spans="2:54">
      <c r="B13" t="s">
        <v>456</v>
      </c>
    </row>
    <row r="14" spans="2:54">
      <c r="B14" t="s">
        <v>457</v>
      </c>
    </row>
    <row r="16" spans="2:54">
      <c r="B16"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B2:BB22"/>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378</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57.6">
      <c r="B9" s="18" t="s">
        <v>379</v>
      </c>
      <c r="C9" s="17">
        <v>0.57193833083414602</v>
      </c>
      <c r="D9" s="17">
        <v>0.54760279162512004</v>
      </c>
      <c r="E9" s="17">
        <v>0.59545859190366901</v>
      </c>
      <c r="F9" s="17"/>
      <c r="G9" s="17">
        <v>0.49895224382831299</v>
      </c>
      <c r="H9" s="17">
        <v>0.53898570233104803</v>
      </c>
      <c r="I9" s="17">
        <v>0.55739784044293295</v>
      </c>
      <c r="J9" s="17">
        <v>0.54014664957021097</v>
      </c>
      <c r="K9" s="17">
        <v>0.60980831105780398</v>
      </c>
      <c r="L9" s="17">
        <v>0.65904045137578104</v>
      </c>
      <c r="M9" s="17"/>
      <c r="N9" s="17">
        <v>0.57531064322736403</v>
      </c>
      <c r="O9" s="17">
        <v>0.595251311206629</v>
      </c>
      <c r="P9" s="17">
        <v>0.56450519189941994</v>
      </c>
      <c r="Q9" s="17">
        <v>0.55330722922838704</v>
      </c>
      <c r="R9" s="17"/>
      <c r="S9" s="17">
        <v>0.51836413511742996</v>
      </c>
      <c r="T9" s="17">
        <v>0.61333279341199298</v>
      </c>
      <c r="U9" s="17">
        <v>0.61256836644422696</v>
      </c>
      <c r="V9" s="17">
        <v>0.55482880487242403</v>
      </c>
      <c r="W9" s="17">
        <v>0.56661155517811701</v>
      </c>
      <c r="X9" s="17">
        <v>0.60317725308190795</v>
      </c>
      <c r="Y9" s="17">
        <v>0.55737620049769798</v>
      </c>
      <c r="Z9" s="17">
        <v>0.59517424487801796</v>
      </c>
      <c r="AA9" s="17">
        <v>0.57051126968090304</v>
      </c>
      <c r="AB9" s="17">
        <v>0.56906246494614199</v>
      </c>
      <c r="AC9" s="17">
        <v>0.53832051504201694</v>
      </c>
      <c r="AD9" s="17">
        <v>0.58181361018148403</v>
      </c>
      <c r="AE9" s="17"/>
      <c r="AF9" s="17">
        <v>0.56351733986330699</v>
      </c>
      <c r="AG9" s="17">
        <v>0.58297949905089097</v>
      </c>
      <c r="AH9" s="17">
        <v>0.58493668788539399</v>
      </c>
      <c r="AI9" s="17">
        <v>0.558692247136089</v>
      </c>
      <c r="AJ9" s="17">
        <v>0.581785442998076</v>
      </c>
      <c r="AK9" s="17"/>
      <c r="AL9" s="17">
        <v>0.56365817426306597</v>
      </c>
      <c r="AM9" s="17">
        <v>0.57236576129424599</v>
      </c>
      <c r="AN9" s="17">
        <v>0.57785982007022296</v>
      </c>
      <c r="AO9" s="17">
        <v>0.56229560283959101</v>
      </c>
      <c r="AP9" s="17">
        <v>0.49212763640808699</v>
      </c>
      <c r="AQ9" s="17"/>
      <c r="AR9" s="17">
        <v>0.58444563468255495</v>
      </c>
      <c r="AS9" s="17"/>
      <c r="AT9" s="17">
        <v>0.57885244735765395</v>
      </c>
      <c r="AU9" s="17"/>
      <c r="AV9" s="17">
        <v>0.58164588358980496</v>
      </c>
      <c r="AW9" s="17"/>
      <c r="AX9" s="17">
        <v>0.61884247050904295</v>
      </c>
      <c r="AY9" s="17">
        <v>0.54967569131805105</v>
      </c>
      <c r="AZ9" s="17"/>
      <c r="BA9" s="17">
        <v>0.61920448978039699</v>
      </c>
      <c r="BB9" s="17">
        <v>0.57237268441002098</v>
      </c>
    </row>
    <row r="10" spans="2:54" ht="43.15">
      <c r="B10" s="18" t="s">
        <v>380</v>
      </c>
      <c r="C10" s="17">
        <v>0.33571808668949898</v>
      </c>
      <c r="D10" s="17">
        <v>0.33257344576051401</v>
      </c>
      <c r="E10" s="17">
        <v>0.33930160840587098</v>
      </c>
      <c r="F10" s="17"/>
      <c r="G10" s="17">
        <v>0.30851231700520998</v>
      </c>
      <c r="H10" s="17">
        <v>0.33695934453937698</v>
      </c>
      <c r="I10" s="17">
        <v>0.33933312550974398</v>
      </c>
      <c r="J10" s="17">
        <v>0.29299304800579601</v>
      </c>
      <c r="K10" s="17">
        <v>0.36049688815463099</v>
      </c>
      <c r="L10" s="17">
        <v>0.36830457840191599</v>
      </c>
      <c r="M10" s="17"/>
      <c r="N10" s="17">
        <v>0.35057574951746401</v>
      </c>
      <c r="O10" s="17">
        <v>0.33486668216725901</v>
      </c>
      <c r="P10" s="17">
        <v>0.35008468986319902</v>
      </c>
      <c r="Q10" s="17">
        <v>0.308745946008673</v>
      </c>
      <c r="R10" s="17"/>
      <c r="S10" s="17">
        <v>0.32325161860351997</v>
      </c>
      <c r="T10" s="17">
        <v>0.32448760181014102</v>
      </c>
      <c r="U10" s="17">
        <v>0.35472869882915098</v>
      </c>
      <c r="V10" s="17">
        <v>0.36697791581967198</v>
      </c>
      <c r="W10" s="17">
        <v>0.31597484992796099</v>
      </c>
      <c r="X10" s="17">
        <v>0.3177459331686</v>
      </c>
      <c r="Y10" s="17">
        <v>0.33226430705001597</v>
      </c>
      <c r="Z10" s="17">
        <v>0.35027144460447701</v>
      </c>
      <c r="AA10" s="17">
        <v>0.33985895813160699</v>
      </c>
      <c r="AB10" s="17">
        <v>0.35111346349318301</v>
      </c>
      <c r="AC10" s="17">
        <v>0.34451485619630501</v>
      </c>
      <c r="AD10" s="17">
        <v>0.31198997417489999</v>
      </c>
      <c r="AE10" s="17"/>
      <c r="AF10" s="17">
        <v>0.34544230939388998</v>
      </c>
      <c r="AG10" s="17">
        <v>0.32416860787111001</v>
      </c>
      <c r="AH10" s="17">
        <v>0.35300541677122399</v>
      </c>
      <c r="AI10" s="17">
        <v>0.33961433586789902</v>
      </c>
      <c r="AJ10" s="17">
        <v>0.328237963568069</v>
      </c>
      <c r="AK10" s="17"/>
      <c r="AL10" s="17">
        <v>0.352055527608168</v>
      </c>
      <c r="AM10" s="17">
        <v>0.30580860733302301</v>
      </c>
      <c r="AN10" s="17">
        <v>0.34013717559023798</v>
      </c>
      <c r="AO10" s="17">
        <v>0.370563573635671</v>
      </c>
      <c r="AP10" s="17">
        <v>0.35647158257779599</v>
      </c>
      <c r="AQ10" s="17"/>
      <c r="AR10" s="17">
        <v>0.35300734479204099</v>
      </c>
      <c r="AS10" s="17"/>
      <c r="AT10" s="17">
        <v>0.30848623827181598</v>
      </c>
      <c r="AU10" s="17"/>
      <c r="AV10" s="17">
        <v>0.358312857499544</v>
      </c>
      <c r="AW10" s="17"/>
      <c r="AX10" s="17">
        <v>0.366896288302199</v>
      </c>
      <c r="AY10" s="17">
        <v>0.33993048549153498</v>
      </c>
      <c r="AZ10" s="17"/>
      <c r="BA10" s="17">
        <v>0.34678771531623598</v>
      </c>
      <c r="BB10" s="17">
        <v>0.32963358967211398</v>
      </c>
    </row>
    <row r="11" spans="2:54" ht="28.9">
      <c r="B11" s="18" t="s">
        <v>381</v>
      </c>
      <c r="C11" s="17">
        <v>0.32329459123689702</v>
      </c>
      <c r="D11" s="17">
        <v>0.35197572059864302</v>
      </c>
      <c r="E11" s="17">
        <v>0.29554921746923202</v>
      </c>
      <c r="F11" s="17"/>
      <c r="G11" s="17">
        <v>0.34717401936871101</v>
      </c>
      <c r="H11" s="17">
        <v>0.376649388452866</v>
      </c>
      <c r="I11" s="17">
        <v>0.341334661146806</v>
      </c>
      <c r="J11" s="17">
        <v>0.29560609066133797</v>
      </c>
      <c r="K11" s="17">
        <v>0.30128651865778899</v>
      </c>
      <c r="L11" s="17">
        <v>0.285601076240104</v>
      </c>
      <c r="M11" s="17"/>
      <c r="N11" s="17">
        <v>0.38085310802382299</v>
      </c>
      <c r="O11" s="17">
        <v>0.31561681924705398</v>
      </c>
      <c r="P11" s="17">
        <v>0.31489409955089198</v>
      </c>
      <c r="Q11" s="17">
        <v>0.27636909857750103</v>
      </c>
      <c r="R11" s="17"/>
      <c r="S11" s="17">
        <v>0.37586986729146199</v>
      </c>
      <c r="T11" s="17">
        <v>0.32490166404732501</v>
      </c>
      <c r="U11" s="17">
        <v>0.30891309093935798</v>
      </c>
      <c r="V11" s="17">
        <v>0.33013781796478198</v>
      </c>
      <c r="W11" s="17">
        <v>0.31474168000410602</v>
      </c>
      <c r="X11" s="17">
        <v>0.31358914814241901</v>
      </c>
      <c r="Y11" s="17">
        <v>0.24431695538979101</v>
      </c>
      <c r="Z11" s="17">
        <v>0.33474755606078399</v>
      </c>
      <c r="AA11" s="17">
        <v>0.36803326386770302</v>
      </c>
      <c r="AB11" s="17">
        <v>0.31276123105291898</v>
      </c>
      <c r="AC11" s="17">
        <v>0.28608577573727401</v>
      </c>
      <c r="AD11" s="17">
        <v>0.26352165281033002</v>
      </c>
      <c r="AE11" s="17"/>
      <c r="AF11" s="17">
        <v>0.37673436063634602</v>
      </c>
      <c r="AG11" s="17">
        <v>0.29319484777063798</v>
      </c>
      <c r="AH11" s="17">
        <v>0.31696025467544298</v>
      </c>
      <c r="AI11" s="17">
        <v>0.32583702845713602</v>
      </c>
      <c r="AJ11" s="17">
        <v>0.30306903510030597</v>
      </c>
      <c r="AK11" s="17"/>
      <c r="AL11" s="17">
        <v>0.285646990062075</v>
      </c>
      <c r="AM11" s="17">
        <v>0.31211564379886297</v>
      </c>
      <c r="AN11" s="17">
        <v>0.35165685648662798</v>
      </c>
      <c r="AO11" s="17">
        <v>0.40739046607330998</v>
      </c>
      <c r="AP11" s="17">
        <v>0.42337532266261302</v>
      </c>
      <c r="AQ11" s="17"/>
      <c r="AR11" s="17">
        <v>0.40254005680169302</v>
      </c>
      <c r="AS11" s="17"/>
      <c r="AT11" s="17">
        <v>0.38280714105198299</v>
      </c>
      <c r="AU11" s="17"/>
      <c r="AV11" s="17">
        <v>0.40131237697907002</v>
      </c>
      <c r="AW11" s="17"/>
      <c r="AX11" s="17">
        <v>0.353868945619704</v>
      </c>
      <c r="AY11" s="17">
        <v>0.37581213518926898</v>
      </c>
      <c r="AZ11" s="17"/>
      <c r="BA11" s="17">
        <v>0.27580715490575097</v>
      </c>
      <c r="BB11" s="17">
        <v>0.36632954705925003</v>
      </c>
    </row>
    <row r="12" spans="2:54" ht="57.6">
      <c r="B12" s="18" t="s">
        <v>382</v>
      </c>
      <c r="C12" s="17">
        <v>0.30274117838543002</v>
      </c>
      <c r="D12" s="17">
        <v>0.30605109702789102</v>
      </c>
      <c r="E12" s="17">
        <v>0.29962022033271302</v>
      </c>
      <c r="F12" s="17"/>
      <c r="G12" s="17">
        <v>0.29682446548276098</v>
      </c>
      <c r="H12" s="17">
        <v>0.33730372554465099</v>
      </c>
      <c r="I12" s="17">
        <v>0.32984343248992098</v>
      </c>
      <c r="J12" s="17">
        <v>0.33862511824352598</v>
      </c>
      <c r="K12" s="17">
        <v>0.25174941398116601</v>
      </c>
      <c r="L12" s="17">
        <v>0.26179209353441502</v>
      </c>
      <c r="M12" s="17"/>
      <c r="N12" s="17">
        <v>0.27276944688579302</v>
      </c>
      <c r="O12" s="17">
        <v>0.30919794544546902</v>
      </c>
      <c r="P12" s="17">
        <v>0.28452886490615997</v>
      </c>
      <c r="Q12" s="17">
        <v>0.34633277361348203</v>
      </c>
      <c r="R12" s="17"/>
      <c r="S12" s="17">
        <v>0.278575388793878</v>
      </c>
      <c r="T12" s="17">
        <v>0.29517742580174899</v>
      </c>
      <c r="U12" s="17">
        <v>0.30352550941893802</v>
      </c>
      <c r="V12" s="17">
        <v>0.32097411463363601</v>
      </c>
      <c r="W12" s="17">
        <v>0.28631968312739398</v>
      </c>
      <c r="X12" s="17">
        <v>0.304366909914562</v>
      </c>
      <c r="Y12" s="17">
        <v>0.33962100268223999</v>
      </c>
      <c r="Z12" s="17">
        <v>0.29570934036211499</v>
      </c>
      <c r="AA12" s="17">
        <v>0.29961297752394001</v>
      </c>
      <c r="AB12" s="17">
        <v>0.31064341090715403</v>
      </c>
      <c r="AC12" s="17">
        <v>0.32364589503476199</v>
      </c>
      <c r="AD12" s="17">
        <v>0.28879271332677597</v>
      </c>
      <c r="AE12" s="17"/>
      <c r="AF12" s="17">
        <v>0.33126073060077399</v>
      </c>
      <c r="AG12" s="17">
        <v>0.28727313524821402</v>
      </c>
      <c r="AH12" s="17">
        <v>0.29534475422350298</v>
      </c>
      <c r="AI12" s="17">
        <v>0.30790336863707801</v>
      </c>
      <c r="AJ12" s="17">
        <v>0.30387239390737097</v>
      </c>
      <c r="AK12" s="17"/>
      <c r="AL12" s="17">
        <v>0.29170622631875798</v>
      </c>
      <c r="AM12" s="17">
        <v>0.325222254579843</v>
      </c>
      <c r="AN12" s="17">
        <v>0.28530352957287303</v>
      </c>
      <c r="AO12" s="17">
        <v>0.32529865200774299</v>
      </c>
      <c r="AP12" s="17">
        <v>0.28928511238393501</v>
      </c>
      <c r="AQ12" s="17"/>
      <c r="AR12" s="17">
        <v>0.30948507845763501</v>
      </c>
      <c r="AS12" s="17"/>
      <c r="AT12" s="17">
        <v>0.34854135512054102</v>
      </c>
      <c r="AU12" s="17"/>
      <c r="AV12" s="17">
        <v>0.29358134232100003</v>
      </c>
      <c r="AW12" s="17"/>
      <c r="AX12" s="17">
        <v>0.33441946250306298</v>
      </c>
      <c r="AY12" s="17">
        <v>0.31101579577845201</v>
      </c>
      <c r="AZ12" s="17"/>
      <c r="BA12" s="17">
        <v>0.29732547851499103</v>
      </c>
      <c r="BB12" s="17">
        <v>0.30262846790518999</v>
      </c>
    </row>
    <row r="13" spans="2:54" ht="57.6">
      <c r="B13" s="18" t="s">
        <v>383</v>
      </c>
      <c r="C13" s="17">
        <v>0.29620166549115901</v>
      </c>
      <c r="D13" s="17">
        <v>0.33432416336438597</v>
      </c>
      <c r="E13" s="17">
        <v>0.25974637754611302</v>
      </c>
      <c r="F13" s="17"/>
      <c r="G13" s="17">
        <v>0.28251816055368301</v>
      </c>
      <c r="H13" s="17">
        <v>0.29190706476546202</v>
      </c>
      <c r="I13" s="17">
        <v>0.30331104155732602</v>
      </c>
      <c r="J13" s="17">
        <v>0.281357468619923</v>
      </c>
      <c r="K13" s="17">
        <v>0.33144651085736498</v>
      </c>
      <c r="L13" s="17">
        <v>0.29053208453211199</v>
      </c>
      <c r="M13" s="17"/>
      <c r="N13" s="17">
        <v>0.36019024298976099</v>
      </c>
      <c r="O13" s="17">
        <v>0.30424409385590601</v>
      </c>
      <c r="P13" s="17">
        <v>0.266039061603697</v>
      </c>
      <c r="Q13" s="17">
        <v>0.246394027323906</v>
      </c>
      <c r="R13" s="17"/>
      <c r="S13" s="17">
        <v>0.33897716801084599</v>
      </c>
      <c r="T13" s="17">
        <v>0.279350698015157</v>
      </c>
      <c r="U13" s="17">
        <v>0.26510827833033002</v>
      </c>
      <c r="V13" s="17">
        <v>0.30477874028147101</v>
      </c>
      <c r="W13" s="17">
        <v>0.31209124462705201</v>
      </c>
      <c r="X13" s="17">
        <v>0.28015365099139899</v>
      </c>
      <c r="Y13" s="17">
        <v>0.32645189537431302</v>
      </c>
      <c r="Z13" s="17">
        <v>0.32949447606137</v>
      </c>
      <c r="AA13" s="17">
        <v>0.27318590384143798</v>
      </c>
      <c r="AB13" s="17">
        <v>0.27009584377814799</v>
      </c>
      <c r="AC13" s="17">
        <v>0.283145741109816</v>
      </c>
      <c r="AD13" s="17">
        <v>0.29732171759068998</v>
      </c>
      <c r="AE13" s="17"/>
      <c r="AF13" s="17">
        <v>0.32394909055516402</v>
      </c>
      <c r="AG13" s="17">
        <v>0.301642161185465</v>
      </c>
      <c r="AH13" s="17">
        <v>0.30818740321336202</v>
      </c>
      <c r="AI13" s="17">
        <v>0.34693055133586098</v>
      </c>
      <c r="AJ13" s="17">
        <v>0.298626371588261</v>
      </c>
      <c r="AK13" s="17"/>
      <c r="AL13" s="17">
        <v>0.25742653830449402</v>
      </c>
      <c r="AM13" s="17">
        <v>0.26813030794112203</v>
      </c>
      <c r="AN13" s="17">
        <v>0.34288752629875002</v>
      </c>
      <c r="AO13" s="17">
        <v>0.33655632257513401</v>
      </c>
      <c r="AP13" s="17">
        <v>0.32621190989607401</v>
      </c>
      <c r="AQ13" s="17"/>
      <c r="AR13" s="17">
        <v>0.33195677053352401</v>
      </c>
      <c r="AS13" s="17"/>
      <c r="AT13" s="17">
        <v>0.32901071827310302</v>
      </c>
      <c r="AU13" s="17"/>
      <c r="AV13" s="17">
        <v>0.34450981401981101</v>
      </c>
      <c r="AW13" s="17"/>
      <c r="AX13" s="17">
        <v>0.33690101753009499</v>
      </c>
      <c r="AY13" s="17">
        <v>0.330214816904919</v>
      </c>
      <c r="AZ13" s="17"/>
      <c r="BA13" s="17">
        <v>0.281968652913544</v>
      </c>
      <c r="BB13" s="17">
        <v>0.33044126433209298</v>
      </c>
    </row>
    <row r="14" spans="2:54" ht="57.6">
      <c r="B14" s="18" t="s">
        <v>384</v>
      </c>
      <c r="C14" s="17">
        <v>0.26497728926513298</v>
      </c>
      <c r="D14" s="17">
        <v>0.26347734128657102</v>
      </c>
      <c r="E14" s="17">
        <v>0.267057913572609</v>
      </c>
      <c r="F14" s="17"/>
      <c r="G14" s="17">
        <v>0.26139698994038102</v>
      </c>
      <c r="H14" s="17">
        <v>0.26980714370488801</v>
      </c>
      <c r="I14" s="17">
        <v>0.253897711769837</v>
      </c>
      <c r="J14" s="17">
        <v>0.28162019860242998</v>
      </c>
      <c r="K14" s="17">
        <v>0.25143630699626202</v>
      </c>
      <c r="L14" s="17">
        <v>0.268322157288305</v>
      </c>
      <c r="M14" s="17"/>
      <c r="N14" s="17">
        <v>0.27519025871520603</v>
      </c>
      <c r="O14" s="17">
        <v>0.28100457339583002</v>
      </c>
      <c r="P14" s="17">
        <v>0.25386053007158799</v>
      </c>
      <c r="Q14" s="17">
        <v>0.24888442662850499</v>
      </c>
      <c r="R14" s="17"/>
      <c r="S14" s="17">
        <v>0.2808246419423</v>
      </c>
      <c r="T14" s="17">
        <v>0.25402269584343401</v>
      </c>
      <c r="U14" s="17">
        <v>0.2444461930962</v>
      </c>
      <c r="V14" s="17">
        <v>0.26246197359191198</v>
      </c>
      <c r="W14" s="17">
        <v>0.29138288222027597</v>
      </c>
      <c r="X14" s="17">
        <v>0.235088290805366</v>
      </c>
      <c r="Y14" s="17">
        <v>0.27175679351806897</v>
      </c>
      <c r="Z14" s="17">
        <v>0.241367950693989</v>
      </c>
      <c r="AA14" s="17">
        <v>0.26119736883946398</v>
      </c>
      <c r="AB14" s="17">
        <v>0.30838246433366701</v>
      </c>
      <c r="AC14" s="17">
        <v>0.26193056034096102</v>
      </c>
      <c r="AD14" s="17">
        <v>0.23110130753361599</v>
      </c>
      <c r="AE14" s="17"/>
      <c r="AF14" s="17">
        <v>0.27577271934728298</v>
      </c>
      <c r="AG14" s="17">
        <v>0.29810752831265902</v>
      </c>
      <c r="AH14" s="17">
        <v>0.22542907693018499</v>
      </c>
      <c r="AI14" s="17">
        <v>0.26788381781317899</v>
      </c>
      <c r="AJ14" s="17">
        <v>0.27374933388578498</v>
      </c>
      <c r="AK14" s="17"/>
      <c r="AL14" s="17">
        <v>0.246619494527936</v>
      </c>
      <c r="AM14" s="17">
        <v>0.26390641081399902</v>
      </c>
      <c r="AN14" s="17">
        <v>0.27214329619225303</v>
      </c>
      <c r="AO14" s="17">
        <v>0.28386007956426701</v>
      </c>
      <c r="AP14" s="17">
        <v>0.31288620138143503</v>
      </c>
      <c r="AQ14" s="17"/>
      <c r="AR14" s="17">
        <v>0.29156347442272801</v>
      </c>
      <c r="AS14" s="17"/>
      <c r="AT14" s="17">
        <v>0.30796416169660301</v>
      </c>
      <c r="AU14" s="17"/>
      <c r="AV14" s="17">
        <v>0.31388466173037199</v>
      </c>
      <c r="AW14" s="17"/>
      <c r="AX14" s="17">
        <v>0.31018119243183201</v>
      </c>
      <c r="AY14" s="17">
        <v>0.25238811991834398</v>
      </c>
      <c r="AZ14" s="17"/>
      <c r="BA14" s="17">
        <v>0.28393303598067399</v>
      </c>
      <c r="BB14" s="17">
        <v>0.254996681314267</v>
      </c>
    </row>
    <row r="15" spans="2:54" ht="43.15">
      <c r="B15" s="18" t="s">
        <v>385</v>
      </c>
      <c r="C15" s="17">
        <v>0.24696452546709</v>
      </c>
      <c r="D15" s="17">
        <v>0.26438633039842402</v>
      </c>
      <c r="E15" s="17">
        <v>0.228706305662499</v>
      </c>
      <c r="F15" s="17"/>
      <c r="G15" s="17">
        <v>0.28456860976919002</v>
      </c>
      <c r="H15" s="17">
        <v>0.279455955528012</v>
      </c>
      <c r="I15" s="17">
        <v>0.25162840072068499</v>
      </c>
      <c r="J15" s="17">
        <v>0.22978922394630399</v>
      </c>
      <c r="K15" s="17">
        <v>0.22386332603744</v>
      </c>
      <c r="L15" s="17">
        <v>0.22142856134659</v>
      </c>
      <c r="M15" s="17"/>
      <c r="N15" s="17">
        <v>0.25833408399586499</v>
      </c>
      <c r="O15" s="17">
        <v>0.23602011838294701</v>
      </c>
      <c r="P15" s="17">
        <v>0.25709781736634402</v>
      </c>
      <c r="Q15" s="17">
        <v>0.23667820307937501</v>
      </c>
      <c r="R15" s="17"/>
      <c r="S15" s="17">
        <v>0.29428166406523698</v>
      </c>
      <c r="T15" s="17">
        <v>0.22463409951652999</v>
      </c>
      <c r="U15" s="17">
        <v>0.24035990360336101</v>
      </c>
      <c r="V15" s="17">
        <v>0.24191383160709001</v>
      </c>
      <c r="W15" s="17">
        <v>0.21670169906061601</v>
      </c>
      <c r="X15" s="17">
        <v>0.23678808599367099</v>
      </c>
      <c r="Y15" s="17">
        <v>0.214887222585503</v>
      </c>
      <c r="Z15" s="17">
        <v>0.23630753044163599</v>
      </c>
      <c r="AA15" s="17">
        <v>0.25810977837467802</v>
      </c>
      <c r="AB15" s="17">
        <v>0.25541351749240898</v>
      </c>
      <c r="AC15" s="17">
        <v>0.26669884021986501</v>
      </c>
      <c r="AD15" s="17">
        <v>0.25768382644978999</v>
      </c>
      <c r="AE15" s="17"/>
      <c r="AF15" s="17">
        <v>0.28989724727766802</v>
      </c>
      <c r="AG15" s="17">
        <v>0.26025005735093099</v>
      </c>
      <c r="AH15" s="17">
        <v>0.27028277417358199</v>
      </c>
      <c r="AI15" s="17">
        <v>0.24210855958563199</v>
      </c>
      <c r="AJ15" s="17">
        <v>0.193997842816651</v>
      </c>
      <c r="AK15" s="17"/>
      <c r="AL15" s="17">
        <v>0.24546377504369499</v>
      </c>
      <c r="AM15" s="17">
        <v>0.238734613892058</v>
      </c>
      <c r="AN15" s="17">
        <v>0.22971383468630599</v>
      </c>
      <c r="AO15" s="17">
        <v>0.27399831306543199</v>
      </c>
      <c r="AP15" s="17">
        <v>0.335019317873122</v>
      </c>
      <c r="AQ15" s="17"/>
      <c r="AR15" s="17">
        <v>0.33191582788527202</v>
      </c>
      <c r="AS15" s="17"/>
      <c r="AT15" s="17">
        <v>0.34168215188231099</v>
      </c>
      <c r="AU15" s="17"/>
      <c r="AV15" s="17">
        <v>0.32609861796804102</v>
      </c>
      <c r="AW15" s="17"/>
      <c r="AX15" s="17">
        <v>0.33164875955467998</v>
      </c>
      <c r="AY15" s="17">
        <v>0.29017723180234201</v>
      </c>
      <c r="AZ15" s="17"/>
      <c r="BA15" s="17">
        <v>0.21532282715190301</v>
      </c>
      <c r="BB15" s="17">
        <v>0.28071425289225299</v>
      </c>
    </row>
    <row r="16" spans="2:54">
      <c r="B16" s="18" t="s">
        <v>115</v>
      </c>
      <c r="C16" s="17">
        <v>7.7309198277207794E-2</v>
      </c>
      <c r="D16" s="17">
        <v>6.3562831217999299E-2</v>
      </c>
      <c r="E16" s="17">
        <v>9.0611268409132195E-2</v>
      </c>
      <c r="F16" s="17"/>
      <c r="G16" s="17">
        <v>7.1516155104846393E-2</v>
      </c>
      <c r="H16" s="17">
        <v>5.9784004495049899E-2</v>
      </c>
      <c r="I16" s="17">
        <v>5.7921739213915101E-2</v>
      </c>
      <c r="J16" s="17">
        <v>0.10168289767253499</v>
      </c>
      <c r="K16" s="17">
        <v>8.6717741624230807E-2</v>
      </c>
      <c r="L16" s="17">
        <v>8.5234837938247598E-2</v>
      </c>
      <c r="M16" s="17"/>
      <c r="N16" s="17">
        <v>4.9265518605422803E-2</v>
      </c>
      <c r="O16" s="17">
        <v>7.5393649181122402E-2</v>
      </c>
      <c r="P16" s="17">
        <v>7.1528780370399003E-2</v>
      </c>
      <c r="Q16" s="17">
        <v>0.111820911214255</v>
      </c>
      <c r="R16" s="17"/>
      <c r="S16" s="17">
        <v>5.27859494894393E-2</v>
      </c>
      <c r="T16" s="17">
        <v>8.1326332174543006E-2</v>
      </c>
      <c r="U16" s="17">
        <v>8.1715553905953003E-2</v>
      </c>
      <c r="V16" s="17">
        <v>6.5736574383697996E-2</v>
      </c>
      <c r="W16" s="17">
        <v>9.1242728498280801E-2</v>
      </c>
      <c r="X16" s="17">
        <v>8.7794364520767096E-2</v>
      </c>
      <c r="Y16" s="17">
        <v>0.109389043767287</v>
      </c>
      <c r="Z16" s="17">
        <v>9.3878259092727803E-2</v>
      </c>
      <c r="AA16" s="17">
        <v>6.2116386236936098E-2</v>
      </c>
      <c r="AB16" s="17">
        <v>6.3741451914230696E-2</v>
      </c>
      <c r="AC16" s="17">
        <v>7.3284289963889901E-2</v>
      </c>
      <c r="AD16" s="17">
        <v>0.12849524576954299</v>
      </c>
      <c r="AE16" s="17"/>
      <c r="AF16" s="17">
        <v>5.24276613308668E-2</v>
      </c>
      <c r="AG16" s="17">
        <v>6.6693326906291595E-2</v>
      </c>
      <c r="AH16" s="17">
        <v>8.0948038268278094E-2</v>
      </c>
      <c r="AI16" s="17">
        <v>5.15371995662934E-2</v>
      </c>
      <c r="AJ16" s="17">
        <v>6.3650616350187303E-2</v>
      </c>
      <c r="AK16" s="17"/>
      <c r="AL16" s="17">
        <v>9.8712293357921796E-2</v>
      </c>
      <c r="AM16" s="17">
        <v>9.1109903499922595E-2</v>
      </c>
      <c r="AN16" s="17">
        <v>5.9369265365661499E-2</v>
      </c>
      <c r="AO16" s="17">
        <v>3.0780711669004299E-2</v>
      </c>
      <c r="AP16" s="17">
        <v>6.9014393192381701E-2</v>
      </c>
      <c r="AQ16" s="17"/>
      <c r="AR16" s="17">
        <v>2.1986761814168101E-2</v>
      </c>
      <c r="AS16" s="17"/>
      <c r="AT16" s="17">
        <v>1.7249058305831601E-2</v>
      </c>
      <c r="AU16" s="17"/>
      <c r="AV16" s="17">
        <v>2.23304297313138E-2</v>
      </c>
      <c r="AW16" s="17"/>
      <c r="AX16" s="17">
        <v>2.93618385344569E-2</v>
      </c>
      <c r="AY16" s="17">
        <v>6.2241307117999398E-2</v>
      </c>
      <c r="AZ16" s="17"/>
      <c r="BA16" s="17">
        <v>7.4614994446845606E-2</v>
      </c>
      <c r="BB16" s="17">
        <v>5.8798867960174001E-2</v>
      </c>
    </row>
    <row r="17" spans="2:54">
      <c r="B17" s="18" t="s">
        <v>101</v>
      </c>
      <c r="C17" s="19">
        <v>2.7580988973731301E-2</v>
      </c>
      <c r="D17" s="19">
        <v>2.6736938491771101E-2</v>
      </c>
      <c r="E17" s="19">
        <v>2.8539179079641201E-2</v>
      </c>
      <c r="F17" s="19"/>
      <c r="G17" s="19">
        <v>2.09615692177367E-2</v>
      </c>
      <c r="H17" s="19">
        <v>1.0073885528938E-2</v>
      </c>
      <c r="I17" s="19">
        <v>2.7758572164420001E-2</v>
      </c>
      <c r="J17" s="19">
        <v>3.2195830814423697E-2</v>
      </c>
      <c r="K17" s="19">
        <v>4.5590145189218501E-2</v>
      </c>
      <c r="L17" s="19">
        <v>3.0324536583388701E-2</v>
      </c>
      <c r="M17" s="19"/>
      <c r="N17" s="19">
        <v>2.36371815136696E-2</v>
      </c>
      <c r="O17" s="19">
        <v>3.03551808058584E-2</v>
      </c>
      <c r="P17" s="19">
        <v>2.0998777643933798E-2</v>
      </c>
      <c r="Q17" s="19">
        <v>3.4471704164390798E-2</v>
      </c>
      <c r="R17" s="19"/>
      <c r="S17" s="19">
        <v>2.9537137506892401E-2</v>
      </c>
      <c r="T17" s="19">
        <v>3.9056333955800798E-2</v>
      </c>
      <c r="U17" s="19">
        <v>2.24499130607086E-2</v>
      </c>
      <c r="V17" s="19">
        <v>2.2881825191562299E-2</v>
      </c>
      <c r="W17" s="19">
        <v>2.0159509880730401E-2</v>
      </c>
      <c r="X17" s="19">
        <v>2.0851423780858299E-2</v>
      </c>
      <c r="Y17" s="19">
        <v>4.3631242785152999E-2</v>
      </c>
      <c r="Z17" s="19">
        <v>3.1856161822137699E-2</v>
      </c>
      <c r="AA17" s="19">
        <v>2.3017743829953901E-2</v>
      </c>
      <c r="AB17" s="19">
        <v>2.72139682776689E-2</v>
      </c>
      <c r="AC17" s="19">
        <v>1.92226273320119E-2</v>
      </c>
      <c r="AD17" s="19">
        <v>1.7180178750290698E-2</v>
      </c>
      <c r="AE17" s="19"/>
      <c r="AF17" s="19">
        <v>4.6149971715875602E-3</v>
      </c>
      <c r="AG17" s="19">
        <v>2.83072591695059E-2</v>
      </c>
      <c r="AH17" s="19">
        <v>6.66902337782844E-3</v>
      </c>
      <c r="AI17" s="19">
        <v>3.4153562397515401E-2</v>
      </c>
      <c r="AJ17" s="19">
        <v>6.4475143273039395E-2</v>
      </c>
      <c r="AK17" s="19"/>
      <c r="AL17" s="19">
        <v>2.8259531360351298E-2</v>
      </c>
      <c r="AM17" s="19">
        <v>2.7990601803107001E-2</v>
      </c>
      <c r="AN17" s="19">
        <v>3.0907232430374999E-2</v>
      </c>
      <c r="AO17" s="19">
        <v>1.17811294279521E-2</v>
      </c>
      <c r="AP17" s="19">
        <v>2.6948862078377399E-2</v>
      </c>
      <c r="AQ17" s="19"/>
      <c r="AR17" s="19">
        <v>1.5945902052623299E-2</v>
      </c>
      <c r="AS17" s="19"/>
      <c r="AT17" s="19">
        <v>2.6094463344528401E-2</v>
      </c>
      <c r="AU17" s="19"/>
      <c r="AV17" s="19">
        <v>7.7700159424164304E-3</v>
      </c>
      <c r="AW17" s="19"/>
      <c r="AX17" s="19">
        <v>1.11532811929652E-2</v>
      </c>
      <c r="AY17" s="19">
        <v>1.10928216137359E-2</v>
      </c>
      <c r="AZ17" s="19"/>
      <c r="BA17" s="19">
        <v>4.0276739478682898E-2</v>
      </c>
      <c r="BB17" s="19">
        <v>2.22379435654168E-2</v>
      </c>
    </row>
    <row r="18" spans="2:54">
      <c r="B18" s="16"/>
    </row>
    <row r="19" spans="2:54">
      <c r="B19" t="s">
        <v>456</v>
      </c>
    </row>
    <row r="20" spans="2:54">
      <c r="B20" t="s">
        <v>457</v>
      </c>
    </row>
    <row r="22" spans="2:54">
      <c r="B22"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B2:BB16"/>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386</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43.15">
      <c r="B9" s="18" t="s">
        <v>387</v>
      </c>
      <c r="C9" s="17">
        <v>0.56663067855834903</v>
      </c>
      <c r="D9" s="17">
        <v>0.62605143998643298</v>
      </c>
      <c r="E9" s="17">
        <v>0.50823212628264902</v>
      </c>
      <c r="F9" s="17"/>
      <c r="G9" s="17">
        <v>0.62014766837577595</v>
      </c>
      <c r="H9" s="17">
        <v>0.64933042140619701</v>
      </c>
      <c r="I9" s="17">
        <v>0.580000833863905</v>
      </c>
      <c r="J9" s="17">
        <v>0.51970163730761698</v>
      </c>
      <c r="K9" s="17">
        <v>0.50893381040679897</v>
      </c>
      <c r="L9" s="17">
        <v>0.52899626375856501</v>
      </c>
      <c r="M9" s="17"/>
      <c r="N9" s="17">
        <v>0.65740453796863196</v>
      </c>
      <c r="O9" s="17">
        <v>0.53633993875636299</v>
      </c>
      <c r="P9" s="17">
        <v>0.56665259121646805</v>
      </c>
      <c r="Q9" s="17">
        <v>0.50319824373937805</v>
      </c>
      <c r="R9" s="17"/>
      <c r="S9" s="17">
        <v>0.62233263557731</v>
      </c>
      <c r="T9" s="17">
        <v>0.50844139383360898</v>
      </c>
      <c r="U9" s="17">
        <v>0.52730553281386205</v>
      </c>
      <c r="V9" s="17">
        <v>0.58651969006960003</v>
      </c>
      <c r="W9" s="17">
        <v>0.54759108658710398</v>
      </c>
      <c r="X9" s="17">
        <v>0.56773119550309703</v>
      </c>
      <c r="Y9" s="17">
        <v>0.54816174829953901</v>
      </c>
      <c r="Z9" s="17">
        <v>0.63266472400638796</v>
      </c>
      <c r="AA9" s="17">
        <v>0.59796837764519295</v>
      </c>
      <c r="AB9" s="17">
        <v>0.58148073096414798</v>
      </c>
      <c r="AC9" s="17">
        <v>0.55300089683338904</v>
      </c>
      <c r="AD9" s="17">
        <v>0.47078726629263801</v>
      </c>
      <c r="AE9" s="17"/>
      <c r="AF9" s="17">
        <v>0.67512567631388698</v>
      </c>
      <c r="AG9" s="17">
        <v>0.56179283992303697</v>
      </c>
      <c r="AH9" s="17">
        <v>0.54043955124319298</v>
      </c>
      <c r="AI9" s="17">
        <v>0.65301051778195396</v>
      </c>
      <c r="AJ9" s="17">
        <v>0.48067370639294299</v>
      </c>
      <c r="AK9" s="17"/>
      <c r="AL9" s="17">
        <v>0.460555490292829</v>
      </c>
      <c r="AM9" s="17">
        <v>0.53854194404201705</v>
      </c>
      <c r="AN9" s="17">
        <v>0.63641447059937195</v>
      </c>
      <c r="AO9" s="17">
        <v>0.68894279822255999</v>
      </c>
      <c r="AP9" s="17">
        <v>0.74103147350910603</v>
      </c>
      <c r="AQ9" s="17"/>
      <c r="AR9" s="17">
        <v>0.66652548924875199</v>
      </c>
      <c r="AS9" s="17"/>
      <c r="AT9" s="17">
        <v>0.64381765842137995</v>
      </c>
      <c r="AU9" s="17"/>
      <c r="AV9" s="17">
        <v>0.73486909600593897</v>
      </c>
      <c r="AW9" s="17"/>
      <c r="AX9" s="17">
        <v>0.64535753913442895</v>
      </c>
      <c r="AY9" s="17">
        <v>0.65283669593132598</v>
      </c>
      <c r="AZ9" s="17"/>
      <c r="BA9" s="17">
        <v>0.53046388261511701</v>
      </c>
      <c r="BB9" s="17">
        <v>0.592979619396931</v>
      </c>
    </row>
    <row r="10" spans="2:54" ht="43.15">
      <c r="B10" s="18" t="s">
        <v>388</v>
      </c>
      <c r="C10" s="17">
        <v>0.28669852669760398</v>
      </c>
      <c r="D10" s="17">
        <v>0.25423937387499301</v>
      </c>
      <c r="E10" s="17">
        <v>0.31922623341088502</v>
      </c>
      <c r="F10" s="17"/>
      <c r="G10" s="17">
        <v>0.278891242433218</v>
      </c>
      <c r="H10" s="17">
        <v>0.24887297535152</v>
      </c>
      <c r="I10" s="17">
        <v>0.28448958627237197</v>
      </c>
      <c r="J10" s="17">
        <v>0.29174738785018001</v>
      </c>
      <c r="K10" s="17">
        <v>0.29379614218258598</v>
      </c>
      <c r="L10" s="17">
        <v>0.31607998901127998</v>
      </c>
      <c r="M10" s="17"/>
      <c r="N10" s="17">
        <v>0.249374810272186</v>
      </c>
      <c r="O10" s="17">
        <v>0.29506746142185802</v>
      </c>
      <c r="P10" s="17">
        <v>0.29525236332649402</v>
      </c>
      <c r="Q10" s="17">
        <v>0.30974343330916199</v>
      </c>
      <c r="R10" s="17"/>
      <c r="S10" s="17">
        <v>0.25481295135557003</v>
      </c>
      <c r="T10" s="17">
        <v>0.34342533768811701</v>
      </c>
      <c r="U10" s="17">
        <v>0.32665426081647703</v>
      </c>
      <c r="V10" s="17">
        <v>0.26446773773179999</v>
      </c>
      <c r="W10" s="17">
        <v>0.32329528320759898</v>
      </c>
      <c r="X10" s="17">
        <v>0.27690473010510003</v>
      </c>
      <c r="Y10" s="17">
        <v>0.28893475872943197</v>
      </c>
      <c r="Z10" s="17">
        <v>0.21977460396012699</v>
      </c>
      <c r="AA10" s="17">
        <v>0.27960453930156998</v>
      </c>
      <c r="AB10" s="17">
        <v>0.23487707563521901</v>
      </c>
      <c r="AC10" s="17">
        <v>0.28467399731960402</v>
      </c>
      <c r="AD10" s="17">
        <v>0.36090674685566099</v>
      </c>
      <c r="AE10" s="17"/>
      <c r="AF10" s="17">
        <v>0.21946024982016299</v>
      </c>
      <c r="AG10" s="17">
        <v>0.32417320072364397</v>
      </c>
      <c r="AH10" s="17">
        <v>0.29803737974611499</v>
      </c>
      <c r="AI10" s="17">
        <v>0.23069159370623599</v>
      </c>
      <c r="AJ10" s="17">
        <v>0.372114531610446</v>
      </c>
      <c r="AK10" s="17"/>
      <c r="AL10" s="17">
        <v>0.32187034394290598</v>
      </c>
      <c r="AM10" s="17">
        <v>0.30439889218266197</v>
      </c>
      <c r="AN10" s="17">
        <v>0.25318623664533302</v>
      </c>
      <c r="AO10" s="17">
        <v>0.240306006687731</v>
      </c>
      <c r="AP10" s="17">
        <v>0.21626888068238101</v>
      </c>
      <c r="AQ10" s="17"/>
      <c r="AR10" s="17">
        <v>0.25064631206341098</v>
      </c>
      <c r="AS10" s="17"/>
      <c r="AT10" s="17">
        <v>0.27902568557935598</v>
      </c>
      <c r="AU10" s="17"/>
      <c r="AV10" s="17">
        <v>0.19124076644417301</v>
      </c>
      <c r="AW10" s="17"/>
      <c r="AX10" s="17">
        <v>0.23551657185414801</v>
      </c>
      <c r="AY10" s="17">
        <v>0.228174130381715</v>
      </c>
      <c r="AZ10" s="17"/>
      <c r="BA10" s="17">
        <v>0.320903290884268</v>
      </c>
      <c r="BB10" s="17">
        <v>0.27516831336300601</v>
      </c>
    </row>
    <row r="11" spans="2:54">
      <c r="B11" s="18" t="s">
        <v>115</v>
      </c>
      <c r="C11" s="19">
        <v>0.14667079474404701</v>
      </c>
      <c r="D11" s="19">
        <v>0.11970918613857399</v>
      </c>
      <c r="E11" s="19">
        <v>0.17254164030646599</v>
      </c>
      <c r="F11" s="19"/>
      <c r="G11" s="19">
        <v>0.10096108919100601</v>
      </c>
      <c r="H11" s="19">
        <v>0.101796603242283</v>
      </c>
      <c r="I11" s="19">
        <v>0.135509579863723</v>
      </c>
      <c r="J11" s="19">
        <v>0.18855097484220301</v>
      </c>
      <c r="K11" s="19">
        <v>0.19727004741061499</v>
      </c>
      <c r="L11" s="19">
        <v>0.15492374723015501</v>
      </c>
      <c r="M11" s="19"/>
      <c r="N11" s="19">
        <v>9.3220651759182593E-2</v>
      </c>
      <c r="O11" s="19">
        <v>0.16859259982177899</v>
      </c>
      <c r="P11" s="19">
        <v>0.13809504545703799</v>
      </c>
      <c r="Q11" s="19">
        <v>0.18705832295145999</v>
      </c>
      <c r="R11" s="19"/>
      <c r="S11" s="19">
        <v>0.12285441306712</v>
      </c>
      <c r="T11" s="19">
        <v>0.14813326847827499</v>
      </c>
      <c r="U11" s="19">
        <v>0.146040206369661</v>
      </c>
      <c r="V11" s="19">
        <v>0.14901257219859901</v>
      </c>
      <c r="W11" s="19">
        <v>0.12911363020529701</v>
      </c>
      <c r="X11" s="19">
        <v>0.155364074391802</v>
      </c>
      <c r="Y11" s="19">
        <v>0.16290349297102899</v>
      </c>
      <c r="Z11" s="19">
        <v>0.147560672033484</v>
      </c>
      <c r="AA11" s="19">
        <v>0.122427083053237</v>
      </c>
      <c r="AB11" s="19">
        <v>0.18364219340063301</v>
      </c>
      <c r="AC11" s="19">
        <v>0.16232510584700699</v>
      </c>
      <c r="AD11" s="19">
        <v>0.16830598685170001</v>
      </c>
      <c r="AE11" s="19"/>
      <c r="AF11" s="19">
        <v>0.105414073865951</v>
      </c>
      <c r="AG11" s="19">
        <v>0.11403395935332</v>
      </c>
      <c r="AH11" s="19">
        <v>0.16152306901069199</v>
      </c>
      <c r="AI11" s="19">
        <v>0.11629788851181</v>
      </c>
      <c r="AJ11" s="19">
        <v>0.14721176199661001</v>
      </c>
      <c r="AK11" s="19"/>
      <c r="AL11" s="19">
        <v>0.217574165764265</v>
      </c>
      <c r="AM11" s="19">
        <v>0.15705916377532</v>
      </c>
      <c r="AN11" s="19">
        <v>0.110399292755295</v>
      </c>
      <c r="AO11" s="19">
        <v>7.0751195089709298E-2</v>
      </c>
      <c r="AP11" s="19">
        <v>4.2699645808513299E-2</v>
      </c>
      <c r="AQ11" s="19"/>
      <c r="AR11" s="19">
        <v>8.2828198687837903E-2</v>
      </c>
      <c r="AS11" s="19"/>
      <c r="AT11" s="19">
        <v>7.71566559992648E-2</v>
      </c>
      <c r="AU11" s="19"/>
      <c r="AV11" s="19">
        <v>7.3890137549887699E-2</v>
      </c>
      <c r="AW11" s="19"/>
      <c r="AX11" s="19">
        <v>0.119125889011423</v>
      </c>
      <c r="AY11" s="19">
        <v>0.11898917368696001</v>
      </c>
      <c r="AZ11" s="19"/>
      <c r="BA11" s="19">
        <v>0.14863282650061499</v>
      </c>
      <c r="BB11" s="19">
        <v>0.13185206724006401</v>
      </c>
    </row>
    <row r="12" spans="2:54">
      <c r="B12" s="16"/>
    </row>
    <row r="13" spans="2:54">
      <c r="B13" t="s">
        <v>456</v>
      </c>
    </row>
    <row r="14" spans="2:54">
      <c r="B14" t="s">
        <v>457</v>
      </c>
    </row>
    <row r="16" spans="2:54">
      <c r="B16"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B2:BB16"/>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375</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72">
      <c r="B9" s="18" t="s">
        <v>389</v>
      </c>
      <c r="C9" s="17">
        <v>0.56301027169037199</v>
      </c>
      <c r="D9" s="17">
        <v>0.61545192533250703</v>
      </c>
      <c r="E9" s="17">
        <v>0.51208039135635797</v>
      </c>
      <c r="F9" s="17"/>
      <c r="G9" s="17">
        <v>0.576072217550893</v>
      </c>
      <c r="H9" s="17">
        <v>0.58069014996037305</v>
      </c>
      <c r="I9" s="17">
        <v>0.56932191211970595</v>
      </c>
      <c r="J9" s="17">
        <v>0.50027875892914497</v>
      </c>
      <c r="K9" s="17">
        <v>0.56355650566848303</v>
      </c>
      <c r="L9" s="17">
        <v>0.584840547654083</v>
      </c>
      <c r="M9" s="17"/>
      <c r="N9" s="17">
        <v>0.65462776932821498</v>
      </c>
      <c r="O9" s="17">
        <v>0.55622593431479395</v>
      </c>
      <c r="P9" s="17">
        <v>0.56030520509042803</v>
      </c>
      <c r="Q9" s="17">
        <v>0.477808386465358</v>
      </c>
      <c r="R9" s="17"/>
      <c r="S9" s="17">
        <v>0.61029929665987204</v>
      </c>
      <c r="T9" s="17">
        <v>0.55359841841191504</v>
      </c>
      <c r="U9" s="17">
        <v>0.51794410739198204</v>
      </c>
      <c r="V9" s="17">
        <v>0.56782975001184699</v>
      </c>
      <c r="W9" s="17">
        <v>0.588195235368141</v>
      </c>
      <c r="X9" s="17">
        <v>0.529896473301389</v>
      </c>
      <c r="Y9" s="17">
        <v>0.50685052658337604</v>
      </c>
      <c r="Z9" s="17">
        <v>0.57215948174604503</v>
      </c>
      <c r="AA9" s="17">
        <v>0.55504484598138004</v>
      </c>
      <c r="AB9" s="17">
        <v>0.60890542227337396</v>
      </c>
      <c r="AC9" s="17">
        <v>0.57545940039312404</v>
      </c>
      <c r="AD9" s="17">
        <v>0.53829950484269395</v>
      </c>
      <c r="AE9" s="17"/>
      <c r="AF9" s="17">
        <v>0.62923933776159902</v>
      </c>
      <c r="AG9" s="17">
        <v>0.56465026490771697</v>
      </c>
      <c r="AH9" s="17">
        <v>0.58320862619623304</v>
      </c>
      <c r="AI9" s="17">
        <v>0.59263233901775103</v>
      </c>
      <c r="AJ9" s="17">
        <v>0.494802351938123</v>
      </c>
      <c r="AK9" s="17"/>
      <c r="AL9" s="17">
        <v>0.50329494633885996</v>
      </c>
      <c r="AM9" s="17">
        <v>0.54324687707418895</v>
      </c>
      <c r="AN9" s="17">
        <v>0.60586604348280804</v>
      </c>
      <c r="AO9" s="17">
        <v>0.68127984062884195</v>
      </c>
      <c r="AP9" s="17">
        <v>0.65326588389514295</v>
      </c>
      <c r="AQ9" s="17"/>
      <c r="AR9" s="17">
        <v>0.59089573747547797</v>
      </c>
      <c r="AS9" s="17"/>
      <c r="AT9" s="17">
        <v>0.52599063381437305</v>
      </c>
      <c r="AU9" s="17"/>
      <c r="AV9" s="17">
        <v>0.63344229382432704</v>
      </c>
      <c r="AW9" s="17"/>
      <c r="AX9" s="17">
        <v>0.65080535657878802</v>
      </c>
      <c r="AY9" s="17">
        <v>0.56842516064575799</v>
      </c>
      <c r="AZ9" s="17"/>
      <c r="BA9" s="17">
        <v>0.548712703372497</v>
      </c>
      <c r="BB9" s="17">
        <v>0.60428447057669998</v>
      </c>
    </row>
    <row r="10" spans="2:54" ht="86.45">
      <c r="B10" s="18" t="s">
        <v>390</v>
      </c>
      <c r="C10" s="17">
        <v>0.26608299093510701</v>
      </c>
      <c r="D10" s="17">
        <v>0.25950688330792598</v>
      </c>
      <c r="E10" s="17">
        <v>0.272453580483208</v>
      </c>
      <c r="F10" s="17"/>
      <c r="G10" s="17">
        <v>0.33844480571844898</v>
      </c>
      <c r="H10" s="17">
        <v>0.288405210153033</v>
      </c>
      <c r="I10" s="17">
        <v>0.28717419657736798</v>
      </c>
      <c r="J10" s="17">
        <v>0.29515029538655702</v>
      </c>
      <c r="K10" s="17">
        <v>0.21583539391958101</v>
      </c>
      <c r="L10" s="17">
        <v>0.193083661647656</v>
      </c>
      <c r="M10" s="17"/>
      <c r="N10" s="17">
        <v>0.24067457317934501</v>
      </c>
      <c r="O10" s="17">
        <v>0.26652630006004002</v>
      </c>
      <c r="P10" s="17">
        <v>0.267203000926789</v>
      </c>
      <c r="Q10" s="17">
        <v>0.29558650025966599</v>
      </c>
      <c r="R10" s="17"/>
      <c r="S10" s="17">
        <v>0.28631430618422998</v>
      </c>
      <c r="T10" s="17">
        <v>0.25333165459005802</v>
      </c>
      <c r="U10" s="17">
        <v>0.25434304477305703</v>
      </c>
      <c r="V10" s="17">
        <v>0.26772188562077598</v>
      </c>
      <c r="W10" s="17">
        <v>0.26758647979551298</v>
      </c>
      <c r="X10" s="17">
        <v>0.293284521550495</v>
      </c>
      <c r="Y10" s="17">
        <v>0.28533087513161098</v>
      </c>
      <c r="Z10" s="17">
        <v>0.28147349168402702</v>
      </c>
      <c r="AA10" s="17">
        <v>0.257953822231966</v>
      </c>
      <c r="AB10" s="17">
        <v>0.228644452864631</v>
      </c>
      <c r="AC10" s="17">
        <v>0.25187349437572099</v>
      </c>
      <c r="AD10" s="17">
        <v>0.26222692341818998</v>
      </c>
      <c r="AE10" s="17"/>
      <c r="AF10" s="17">
        <v>0.26050809968469901</v>
      </c>
      <c r="AG10" s="17">
        <v>0.26721236761907602</v>
      </c>
      <c r="AH10" s="17">
        <v>0.25256264659015099</v>
      </c>
      <c r="AI10" s="17">
        <v>0.29453657601394601</v>
      </c>
      <c r="AJ10" s="17">
        <v>0.29589486950642402</v>
      </c>
      <c r="AK10" s="17"/>
      <c r="AL10" s="17">
        <v>0.26345825875443502</v>
      </c>
      <c r="AM10" s="17">
        <v>0.26913119934956597</v>
      </c>
      <c r="AN10" s="17">
        <v>0.27595819826166701</v>
      </c>
      <c r="AO10" s="17">
        <v>0.233732054417812</v>
      </c>
      <c r="AP10" s="17">
        <v>0.23055112662792299</v>
      </c>
      <c r="AQ10" s="17"/>
      <c r="AR10" s="17">
        <v>0.326445335890717</v>
      </c>
      <c r="AS10" s="17"/>
      <c r="AT10" s="17">
        <v>0.38617405645316299</v>
      </c>
      <c r="AU10" s="17"/>
      <c r="AV10" s="17">
        <v>0.30246525239851502</v>
      </c>
      <c r="AW10" s="17"/>
      <c r="AX10" s="17">
        <v>0.22255563475145301</v>
      </c>
      <c r="AY10" s="17">
        <v>0.29835710706410401</v>
      </c>
      <c r="AZ10" s="17"/>
      <c r="BA10" s="17">
        <v>0.26289401671699097</v>
      </c>
      <c r="BB10" s="17">
        <v>0.26041756952699502</v>
      </c>
    </row>
    <row r="11" spans="2:54">
      <c r="B11" s="18" t="s">
        <v>130</v>
      </c>
      <c r="C11" s="19">
        <v>0.17090673737452</v>
      </c>
      <c r="D11" s="19">
        <v>0.12504119135956601</v>
      </c>
      <c r="E11" s="19">
        <v>0.215466028160435</v>
      </c>
      <c r="F11" s="19"/>
      <c r="G11" s="19">
        <v>8.5482976730657495E-2</v>
      </c>
      <c r="H11" s="19">
        <v>0.13090463988659401</v>
      </c>
      <c r="I11" s="19">
        <v>0.14350389130292601</v>
      </c>
      <c r="J11" s="19">
        <v>0.20457094568429801</v>
      </c>
      <c r="K11" s="19">
        <v>0.22060810041193499</v>
      </c>
      <c r="L11" s="19">
        <v>0.222075790698262</v>
      </c>
      <c r="M11" s="19"/>
      <c r="N11" s="19">
        <v>0.10469765749243901</v>
      </c>
      <c r="O11" s="19">
        <v>0.177247765625166</v>
      </c>
      <c r="P11" s="19">
        <v>0.172491793982783</v>
      </c>
      <c r="Q11" s="19">
        <v>0.22660511327497601</v>
      </c>
      <c r="R11" s="19"/>
      <c r="S11" s="19">
        <v>0.10338639715589799</v>
      </c>
      <c r="T11" s="19">
        <v>0.193069926998027</v>
      </c>
      <c r="U11" s="19">
        <v>0.22771284783496101</v>
      </c>
      <c r="V11" s="19">
        <v>0.164448364367377</v>
      </c>
      <c r="W11" s="19">
        <v>0.14421828483634599</v>
      </c>
      <c r="X11" s="19">
        <v>0.17681900514811599</v>
      </c>
      <c r="Y11" s="19">
        <v>0.20781859828501301</v>
      </c>
      <c r="Z11" s="19">
        <v>0.146367026569928</v>
      </c>
      <c r="AA11" s="19">
        <v>0.18700133178665301</v>
      </c>
      <c r="AB11" s="19">
        <v>0.162450124861996</v>
      </c>
      <c r="AC11" s="19">
        <v>0.172667105231155</v>
      </c>
      <c r="AD11" s="19">
        <v>0.19947357173911601</v>
      </c>
      <c r="AE11" s="19"/>
      <c r="AF11" s="19">
        <v>0.110252562553702</v>
      </c>
      <c r="AG11" s="19">
        <v>0.16813736747320801</v>
      </c>
      <c r="AH11" s="19">
        <v>0.164228727213616</v>
      </c>
      <c r="AI11" s="19">
        <v>0.11283108496830301</v>
      </c>
      <c r="AJ11" s="19">
        <v>0.20930277855545201</v>
      </c>
      <c r="AK11" s="19"/>
      <c r="AL11" s="19">
        <v>0.233246794906705</v>
      </c>
      <c r="AM11" s="19">
        <v>0.18762192357624399</v>
      </c>
      <c r="AN11" s="19">
        <v>0.118175758255525</v>
      </c>
      <c r="AO11" s="19">
        <v>8.4988104953345606E-2</v>
      </c>
      <c r="AP11" s="19">
        <v>0.11618298947693401</v>
      </c>
      <c r="AQ11" s="19"/>
      <c r="AR11" s="19">
        <v>8.26589266338046E-2</v>
      </c>
      <c r="AS11" s="19"/>
      <c r="AT11" s="19">
        <v>8.7835309732463895E-2</v>
      </c>
      <c r="AU11" s="19"/>
      <c r="AV11" s="19">
        <v>6.4092453777158401E-2</v>
      </c>
      <c r="AW11" s="19"/>
      <c r="AX11" s="19">
        <v>0.126639008669759</v>
      </c>
      <c r="AY11" s="19">
        <v>0.133217732290138</v>
      </c>
      <c r="AZ11" s="19"/>
      <c r="BA11" s="19">
        <v>0.188393279910511</v>
      </c>
      <c r="BB11" s="19">
        <v>0.135297959896305</v>
      </c>
    </row>
    <row r="12" spans="2:54">
      <c r="B12" s="16"/>
    </row>
    <row r="13" spans="2:54">
      <c r="B13" t="s">
        <v>456</v>
      </c>
    </row>
    <row r="14" spans="2:54">
      <c r="B14" t="s">
        <v>457</v>
      </c>
    </row>
    <row r="16" spans="2:54">
      <c r="B16"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B2:BB23"/>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391</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28.9">
      <c r="B9" s="18" t="s">
        <v>392</v>
      </c>
      <c r="C9" s="17">
        <v>0.42714481534106702</v>
      </c>
      <c r="D9" s="17">
        <v>0.42885033568765102</v>
      </c>
      <c r="E9" s="17">
        <v>0.42459760071209102</v>
      </c>
      <c r="F9" s="17"/>
      <c r="G9" s="17">
        <v>0.36733849785669997</v>
      </c>
      <c r="H9" s="17">
        <v>0.35560023763596799</v>
      </c>
      <c r="I9" s="17">
        <v>0.42742034311312799</v>
      </c>
      <c r="J9" s="17">
        <v>0.43119972051822802</v>
      </c>
      <c r="K9" s="17">
        <v>0.466686261378155</v>
      </c>
      <c r="L9" s="17">
        <v>0.49454297851366202</v>
      </c>
      <c r="M9" s="17"/>
      <c r="N9" s="17">
        <v>0.46313255223373201</v>
      </c>
      <c r="O9" s="17">
        <v>0.45256555017043998</v>
      </c>
      <c r="P9" s="17">
        <v>0.37131445667197799</v>
      </c>
      <c r="Q9" s="17">
        <v>0.41181492921843399</v>
      </c>
      <c r="R9" s="17"/>
      <c r="S9" s="17">
        <v>0.394280222291718</v>
      </c>
      <c r="T9" s="17">
        <v>0.47119035467715897</v>
      </c>
      <c r="U9" s="17">
        <v>0.41486067451096398</v>
      </c>
      <c r="V9" s="17">
        <v>0.484630797926907</v>
      </c>
      <c r="W9" s="17">
        <v>0.41663816937780201</v>
      </c>
      <c r="X9" s="17">
        <v>0.39305328795900801</v>
      </c>
      <c r="Y9" s="17">
        <v>0.41832953347768798</v>
      </c>
      <c r="Z9" s="17">
        <v>0.442969239128781</v>
      </c>
      <c r="AA9" s="17">
        <v>0.45705493256275398</v>
      </c>
      <c r="AB9" s="17">
        <v>0.38741963463210799</v>
      </c>
      <c r="AC9" s="17">
        <v>0.45550566355530903</v>
      </c>
      <c r="AD9" s="17">
        <v>0.34152146910292402</v>
      </c>
      <c r="AE9" s="17"/>
      <c r="AF9" s="17">
        <v>0.44012523902905398</v>
      </c>
      <c r="AG9" s="17">
        <v>0.43721700925115398</v>
      </c>
      <c r="AH9" s="17">
        <v>0.49602118116146598</v>
      </c>
      <c r="AI9" s="17">
        <v>0.49649595631856103</v>
      </c>
      <c r="AJ9" s="17">
        <v>0.39128466364480702</v>
      </c>
      <c r="AK9" s="17"/>
      <c r="AL9" s="17">
        <v>0.40812367536370697</v>
      </c>
      <c r="AM9" s="17">
        <v>0.42442295493788301</v>
      </c>
      <c r="AN9" s="17">
        <v>0.449681859016418</v>
      </c>
      <c r="AO9" s="17">
        <v>0.44720582046233698</v>
      </c>
      <c r="AP9" s="17">
        <v>0.323740775396886</v>
      </c>
      <c r="AQ9" s="17"/>
      <c r="AR9" s="17">
        <v>0.43407704541331599</v>
      </c>
      <c r="AS9" s="17"/>
      <c r="AT9" s="17">
        <v>0.37885501200083699</v>
      </c>
      <c r="AU9" s="17"/>
      <c r="AV9" s="17">
        <v>0.43505107615253302</v>
      </c>
      <c r="AW9" s="17"/>
      <c r="AX9" s="17">
        <v>0.50777921051138197</v>
      </c>
      <c r="AY9" s="17">
        <v>0.40835666701016099</v>
      </c>
      <c r="AZ9" s="17"/>
      <c r="BA9" s="17">
        <v>0.43433060562147202</v>
      </c>
      <c r="BB9" s="17">
        <v>0.44558173237631299</v>
      </c>
    </row>
    <row r="10" spans="2:54" ht="43.15">
      <c r="B10" s="18" t="s">
        <v>393</v>
      </c>
      <c r="C10" s="17">
        <v>0.38243129775211698</v>
      </c>
      <c r="D10" s="17">
        <v>0.400089686363715</v>
      </c>
      <c r="E10" s="17">
        <v>0.36466386420498798</v>
      </c>
      <c r="F10" s="17"/>
      <c r="G10" s="17">
        <v>0.364749744012272</v>
      </c>
      <c r="H10" s="17">
        <v>0.33278200870095198</v>
      </c>
      <c r="I10" s="17">
        <v>0.40702475043054998</v>
      </c>
      <c r="J10" s="17">
        <v>0.39769118454268698</v>
      </c>
      <c r="K10" s="17">
        <v>0.36908567170692502</v>
      </c>
      <c r="L10" s="17">
        <v>0.41175013180118902</v>
      </c>
      <c r="M10" s="17"/>
      <c r="N10" s="17">
        <v>0.42320146929908597</v>
      </c>
      <c r="O10" s="17">
        <v>0.407162963828409</v>
      </c>
      <c r="P10" s="17">
        <v>0.37468437421706502</v>
      </c>
      <c r="Q10" s="17">
        <v>0.32053705760332801</v>
      </c>
      <c r="R10" s="17"/>
      <c r="S10" s="17">
        <v>0.367246144040278</v>
      </c>
      <c r="T10" s="17">
        <v>0.39080634254581098</v>
      </c>
      <c r="U10" s="17">
        <v>0.40789528796408298</v>
      </c>
      <c r="V10" s="17">
        <v>0.41965335165809398</v>
      </c>
      <c r="W10" s="17">
        <v>0.42922528338183302</v>
      </c>
      <c r="X10" s="17">
        <v>0.37723591266012302</v>
      </c>
      <c r="Y10" s="17">
        <v>0.34741459655733897</v>
      </c>
      <c r="Z10" s="17">
        <v>0.35351051709744702</v>
      </c>
      <c r="AA10" s="17">
        <v>0.36653752649252902</v>
      </c>
      <c r="AB10" s="17">
        <v>0.36948213418682802</v>
      </c>
      <c r="AC10" s="17">
        <v>0.425785077012094</v>
      </c>
      <c r="AD10" s="17">
        <v>0.30071225945942198</v>
      </c>
      <c r="AE10" s="17"/>
      <c r="AF10" s="17">
        <v>0.411743950182338</v>
      </c>
      <c r="AG10" s="17">
        <v>0.392358300078127</v>
      </c>
      <c r="AH10" s="17">
        <v>0.39476058902752098</v>
      </c>
      <c r="AI10" s="17">
        <v>0.37836538730004099</v>
      </c>
      <c r="AJ10" s="17">
        <v>0.33434091600117199</v>
      </c>
      <c r="AK10" s="17"/>
      <c r="AL10" s="17">
        <v>0.33267939074712299</v>
      </c>
      <c r="AM10" s="17">
        <v>0.39032356159966802</v>
      </c>
      <c r="AN10" s="17">
        <v>0.42441585292885797</v>
      </c>
      <c r="AO10" s="17">
        <v>0.42938958373768299</v>
      </c>
      <c r="AP10" s="17">
        <v>0.416683457853748</v>
      </c>
      <c r="AQ10" s="17"/>
      <c r="AR10" s="17">
        <v>0.42155056683353398</v>
      </c>
      <c r="AS10" s="17"/>
      <c r="AT10" s="17">
        <v>0.41012443533614501</v>
      </c>
      <c r="AU10" s="17"/>
      <c r="AV10" s="17">
        <v>0.412956252276518</v>
      </c>
      <c r="AW10" s="17"/>
      <c r="AX10" s="17">
        <v>0.42009296595655399</v>
      </c>
      <c r="AY10" s="17">
        <v>0.40545365268618599</v>
      </c>
      <c r="AZ10" s="17"/>
      <c r="BA10" s="17">
        <v>0.386311714857835</v>
      </c>
      <c r="BB10" s="17">
        <v>0.39944325077945297</v>
      </c>
    </row>
    <row r="11" spans="2:54" ht="43.15">
      <c r="B11" s="18" t="s">
        <v>394</v>
      </c>
      <c r="C11" s="17">
        <v>0.333757244768558</v>
      </c>
      <c r="D11" s="17">
        <v>0.34889160278890702</v>
      </c>
      <c r="E11" s="17">
        <v>0.31996171032044601</v>
      </c>
      <c r="F11" s="17"/>
      <c r="G11" s="17">
        <v>0.30130348959851799</v>
      </c>
      <c r="H11" s="17">
        <v>0.36063634188934102</v>
      </c>
      <c r="I11" s="17">
        <v>0.32730500906243798</v>
      </c>
      <c r="J11" s="17">
        <v>0.32792892281632902</v>
      </c>
      <c r="K11" s="17">
        <v>0.37659083311705799</v>
      </c>
      <c r="L11" s="17">
        <v>0.314941080477603</v>
      </c>
      <c r="M11" s="17"/>
      <c r="N11" s="17">
        <v>0.371266662802335</v>
      </c>
      <c r="O11" s="17">
        <v>0.32890247110568999</v>
      </c>
      <c r="P11" s="17">
        <v>0.310011732074647</v>
      </c>
      <c r="Q11" s="17">
        <v>0.32114548774104901</v>
      </c>
      <c r="R11" s="17"/>
      <c r="S11" s="17">
        <v>0.38439155484327497</v>
      </c>
      <c r="T11" s="17">
        <v>0.32358700096529103</v>
      </c>
      <c r="U11" s="17">
        <v>0.35141573117657299</v>
      </c>
      <c r="V11" s="17">
        <v>0.35732192752388198</v>
      </c>
      <c r="W11" s="17">
        <v>0.33126382901164603</v>
      </c>
      <c r="X11" s="17">
        <v>0.28485497542939697</v>
      </c>
      <c r="Y11" s="17">
        <v>0.334995615110181</v>
      </c>
      <c r="Z11" s="17">
        <v>0.31616115528833999</v>
      </c>
      <c r="AA11" s="17">
        <v>0.31457562995666499</v>
      </c>
      <c r="AB11" s="17">
        <v>0.321603000913325</v>
      </c>
      <c r="AC11" s="17">
        <v>0.32947533508468602</v>
      </c>
      <c r="AD11" s="17">
        <v>0.31021720831025301</v>
      </c>
      <c r="AE11" s="17"/>
      <c r="AF11" s="17">
        <v>0.36188574211565</v>
      </c>
      <c r="AG11" s="17">
        <v>0.31671474190812998</v>
      </c>
      <c r="AH11" s="17">
        <v>0.31170285155533001</v>
      </c>
      <c r="AI11" s="17">
        <v>0.36793803753458498</v>
      </c>
      <c r="AJ11" s="17">
        <v>0.29539116578136898</v>
      </c>
      <c r="AK11" s="17"/>
      <c r="AL11" s="17">
        <v>0.28855636650690197</v>
      </c>
      <c r="AM11" s="17">
        <v>0.35091028979021199</v>
      </c>
      <c r="AN11" s="17">
        <v>0.360325630868994</v>
      </c>
      <c r="AO11" s="17">
        <v>0.35990422527148702</v>
      </c>
      <c r="AP11" s="17">
        <v>0.45652912143865698</v>
      </c>
      <c r="AQ11" s="17"/>
      <c r="AR11" s="17">
        <v>0.36931726499749501</v>
      </c>
      <c r="AS11" s="17"/>
      <c r="AT11" s="17">
        <v>0.35799187561009799</v>
      </c>
      <c r="AU11" s="17"/>
      <c r="AV11" s="17">
        <v>0.37527015604251202</v>
      </c>
      <c r="AW11" s="17"/>
      <c r="AX11" s="17">
        <v>0.38119480734977002</v>
      </c>
      <c r="AY11" s="17">
        <v>0.35433286077131498</v>
      </c>
      <c r="AZ11" s="17"/>
      <c r="BA11" s="17">
        <v>0.334329272902402</v>
      </c>
      <c r="BB11" s="17">
        <v>0.35517616464290902</v>
      </c>
    </row>
    <row r="12" spans="2:54" ht="28.9">
      <c r="B12" s="18" t="s">
        <v>395</v>
      </c>
      <c r="C12" s="17">
        <v>0.30701644496366098</v>
      </c>
      <c r="D12" s="17">
        <v>0.33872052595660002</v>
      </c>
      <c r="E12" s="17">
        <v>0.27517196135456601</v>
      </c>
      <c r="F12" s="17"/>
      <c r="G12" s="17">
        <v>0.26058180203638798</v>
      </c>
      <c r="H12" s="17">
        <v>0.30365265113603701</v>
      </c>
      <c r="I12" s="17">
        <v>0.31416847503974299</v>
      </c>
      <c r="J12" s="17">
        <v>0.29160133896212198</v>
      </c>
      <c r="K12" s="17">
        <v>0.30423891814454002</v>
      </c>
      <c r="L12" s="17">
        <v>0.34831108325362398</v>
      </c>
      <c r="M12" s="17"/>
      <c r="N12" s="17">
        <v>0.372394841174501</v>
      </c>
      <c r="O12" s="17">
        <v>0.30662875909368897</v>
      </c>
      <c r="P12" s="17">
        <v>0.29442254173794802</v>
      </c>
      <c r="Q12" s="17">
        <v>0.249218770301388</v>
      </c>
      <c r="R12" s="17"/>
      <c r="S12" s="17">
        <v>0.32350174032256601</v>
      </c>
      <c r="T12" s="17">
        <v>0.30449054139010601</v>
      </c>
      <c r="U12" s="17">
        <v>0.30618357647996403</v>
      </c>
      <c r="V12" s="17">
        <v>0.301191928799174</v>
      </c>
      <c r="W12" s="17">
        <v>0.30613658930339899</v>
      </c>
      <c r="X12" s="17">
        <v>0.30797491205893401</v>
      </c>
      <c r="Y12" s="17">
        <v>0.32302490514545901</v>
      </c>
      <c r="Z12" s="17">
        <v>0.26933643255289502</v>
      </c>
      <c r="AA12" s="17">
        <v>0.28409392123023203</v>
      </c>
      <c r="AB12" s="17">
        <v>0.36165468405804702</v>
      </c>
      <c r="AC12" s="17">
        <v>0.285863275015658</v>
      </c>
      <c r="AD12" s="17">
        <v>0.22295778670459601</v>
      </c>
      <c r="AE12" s="17"/>
      <c r="AF12" s="17">
        <v>0.33723379239595802</v>
      </c>
      <c r="AG12" s="17">
        <v>0.31431442248573899</v>
      </c>
      <c r="AH12" s="17">
        <v>0.35754486904831601</v>
      </c>
      <c r="AI12" s="17">
        <v>0.27145164760539597</v>
      </c>
      <c r="AJ12" s="17">
        <v>0.26069968455738102</v>
      </c>
      <c r="AK12" s="17"/>
      <c r="AL12" s="17">
        <v>0.26338758226931402</v>
      </c>
      <c r="AM12" s="17">
        <v>0.30551985763774597</v>
      </c>
      <c r="AN12" s="17">
        <v>0.32928997413890798</v>
      </c>
      <c r="AO12" s="17">
        <v>0.35490959644214598</v>
      </c>
      <c r="AP12" s="17">
        <v>0.34703638545602999</v>
      </c>
      <c r="AQ12" s="17"/>
      <c r="AR12" s="17">
        <v>0.32211158098138198</v>
      </c>
      <c r="AS12" s="17"/>
      <c r="AT12" s="17">
        <v>0.283119470106315</v>
      </c>
      <c r="AU12" s="17"/>
      <c r="AV12" s="17">
        <v>0.35435439841490901</v>
      </c>
      <c r="AW12" s="17"/>
      <c r="AX12" s="17">
        <v>0.36164058294914803</v>
      </c>
      <c r="AY12" s="17">
        <v>0.33351372011207098</v>
      </c>
      <c r="AZ12" s="17"/>
      <c r="BA12" s="17">
        <v>0.31344508444407099</v>
      </c>
      <c r="BB12" s="17">
        <v>0.33181037833287602</v>
      </c>
    </row>
    <row r="13" spans="2:54" ht="57.6">
      <c r="B13" s="18" t="s">
        <v>396</v>
      </c>
      <c r="C13" s="17">
        <v>0.25129572652717402</v>
      </c>
      <c r="D13" s="17">
        <v>0.229206225545766</v>
      </c>
      <c r="E13" s="17">
        <v>0.27408546979730702</v>
      </c>
      <c r="F13" s="17"/>
      <c r="G13" s="17">
        <v>0.34285363050115297</v>
      </c>
      <c r="H13" s="17">
        <v>0.32033117885353002</v>
      </c>
      <c r="I13" s="17">
        <v>0.25816331857442398</v>
      </c>
      <c r="J13" s="17">
        <v>0.188852969561951</v>
      </c>
      <c r="K13" s="17">
        <v>0.22803781835822401</v>
      </c>
      <c r="L13" s="17">
        <v>0.19518832334447</v>
      </c>
      <c r="M13" s="17"/>
      <c r="N13" s="17">
        <v>0.25948673981862003</v>
      </c>
      <c r="O13" s="17">
        <v>0.24541973774700299</v>
      </c>
      <c r="P13" s="17">
        <v>0.25004114348658801</v>
      </c>
      <c r="Q13" s="17">
        <v>0.253157339442389</v>
      </c>
      <c r="R13" s="17"/>
      <c r="S13" s="17">
        <v>0.31674193010512502</v>
      </c>
      <c r="T13" s="17">
        <v>0.23724798493108101</v>
      </c>
      <c r="U13" s="17">
        <v>0.22677621217420599</v>
      </c>
      <c r="V13" s="17">
        <v>0.23949026326317999</v>
      </c>
      <c r="W13" s="17">
        <v>0.229590067642507</v>
      </c>
      <c r="X13" s="17">
        <v>0.22651905727018401</v>
      </c>
      <c r="Y13" s="17">
        <v>0.23031999883159801</v>
      </c>
      <c r="Z13" s="17">
        <v>0.30262555334062402</v>
      </c>
      <c r="AA13" s="17">
        <v>0.27181329622182498</v>
      </c>
      <c r="AB13" s="17">
        <v>0.229699573059095</v>
      </c>
      <c r="AC13" s="17">
        <v>0.22818909593422401</v>
      </c>
      <c r="AD13" s="17">
        <v>0.24849224734043901</v>
      </c>
      <c r="AE13" s="17"/>
      <c r="AF13" s="17">
        <v>0.28421589830448901</v>
      </c>
      <c r="AG13" s="17">
        <v>0.24587072436723001</v>
      </c>
      <c r="AH13" s="17">
        <v>0.290600391348665</v>
      </c>
      <c r="AI13" s="17">
        <v>0.29915100944886203</v>
      </c>
      <c r="AJ13" s="17">
        <v>0.179059582305204</v>
      </c>
      <c r="AK13" s="17"/>
      <c r="AL13" s="17">
        <v>0.24689656920797401</v>
      </c>
      <c r="AM13" s="17">
        <v>0.24853112980075401</v>
      </c>
      <c r="AN13" s="17">
        <v>0.26402675461575398</v>
      </c>
      <c r="AO13" s="17">
        <v>0.29750941527565999</v>
      </c>
      <c r="AP13" s="17">
        <v>0.21981020914055199</v>
      </c>
      <c r="AQ13" s="17"/>
      <c r="AR13" s="17">
        <v>0.30349548349687799</v>
      </c>
      <c r="AS13" s="17"/>
      <c r="AT13" s="17">
        <v>0.31734709338692901</v>
      </c>
      <c r="AU13" s="17"/>
      <c r="AV13" s="17">
        <v>0.33641462573460401</v>
      </c>
      <c r="AW13" s="17"/>
      <c r="AX13" s="17">
        <v>0.26103939687387001</v>
      </c>
      <c r="AY13" s="17">
        <v>0.26771164471713599</v>
      </c>
      <c r="AZ13" s="17"/>
      <c r="BA13" s="17">
        <v>0.207428862308325</v>
      </c>
      <c r="BB13" s="17">
        <v>0.26291596918806298</v>
      </c>
    </row>
    <row r="14" spans="2:54" ht="28.9">
      <c r="B14" s="18" t="s">
        <v>397</v>
      </c>
      <c r="C14" s="17">
        <v>0.223060549158484</v>
      </c>
      <c r="D14" s="17">
        <v>0.23945483584038599</v>
      </c>
      <c r="E14" s="17">
        <v>0.205756036282461</v>
      </c>
      <c r="F14" s="17"/>
      <c r="G14" s="17">
        <v>0.26413249499286201</v>
      </c>
      <c r="H14" s="17">
        <v>0.275171482264847</v>
      </c>
      <c r="I14" s="17">
        <v>0.26595501893628298</v>
      </c>
      <c r="J14" s="17">
        <v>0.23757876411824799</v>
      </c>
      <c r="K14" s="17">
        <v>0.18916026903338901</v>
      </c>
      <c r="L14" s="17">
        <v>0.12828547423539299</v>
      </c>
      <c r="M14" s="17"/>
      <c r="N14" s="17">
        <v>0.24759381700202601</v>
      </c>
      <c r="O14" s="17">
        <v>0.216726032484793</v>
      </c>
      <c r="P14" s="17">
        <v>0.209757683778627</v>
      </c>
      <c r="Q14" s="17">
        <v>0.21437023666229199</v>
      </c>
      <c r="R14" s="17"/>
      <c r="S14" s="17">
        <v>0.267137570895496</v>
      </c>
      <c r="T14" s="17">
        <v>0.196600236104743</v>
      </c>
      <c r="U14" s="17">
        <v>0.168232179848819</v>
      </c>
      <c r="V14" s="17">
        <v>0.22107288220684801</v>
      </c>
      <c r="W14" s="17">
        <v>0.16935034133375901</v>
      </c>
      <c r="X14" s="17">
        <v>0.22556910914196099</v>
      </c>
      <c r="Y14" s="17">
        <v>0.244146497448085</v>
      </c>
      <c r="Z14" s="17">
        <v>0.233038187375465</v>
      </c>
      <c r="AA14" s="17">
        <v>0.228333253890906</v>
      </c>
      <c r="AB14" s="17">
        <v>0.26411197623155402</v>
      </c>
      <c r="AC14" s="17">
        <v>0.22680623016146501</v>
      </c>
      <c r="AD14" s="17">
        <v>0.184219029258295</v>
      </c>
      <c r="AE14" s="17"/>
      <c r="AF14" s="17">
        <v>0.275514077073374</v>
      </c>
      <c r="AG14" s="17">
        <v>0.17121169745415499</v>
      </c>
      <c r="AH14" s="17">
        <v>0.22491980383708099</v>
      </c>
      <c r="AI14" s="17">
        <v>0.30640517431707998</v>
      </c>
      <c r="AJ14" s="17">
        <v>0.17194810227259</v>
      </c>
      <c r="AK14" s="17"/>
      <c r="AL14" s="17">
        <v>0.18629869915689501</v>
      </c>
      <c r="AM14" s="17">
        <v>0.223454109833783</v>
      </c>
      <c r="AN14" s="17">
        <v>0.24220047950717</v>
      </c>
      <c r="AO14" s="17">
        <v>0.29436006173009499</v>
      </c>
      <c r="AP14" s="17">
        <v>0.28981121107373597</v>
      </c>
      <c r="AQ14" s="17"/>
      <c r="AR14" s="17">
        <v>0.28741658761211702</v>
      </c>
      <c r="AS14" s="17"/>
      <c r="AT14" s="17">
        <v>0.28631238012241</v>
      </c>
      <c r="AU14" s="17"/>
      <c r="AV14" s="17">
        <v>0.27448150939253602</v>
      </c>
      <c r="AW14" s="17"/>
      <c r="AX14" s="17">
        <v>0.20701111914543799</v>
      </c>
      <c r="AY14" s="17">
        <v>0.28763385873584002</v>
      </c>
      <c r="AZ14" s="17"/>
      <c r="BA14" s="17">
        <v>0.16668474632251401</v>
      </c>
      <c r="BB14" s="17">
        <v>0.25257487243170401</v>
      </c>
    </row>
    <row r="15" spans="2:54" ht="28.9">
      <c r="B15" s="18" t="s">
        <v>398</v>
      </c>
      <c r="C15" s="17">
        <v>0.218050146441569</v>
      </c>
      <c r="D15" s="17">
        <v>0.195166689172907</v>
      </c>
      <c r="E15" s="17">
        <v>0.240191595212501</v>
      </c>
      <c r="F15" s="17"/>
      <c r="G15" s="17">
        <v>0.27571155261567198</v>
      </c>
      <c r="H15" s="17">
        <v>0.26047632390148701</v>
      </c>
      <c r="I15" s="17">
        <v>0.23251848243255999</v>
      </c>
      <c r="J15" s="17">
        <v>0.23364860719950201</v>
      </c>
      <c r="K15" s="17">
        <v>0.16433045858516701</v>
      </c>
      <c r="L15" s="17">
        <v>0.156989115517712</v>
      </c>
      <c r="M15" s="17"/>
      <c r="N15" s="17">
        <v>0.20614417027971299</v>
      </c>
      <c r="O15" s="17">
        <v>0.20180210852635599</v>
      </c>
      <c r="P15" s="17">
        <v>0.253888843795463</v>
      </c>
      <c r="Q15" s="17">
        <v>0.21659831183501099</v>
      </c>
      <c r="R15" s="17"/>
      <c r="S15" s="17">
        <v>0.24540185602360301</v>
      </c>
      <c r="T15" s="17">
        <v>0.18172046595915101</v>
      </c>
      <c r="U15" s="17">
        <v>0.20206567393061001</v>
      </c>
      <c r="V15" s="17">
        <v>0.22440220581209899</v>
      </c>
      <c r="W15" s="17">
        <v>0.19240688077519499</v>
      </c>
      <c r="X15" s="17">
        <v>0.195823379436498</v>
      </c>
      <c r="Y15" s="17">
        <v>0.18295994308720201</v>
      </c>
      <c r="Z15" s="17">
        <v>0.25611568196789503</v>
      </c>
      <c r="AA15" s="17">
        <v>0.239730947302496</v>
      </c>
      <c r="AB15" s="17">
        <v>0.23031697334902301</v>
      </c>
      <c r="AC15" s="17">
        <v>0.25898669320613799</v>
      </c>
      <c r="AD15" s="17">
        <v>0.25662722891703399</v>
      </c>
      <c r="AE15" s="17"/>
      <c r="AF15" s="17">
        <v>0.24352602685316399</v>
      </c>
      <c r="AG15" s="17">
        <v>0.16991791061664899</v>
      </c>
      <c r="AH15" s="17">
        <v>0.216781056378967</v>
      </c>
      <c r="AI15" s="17">
        <v>0.31361066768803902</v>
      </c>
      <c r="AJ15" s="17">
        <v>0.187701154044529</v>
      </c>
      <c r="AK15" s="17"/>
      <c r="AL15" s="17">
        <v>0.203089596183226</v>
      </c>
      <c r="AM15" s="17">
        <v>0.22540027450706501</v>
      </c>
      <c r="AN15" s="17">
        <v>0.21749861172940599</v>
      </c>
      <c r="AO15" s="17">
        <v>0.25962637406186101</v>
      </c>
      <c r="AP15" s="17">
        <v>0.24480337572245001</v>
      </c>
      <c r="AQ15" s="17"/>
      <c r="AR15" s="17">
        <v>0.233761214755454</v>
      </c>
      <c r="AS15" s="17"/>
      <c r="AT15" s="17">
        <v>0.20057041563344299</v>
      </c>
      <c r="AU15" s="17"/>
      <c r="AV15" s="17">
        <v>0.27569976819188002</v>
      </c>
      <c r="AW15" s="17"/>
      <c r="AX15" s="17">
        <v>0.20955846006930201</v>
      </c>
      <c r="AY15" s="17">
        <v>0.24576250188351501</v>
      </c>
      <c r="AZ15" s="17"/>
      <c r="BA15" s="17">
        <v>0.18614860111619999</v>
      </c>
      <c r="BB15" s="17">
        <v>0.23394176776151401</v>
      </c>
    </row>
    <row r="16" spans="2:54" ht="43.15">
      <c r="B16" s="18" t="s">
        <v>399</v>
      </c>
      <c r="C16" s="17">
        <v>0.135459532930263</v>
      </c>
      <c r="D16" s="17">
        <v>0.1584840173805</v>
      </c>
      <c r="E16" s="17">
        <v>0.112405691051021</v>
      </c>
      <c r="F16" s="17"/>
      <c r="G16" s="17">
        <v>0.18256454384481899</v>
      </c>
      <c r="H16" s="17">
        <v>0.18538110963733601</v>
      </c>
      <c r="I16" s="17">
        <v>0.13062469357774201</v>
      </c>
      <c r="J16" s="17">
        <v>0.14336384922370801</v>
      </c>
      <c r="K16" s="17">
        <v>9.7353402001144701E-2</v>
      </c>
      <c r="L16" s="17">
        <v>8.6664899019959593E-2</v>
      </c>
      <c r="M16" s="17"/>
      <c r="N16" s="17">
        <v>0.142189662552138</v>
      </c>
      <c r="O16" s="17">
        <v>0.131816745805695</v>
      </c>
      <c r="P16" s="17">
        <v>0.14197217962601399</v>
      </c>
      <c r="Q16" s="17">
        <v>0.12699431174265799</v>
      </c>
      <c r="R16" s="17"/>
      <c r="S16" s="17">
        <v>0.16426913883146199</v>
      </c>
      <c r="T16" s="17">
        <v>0.106411939346071</v>
      </c>
      <c r="U16" s="17">
        <v>9.77268705618973E-2</v>
      </c>
      <c r="V16" s="17">
        <v>0.13141253168630199</v>
      </c>
      <c r="W16" s="17">
        <v>0.10707537537805401</v>
      </c>
      <c r="X16" s="17">
        <v>0.132187209562456</v>
      </c>
      <c r="Y16" s="17">
        <v>0.14640375158882901</v>
      </c>
      <c r="Z16" s="17">
        <v>0.17741326479684399</v>
      </c>
      <c r="AA16" s="17">
        <v>0.164693039466797</v>
      </c>
      <c r="AB16" s="17">
        <v>0.13440140063561401</v>
      </c>
      <c r="AC16" s="17">
        <v>9.0673494818986497E-2</v>
      </c>
      <c r="AD16" s="17">
        <v>0.20152257430776899</v>
      </c>
      <c r="AE16" s="17"/>
      <c r="AF16" s="17">
        <v>0.167460939571694</v>
      </c>
      <c r="AG16" s="17">
        <v>0.117163919961599</v>
      </c>
      <c r="AH16" s="17">
        <v>0.115788623577546</v>
      </c>
      <c r="AI16" s="17">
        <v>0.13856894819158699</v>
      </c>
      <c r="AJ16" s="17">
        <v>0.147045483046845</v>
      </c>
      <c r="AK16" s="17"/>
      <c r="AL16" s="17">
        <v>0.12853136405704199</v>
      </c>
      <c r="AM16" s="17">
        <v>0.118630830488466</v>
      </c>
      <c r="AN16" s="17">
        <v>0.138558385380948</v>
      </c>
      <c r="AO16" s="17">
        <v>0.156375405646173</v>
      </c>
      <c r="AP16" s="17">
        <v>0.21296555455819499</v>
      </c>
      <c r="AQ16" s="17"/>
      <c r="AR16" s="17">
        <v>0.195438942454257</v>
      </c>
      <c r="AS16" s="17"/>
      <c r="AT16" s="17">
        <v>0.22661906660410799</v>
      </c>
      <c r="AU16" s="17"/>
      <c r="AV16" s="17">
        <v>0.20864617767697</v>
      </c>
      <c r="AW16" s="17"/>
      <c r="AX16" s="17">
        <v>0.143402942033343</v>
      </c>
      <c r="AY16" s="17">
        <v>0.178094307719284</v>
      </c>
      <c r="AZ16" s="17"/>
      <c r="BA16" s="17">
        <v>0.131673341650062</v>
      </c>
      <c r="BB16" s="17">
        <v>0.13855234899857399</v>
      </c>
    </row>
    <row r="17" spans="2:54">
      <c r="B17" s="18" t="s">
        <v>115</v>
      </c>
      <c r="C17" s="17">
        <v>9.5528968301222997E-2</v>
      </c>
      <c r="D17" s="17">
        <v>6.9712832686527698E-2</v>
      </c>
      <c r="E17" s="17">
        <v>0.121200350901528</v>
      </c>
      <c r="F17" s="17"/>
      <c r="G17" s="17">
        <v>6.5547882598800705E-2</v>
      </c>
      <c r="H17" s="17">
        <v>7.7998859377721802E-2</v>
      </c>
      <c r="I17" s="17">
        <v>8.0181838478891099E-2</v>
      </c>
      <c r="J17" s="17">
        <v>0.11484453760135099</v>
      </c>
      <c r="K17" s="17">
        <v>0.104025593959648</v>
      </c>
      <c r="L17" s="17">
        <v>0.120966615336613</v>
      </c>
      <c r="M17" s="17"/>
      <c r="N17" s="17">
        <v>6.6770439639009499E-2</v>
      </c>
      <c r="O17" s="17">
        <v>0.102023107950101</v>
      </c>
      <c r="P17" s="17">
        <v>8.5524933478738102E-2</v>
      </c>
      <c r="Q17" s="17">
        <v>0.12602446643389301</v>
      </c>
      <c r="R17" s="17"/>
      <c r="S17" s="17">
        <v>5.1449247990374203E-2</v>
      </c>
      <c r="T17" s="17">
        <v>0.10424603704213301</v>
      </c>
      <c r="U17" s="17">
        <v>0.13045647424170001</v>
      </c>
      <c r="V17" s="17">
        <v>7.1569679693320107E-2</v>
      </c>
      <c r="W17" s="17">
        <v>9.1175796913699397E-2</v>
      </c>
      <c r="X17" s="17">
        <v>0.12499944678524801</v>
      </c>
      <c r="Y17" s="17">
        <v>9.9314530069540594E-2</v>
      </c>
      <c r="Z17" s="17">
        <v>7.336518938877E-2</v>
      </c>
      <c r="AA17" s="17">
        <v>9.2471024355206904E-2</v>
      </c>
      <c r="AB17" s="17">
        <v>9.3768627587332107E-2</v>
      </c>
      <c r="AC17" s="17">
        <v>0.103085567314963</v>
      </c>
      <c r="AD17" s="17">
        <v>0.18679064817223601</v>
      </c>
      <c r="AE17" s="17"/>
      <c r="AF17" s="17">
        <v>5.6424359322547302E-2</v>
      </c>
      <c r="AG17" s="17">
        <v>0.109199613745493</v>
      </c>
      <c r="AH17" s="17">
        <v>7.9204497408118593E-2</v>
      </c>
      <c r="AI17" s="17">
        <v>5.2546123078749202E-2</v>
      </c>
      <c r="AJ17" s="17">
        <v>9.4024742286658899E-2</v>
      </c>
      <c r="AK17" s="17"/>
      <c r="AL17" s="17">
        <v>0.13437026160327001</v>
      </c>
      <c r="AM17" s="17">
        <v>0.109608890447079</v>
      </c>
      <c r="AN17" s="17">
        <v>6.4394143019859504E-2</v>
      </c>
      <c r="AO17" s="17">
        <v>3.4218418515956098E-2</v>
      </c>
      <c r="AP17" s="17">
        <v>4.4179744985155103E-2</v>
      </c>
      <c r="AQ17" s="17"/>
      <c r="AR17" s="17">
        <v>2.9943153117947201E-2</v>
      </c>
      <c r="AS17" s="17"/>
      <c r="AT17" s="17">
        <v>3.1382862324642102E-2</v>
      </c>
      <c r="AU17" s="17"/>
      <c r="AV17" s="17">
        <v>3.04174470078038E-2</v>
      </c>
      <c r="AW17" s="17"/>
      <c r="AX17" s="17">
        <v>6.6120212723873806E-2</v>
      </c>
      <c r="AY17" s="17">
        <v>6.11531818166643E-2</v>
      </c>
      <c r="AZ17" s="17"/>
      <c r="BA17" s="17">
        <v>9.6975000263323397E-2</v>
      </c>
      <c r="BB17" s="17">
        <v>7.31760278689568E-2</v>
      </c>
    </row>
    <row r="18" spans="2:54" ht="28.9">
      <c r="B18" s="18" t="s">
        <v>400</v>
      </c>
      <c r="C18" s="19">
        <v>4.9073246533266598E-2</v>
      </c>
      <c r="D18" s="19">
        <v>5.7679765911974303E-2</v>
      </c>
      <c r="E18" s="19">
        <v>4.0908283985898103E-2</v>
      </c>
      <c r="F18" s="19"/>
      <c r="G18" s="19">
        <v>2.1025864615413298E-2</v>
      </c>
      <c r="H18" s="19">
        <v>2.2970209291868101E-2</v>
      </c>
      <c r="I18" s="19">
        <v>2.7701149152099199E-2</v>
      </c>
      <c r="J18" s="19">
        <v>4.6668434438780798E-2</v>
      </c>
      <c r="K18" s="19">
        <v>8.7385229043950199E-2</v>
      </c>
      <c r="L18" s="19">
        <v>8.2711691619515595E-2</v>
      </c>
      <c r="M18" s="19"/>
      <c r="N18" s="19">
        <v>3.1244901779454E-2</v>
      </c>
      <c r="O18" s="19">
        <v>4.3105738554489403E-2</v>
      </c>
      <c r="P18" s="19">
        <v>5.2209313451121397E-2</v>
      </c>
      <c r="Q18" s="19">
        <v>6.9992339975286602E-2</v>
      </c>
      <c r="R18" s="19"/>
      <c r="S18" s="19">
        <v>3.0044364736553301E-2</v>
      </c>
      <c r="T18" s="19">
        <v>6.9720865976881596E-2</v>
      </c>
      <c r="U18" s="19">
        <v>5.8029813396335603E-2</v>
      </c>
      <c r="V18" s="19">
        <v>4.8437599067098797E-2</v>
      </c>
      <c r="W18" s="19">
        <v>7.5389752363001605E-2</v>
      </c>
      <c r="X18" s="19">
        <v>4.7735824258343502E-2</v>
      </c>
      <c r="Y18" s="19">
        <v>5.8165479809239903E-2</v>
      </c>
      <c r="Z18" s="19">
        <v>5.2813550922270698E-2</v>
      </c>
      <c r="AA18" s="19">
        <v>2.8612884290313698E-2</v>
      </c>
      <c r="AB18" s="19">
        <v>4.98428003801233E-2</v>
      </c>
      <c r="AC18" s="19">
        <v>2.6211423161440799E-2</v>
      </c>
      <c r="AD18" s="19">
        <v>5.0409227399866599E-2</v>
      </c>
      <c r="AE18" s="19"/>
      <c r="AF18" s="19">
        <v>1.1964143706490699E-2</v>
      </c>
      <c r="AG18" s="19">
        <v>6.8892278228774695E-2</v>
      </c>
      <c r="AH18" s="19">
        <v>2.68199607100537E-2</v>
      </c>
      <c r="AI18" s="19">
        <v>8.2342228877485303E-3</v>
      </c>
      <c r="AJ18" s="19">
        <v>0.13072760965629501</v>
      </c>
      <c r="AK18" s="19"/>
      <c r="AL18" s="19">
        <v>8.2284889826620494E-2</v>
      </c>
      <c r="AM18" s="19">
        <v>3.8482071981235301E-2</v>
      </c>
      <c r="AN18" s="19">
        <v>2.88323605829067E-2</v>
      </c>
      <c r="AO18" s="19">
        <v>2.34652095305251E-2</v>
      </c>
      <c r="AP18" s="19">
        <v>4.32955817440367E-2</v>
      </c>
      <c r="AQ18" s="19"/>
      <c r="AR18" s="19">
        <v>3.61080266906482E-2</v>
      </c>
      <c r="AS18" s="19"/>
      <c r="AT18" s="19">
        <v>5.94617960216672E-2</v>
      </c>
      <c r="AU18" s="19"/>
      <c r="AV18" s="19">
        <v>9.6577431442321695E-3</v>
      </c>
      <c r="AW18" s="19"/>
      <c r="AX18" s="19">
        <v>4.7570414158060903E-2</v>
      </c>
      <c r="AY18" s="19">
        <v>1.7495666649282302E-2</v>
      </c>
      <c r="AZ18" s="19"/>
      <c r="BA18" s="19">
        <v>9.0314573399457504E-2</v>
      </c>
      <c r="BB18" s="19">
        <v>2.89815877989393E-2</v>
      </c>
    </row>
    <row r="19" spans="2:54">
      <c r="B19" s="16"/>
    </row>
    <row r="20" spans="2:54">
      <c r="B20" t="s">
        <v>456</v>
      </c>
    </row>
    <row r="21" spans="2:54">
      <c r="B21" t="s">
        <v>457</v>
      </c>
    </row>
    <row r="23" spans="2:54">
      <c r="B23"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B2:BB16"/>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401</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57.6">
      <c r="B9" s="18" t="s">
        <v>402</v>
      </c>
      <c r="C9" s="17">
        <v>0.55127609178926096</v>
      </c>
      <c r="D9" s="17">
        <v>0.60974585762313604</v>
      </c>
      <c r="E9" s="17">
        <v>0.49373147098484399</v>
      </c>
      <c r="F9" s="17"/>
      <c r="G9" s="17">
        <v>0.61720007537867905</v>
      </c>
      <c r="H9" s="17">
        <v>0.59412321190895501</v>
      </c>
      <c r="I9" s="17">
        <v>0.57493504395671102</v>
      </c>
      <c r="J9" s="17">
        <v>0.534116942927508</v>
      </c>
      <c r="K9" s="17">
        <v>0.50552896946991299</v>
      </c>
      <c r="L9" s="17">
        <v>0.49736060940617599</v>
      </c>
      <c r="M9" s="17"/>
      <c r="N9" s="17">
        <v>0.66778047074879099</v>
      </c>
      <c r="O9" s="17">
        <v>0.542599725273058</v>
      </c>
      <c r="P9" s="17">
        <v>0.51100535854101503</v>
      </c>
      <c r="Q9" s="17">
        <v>0.47170146101900401</v>
      </c>
      <c r="R9" s="17"/>
      <c r="S9" s="17">
        <v>0.61087259502922397</v>
      </c>
      <c r="T9" s="17">
        <v>0.54370985773152303</v>
      </c>
      <c r="U9" s="17">
        <v>0.52489684343420295</v>
      </c>
      <c r="V9" s="17">
        <v>0.560177230924091</v>
      </c>
      <c r="W9" s="17">
        <v>0.53058544170977395</v>
      </c>
      <c r="X9" s="17">
        <v>0.51933932160797303</v>
      </c>
      <c r="Y9" s="17">
        <v>0.569920370754737</v>
      </c>
      <c r="Z9" s="17">
        <v>0.53873174254755696</v>
      </c>
      <c r="AA9" s="17">
        <v>0.56311548803198097</v>
      </c>
      <c r="AB9" s="17">
        <v>0.53321569308091898</v>
      </c>
      <c r="AC9" s="17">
        <v>0.53191490927316698</v>
      </c>
      <c r="AD9" s="17">
        <v>0.50384412125563605</v>
      </c>
      <c r="AE9" s="17"/>
      <c r="AF9" s="17">
        <v>0.66648936066062803</v>
      </c>
      <c r="AG9" s="17">
        <v>0.55554173082570502</v>
      </c>
      <c r="AH9" s="17">
        <v>0.55650085056460596</v>
      </c>
      <c r="AI9" s="17">
        <v>0.63203852744028699</v>
      </c>
      <c r="AJ9" s="17">
        <v>0.40919784982156698</v>
      </c>
      <c r="AK9" s="17"/>
      <c r="AL9" s="17">
        <v>0.44266959100872399</v>
      </c>
      <c r="AM9" s="17">
        <v>0.54533726593763499</v>
      </c>
      <c r="AN9" s="17">
        <v>0.63078353138857701</v>
      </c>
      <c r="AO9" s="17">
        <v>0.69829652638253203</v>
      </c>
      <c r="AP9" s="17">
        <v>0.77439585337794603</v>
      </c>
      <c r="AQ9" s="17"/>
      <c r="AR9" s="17">
        <v>0.64413833681638899</v>
      </c>
      <c r="AS9" s="17"/>
      <c r="AT9" s="17">
        <v>0.61175784576627301</v>
      </c>
      <c r="AU9" s="17"/>
      <c r="AV9" s="17">
        <v>0.69719259449201498</v>
      </c>
      <c r="AW9" s="17"/>
      <c r="AX9" s="17">
        <v>0.67342780961884596</v>
      </c>
      <c r="AY9" s="17">
        <v>0.62162030905524801</v>
      </c>
      <c r="AZ9" s="17"/>
      <c r="BA9" s="17">
        <v>0.48174962375700903</v>
      </c>
      <c r="BB9" s="17">
        <v>0.61165217472978295</v>
      </c>
    </row>
    <row r="10" spans="2:54" ht="57.6">
      <c r="B10" s="18" t="s">
        <v>403</v>
      </c>
      <c r="C10" s="17">
        <v>0.29916564620817399</v>
      </c>
      <c r="D10" s="17">
        <v>0.28723032650042502</v>
      </c>
      <c r="E10" s="17">
        <v>0.31227342893398302</v>
      </c>
      <c r="F10" s="17"/>
      <c r="G10" s="17">
        <v>0.27474596299079401</v>
      </c>
      <c r="H10" s="17">
        <v>0.28641561559155698</v>
      </c>
      <c r="I10" s="17">
        <v>0.27814382935916898</v>
      </c>
      <c r="J10" s="17">
        <v>0.310467998839209</v>
      </c>
      <c r="K10" s="17">
        <v>0.314920167276379</v>
      </c>
      <c r="L10" s="17">
        <v>0.323512328097258</v>
      </c>
      <c r="M10" s="17"/>
      <c r="N10" s="17">
        <v>0.245716352661798</v>
      </c>
      <c r="O10" s="17">
        <v>0.28908455577693398</v>
      </c>
      <c r="P10" s="17">
        <v>0.33879501144787799</v>
      </c>
      <c r="Q10" s="17">
        <v>0.33272832880811898</v>
      </c>
      <c r="R10" s="17"/>
      <c r="S10" s="17">
        <v>0.28266234460435802</v>
      </c>
      <c r="T10" s="17">
        <v>0.31719918449724599</v>
      </c>
      <c r="U10" s="17">
        <v>0.32947580017523098</v>
      </c>
      <c r="V10" s="17">
        <v>0.278555207998892</v>
      </c>
      <c r="W10" s="17">
        <v>0.33392725597917</v>
      </c>
      <c r="X10" s="17">
        <v>0.308191604959694</v>
      </c>
      <c r="Y10" s="17">
        <v>0.26509570684894301</v>
      </c>
      <c r="Z10" s="17">
        <v>0.27450429968503698</v>
      </c>
      <c r="AA10" s="17">
        <v>0.29766606533107398</v>
      </c>
      <c r="AB10" s="17">
        <v>0.28641046596297898</v>
      </c>
      <c r="AC10" s="17">
        <v>0.29013472735391199</v>
      </c>
      <c r="AD10" s="17">
        <v>0.35309234861373301</v>
      </c>
      <c r="AE10" s="17"/>
      <c r="AF10" s="17">
        <v>0.232886158395607</v>
      </c>
      <c r="AG10" s="17">
        <v>0.31114534561276802</v>
      </c>
      <c r="AH10" s="17">
        <v>0.27050717744157898</v>
      </c>
      <c r="AI10" s="17">
        <v>0.24711760973993999</v>
      </c>
      <c r="AJ10" s="17">
        <v>0.451099675488569</v>
      </c>
      <c r="AK10" s="17"/>
      <c r="AL10" s="17">
        <v>0.35109431077807801</v>
      </c>
      <c r="AM10" s="17">
        <v>0.29404382363207698</v>
      </c>
      <c r="AN10" s="17">
        <v>0.266976620535885</v>
      </c>
      <c r="AO10" s="17">
        <v>0.239203612370089</v>
      </c>
      <c r="AP10" s="17">
        <v>0.114110591283365</v>
      </c>
      <c r="AQ10" s="17"/>
      <c r="AR10" s="17">
        <v>0.27324774017603298</v>
      </c>
      <c r="AS10" s="17"/>
      <c r="AT10" s="17">
        <v>0.32709433654097902</v>
      </c>
      <c r="AU10" s="17"/>
      <c r="AV10" s="17">
        <v>0.23968150144280301</v>
      </c>
      <c r="AW10" s="17"/>
      <c r="AX10" s="17">
        <v>0.23930055166009101</v>
      </c>
      <c r="AY10" s="17">
        <v>0.248240643451067</v>
      </c>
      <c r="AZ10" s="17"/>
      <c r="BA10" s="17">
        <v>0.36470534094762702</v>
      </c>
      <c r="BB10" s="17">
        <v>0.26393416029403299</v>
      </c>
    </row>
    <row r="11" spans="2:54">
      <c r="B11" s="18" t="s">
        <v>115</v>
      </c>
      <c r="C11" s="19">
        <v>0.149558262002566</v>
      </c>
      <c r="D11" s="19">
        <v>0.103023815876439</v>
      </c>
      <c r="E11" s="19">
        <v>0.19399510008117299</v>
      </c>
      <c r="F11" s="19"/>
      <c r="G11" s="19">
        <v>0.108053961630527</v>
      </c>
      <c r="H11" s="19">
        <v>0.119461172499489</v>
      </c>
      <c r="I11" s="19">
        <v>0.14692112668412</v>
      </c>
      <c r="J11" s="19">
        <v>0.155415058233283</v>
      </c>
      <c r="K11" s="19">
        <v>0.179550863253708</v>
      </c>
      <c r="L11" s="19">
        <v>0.17912706249656599</v>
      </c>
      <c r="M11" s="19"/>
      <c r="N11" s="19">
        <v>8.6503176589411299E-2</v>
      </c>
      <c r="O11" s="19">
        <v>0.16831571895000799</v>
      </c>
      <c r="P11" s="19">
        <v>0.150199630011107</v>
      </c>
      <c r="Q11" s="19">
        <v>0.19557021017287601</v>
      </c>
      <c r="R11" s="19"/>
      <c r="S11" s="19">
        <v>0.10646506036641799</v>
      </c>
      <c r="T11" s="19">
        <v>0.13909095777123101</v>
      </c>
      <c r="U11" s="19">
        <v>0.14562735639056601</v>
      </c>
      <c r="V11" s="19">
        <v>0.16126756107701701</v>
      </c>
      <c r="W11" s="19">
        <v>0.13548730231105599</v>
      </c>
      <c r="X11" s="19">
        <v>0.172469073432334</v>
      </c>
      <c r="Y11" s="19">
        <v>0.16498392239632001</v>
      </c>
      <c r="Z11" s="19">
        <v>0.18676395776740601</v>
      </c>
      <c r="AA11" s="19">
        <v>0.13921844663694599</v>
      </c>
      <c r="AB11" s="19">
        <v>0.18037384095610201</v>
      </c>
      <c r="AC11" s="19">
        <v>0.177950363372921</v>
      </c>
      <c r="AD11" s="19">
        <v>0.14306353013063</v>
      </c>
      <c r="AE11" s="19"/>
      <c r="AF11" s="19">
        <v>0.100624480943765</v>
      </c>
      <c r="AG11" s="19">
        <v>0.13331292356152699</v>
      </c>
      <c r="AH11" s="19">
        <v>0.172991971993815</v>
      </c>
      <c r="AI11" s="19">
        <v>0.120843862819773</v>
      </c>
      <c r="AJ11" s="19">
        <v>0.13970247468986399</v>
      </c>
      <c r="AK11" s="19"/>
      <c r="AL11" s="19">
        <v>0.20623609821319799</v>
      </c>
      <c r="AM11" s="19">
        <v>0.160618910430288</v>
      </c>
      <c r="AN11" s="19">
        <v>0.102239848075538</v>
      </c>
      <c r="AO11" s="19">
        <v>6.2499861247379003E-2</v>
      </c>
      <c r="AP11" s="19">
        <v>0.111493555338689</v>
      </c>
      <c r="AQ11" s="19"/>
      <c r="AR11" s="19">
        <v>8.2613923007578804E-2</v>
      </c>
      <c r="AS11" s="19"/>
      <c r="AT11" s="19">
        <v>6.1147817692747901E-2</v>
      </c>
      <c r="AU11" s="19"/>
      <c r="AV11" s="19">
        <v>6.3125904065182106E-2</v>
      </c>
      <c r="AW11" s="19"/>
      <c r="AX11" s="19">
        <v>8.7271638721063596E-2</v>
      </c>
      <c r="AY11" s="19">
        <v>0.13013904749368599</v>
      </c>
      <c r="AZ11" s="19"/>
      <c r="BA11" s="19">
        <v>0.15354503529536401</v>
      </c>
      <c r="BB11" s="19">
        <v>0.124413664976185</v>
      </c>
    </row>
    <row r="12" spans="2:54">
      <c r="B12" s="16"/>
    </row>
    <row r="13" spans="2:54">
      <c r="B13" t="s">
        <v>456</v>
      </c>
    </row>
    <row r="14" spans="2:54">
      <c r="B14" t="s">
        <v>457</v>
      </c>
    </row>
    <row r="16" spans="2:54">
      <c r="B16"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133</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28.9">
      <c r="B9" s="18" t="s">
        <v>126</v>
      </c>
      <c r="C9" s="17">
        <v>0.10654674200681601</v>
      </c>
      <c r="D9" s="17">
        <v>0.130036386784917</v>
      </c>
      <c r="E9" s="17">
        <v>8.3488722735849799E-2</v>
      </c>
      <c r="F9" s="17"/>
      <c r="G9" s="17">
        <v>0.17357607474727699</v>
      </c>
      <c r="H9" s="17">
        <v>0.18363730993778099</v>
      </c>
      <c r="I9" s="17">
        <v>0.122887915232942</v>
      </c>
      <c r="J9" s="17">
        <v>0.108335540759702</v>
      </c>
      <c r="K9" s="17">
        <v>3.8539291212450699E-2</v>
      </c>
      <c r="L9" s="17">
        <v>3.0092504453791299E-2</v>
      </c>
      <c r="M9" s="17"/>
      <c r="N9" s="17">
        <v>0.137943007535693</v>
      </c>
      <c r="O9" s="17">
        <v>8.1440098955090801E-2</v>
      </c>
      <c r="P9" s="17">
        <v>9.31078702035604E-2</v>
      </c>
      <c r="Q9" s="17">
        <v>0.109930261513592</v>
      </c>
      <c r="R9" s="17"/>
      <c r="S9" s="17">
        <v>0.208738150337164</v>
      </c>
      <c r="T9" s="17">
        <v>5.5662052703055499E-2</v>
      </c>
      <c r="U9" s="17">
        <v>8.8056999921477905E-2</v>
      </c>
      <c r="V9" s="17">
        <v>0.110212224971992</v>
      </c>
      <c r="W9" s="17">
        <v>9.7926403768585094E-2</v>
      </c>
      <c r="X9" s="17">
        <v>8.2871502721241996E-2</v>
      </c>
      <c r="Y9" s="17">
        <v>8.5303300043389901E-2</v>
      </c>
      <c r="Z9" s="17">
        <v>0.153767401397122</v>
      </c>
      <c r="AA9" s="17">
        <v>0.10737161127204101</v>
      </c>
      <c r="AB9" s="17">
        <v>8.9680114814983405E-2</v>
      </c>
      <c r="AC9" s="17">
        <v>8.9527840200186296E-2</v>
      </c>
      <c r="AD9" s="17">
        <v>4.9897378943910602E-2</v>
      </c>
      <c r="AE9" s="17"/>
      <c r="AF9" s="17">
        <v>0.19399498773808899</v>
      </c>
      <c r="AG9" s="17">
        <v>6.0085057791646003E-2</v>
      </c>
      <c r="AH9" s="17">
        <v>7.2507872991366407E-2</v>
      </c>
      <c r="AI9" s="17">
        <v>6.9175565280794493E-2</v>
      </c>
      <c r="AJ9" s="17">
        <v>6.3756107764305903E-2</v>
      </c>
      <c r="AK9" s="17"/>
      <c r="AL9" s="17">
        <v>8.4008246942030601E-2</v>
      </c>
      <c r="AM9" s="17">
        <v>7.7507772146674203E-2</v>
      </c>
      <c r="AN9" s="17">
        <v>0.122446681686034</v>
      </c>
      <c r="AO9" s="17">
        <v>0.19970966163748299</v>
      </c>
      <c r="AP9" s="17">
        <v>0.280915029750056</v>
      </c>
      <c r="AQ9" s="17"/>
      <c r="AR9" s="17">
        <v>0.21641490215478901</v>
      </c>
      <c r="AS9" s="17"/>
      <c r="AT9" s="17">
        <v>0.29179641803911299</v>
      </c>
      <c r="AU9" s="17"/>
      <c r="AV9" s="17">
        <v>0.237545196985918</v>
      </c>
      <c r="AW9" s="17"/>
      <c r="AX9" s="17">
        <v>0.19281149252543101</v>
      </c>
      <c r="AY9" s="17">
        <v>0.172687920256094</v>
      </c>
      <c r="AZ9" s="17"/>
      <c r="BA9" s="17">
        <v>7.6645276459954198E-2</v>
      </c>
      <c r="BB9" s="17">
        <v>0.123389145308681</v>
      </c>
    </row>
    <row r="10" spans="2:54" ht="28.9">
      <c r="B10" s="18" t="s">
        <v>127</v>
      </c>
      <c r="C10" s="17">
        <v>0.28567991657397601</v>
      </c>
      <c r="D10" s="17">
        <v>0.28847514295923399</v>
      </c>
      <c r="E10" s="17">
        <v>0.28240538417280098</v>
      </c>
      <c r="F10" s="17"/>
      <c r="G10" s="17">
        <v>0.37387368543938898</v>
      </c>
      <c r="H10" s="17">
        <v>0.34424179368283098</v>
      </c>
      <c r="I10" s="17">
        <v>0.31862551849857701</v>
      </c>
      <c r="J10" s="17">
        <v>0.23975631900771799</v>
      </c>
      <c r="K10" s="17">
        <v>0.26185367794787401</v>
      </c>
      <c r="L10" s="17">
        <v>0.206119348140372</v>
      </c>
      <c r="M10" s="17"/>
      <c r="N10" s="17">
        <v>0.312316762316593</v>
      </c>
      <c r="O10" s="17">
        <v>0.27045768406301302</v>
      </c>
      <c r="P10" s="17">
        <v>0.29145575638663102</v>
      </c>
      <c r="Q10" s="17">
        <v>0.26753822951571399</v>
      </c>
      <c r="R10" s="17"/>
      <c r="S10" s="17">
        <v>0.31024680826415102</v>
      </c>
      <c r="T10" s="17">
        <v>0.24241042401638399</v>
      </c>
      <c r="U10" s="17">
        <v>0.22753587225996399</v>
      </c>
      <c r="V10" s="17">
        <v>0.27265334810545</v>
      </c>
      <c r="W10" s="17">
        <v>0.28946692185623202</v>
      </c>
      <c r="X10" s="17">
        <v>0.29804159982339201</v>
      </c>
      <c r="Y10" s="17">
        <v>0.29650013845734502</v>
      </c>
      <c r="Z10" s="17">
        <v>0.28035491585005301</v>
      </c>
      <c r="AA10" s="17">
        <v>0.32559411117280002</v>
      </c>
      <c r="AB10" s="17">
        <v>0.29447698750778201</v>
      </c>
      <c r="AC10" s="17">
        <v>0.32356059638254803</v>
      </c>
      <c r="AD10" s="17">
        <v>0.24968513336399401</v>
      </c>
      <c r="AE10" s="17"/>
      <c r="AF10" s="17">
        <v>0.42397487905099601</v>
      </c>
      <c r="AG10" s="17">
        <v>0.20805476899689099</v>
      </c>
      <c r="AH10" s="17">
        <v>0.27904794793986398</v>
      </c>
      <c r="AI10" s="17">
        <v>0.28933093442014901</v>
      </c>
      <c r="AJ10" s="17">
        <v>0.16137558201150301</v>
      </c>
      <c r="AK10" s="17"/>
      <c r="AL10" s="17">
        <v>0.22163591309454</v>
      </c>
      <c r="AM10" s="17">
        <v>0.29962254295984198</v>
      </c>
      <c r="AN10" s="17">
        <v>0.323059531534031</v>
      </c>
      <c r="AO10" s="17">
        <v>0.35167382995582402</v>
      </c>
      <c r="AP10" s="17">
        <v>0.30253476606352198</v>
      </c>
      <c r="AQ10" s="17"/>
      <c r="AR10" s="17">
        <v>0.381776301418154</v>
      </c>
      <c r="AS10" s="17"/>
      <c r="AT10" s="17">
        <v>0.31265521747508401</v>
      </c>
      <c r="AU10" s="17"/>
      <c r="AV10" s="17">
        <v>0.40822762894125098</v>
      </c>
      <c r="AW10" s="17"/>
      <c r="AX10" s="17">
        <v>0.29508036450932901</v>
      </c>
      <c r="AY10" s="17">
        <v>0.425200859824369</v>
      </c>
      <c r="AZ10" s="17"/>
      <c r="BA10" s="17">
        <v>0.21372292932485901</v>
      </c>
      <c r="BB10" s="17">
        <v>0.34460149654920103</v>
      </c>
    </row>
    <row r="11" spans="2:54" ht="43.15">
      <c r="B11" s="18" t="s">
        <v>128</v>
      </c>
      <c r="C11" s="17">
        <v>0.34713776415512398</v>
      </c>
      <c r="D11" s="17">
        <v>0.33166111590765002</v>
      </c>
      <c r="E11" s="17">
        <v>0.363936488276769</v>
      </c>
      <c r="F11" s="17"/>
      <c r="G11" s="17">
        <v>0.27677118152345198</v>
      </c>
      <c r="H11" s="17">
        <v>0.28234903689601498</v>
      </c>
      <c r="I11" s="17">
        <v>0.32645903615507799</v>
      </c>
      <c r="J11" s="17">
        <v>0.39265403804929599</v>
      </c>
      <c r="K11" s="17">
        <v>0.35467116725882902</v>
      </c>
      <c r="L11" s="17">
        <v>0.42201302510958699</v>
      </c>
      <c r="M11" s="17"/>
      <c r="N11" s="17">
        <v>0.33472782944332302</v>
      </c>
      <c r="O11" s="17">
        <v>0.36568455655669002</v>
      </c>
      <c r="P11" s="17">
        <v>0.382128183680219</v>
      </c>
      <c r="Q11" s="17">
        <v>0.31108974032499198</v>
      </c>
      <c r="R11" s="17"/>
      <c r="S11" s="17">
        <v>0.30300188663615901</v>
      </c>
      <c r="T11" s="17">
        <v>0.380366059663237</v>
      </c>
      <c r="U11" s="17">
        <v>0.379134843422818</v>
      </c>
      <c r="V11" s="17">
        <v>0.35499048200600303</v>
      </c>
      <c r="W11" s="17">
        <v>0.357418937158334</v>
      </c>
      <c r="X11" s="17">
        <v>0.367431430030637</v>
      </c>
      <c r="Y11" s="17">
        <v>0.33271739767070302</v>
      </c>
      <c r="Z11" s="17">
        <v>0.329876305825754</v>
      </c>
      <c r="AA11" s="17">
        <v>0.30276657671941298</v>
      </c>
      <c r="AB11" s="17">
        <v>0.34251964224382497</v>
      </c>
      <c r="AC11" s="17">
        <v>0.31037305309622298</v>
      </c>
      <c r="AD11" s="17">
        <v>0.51389522446055202</v>
      </c>
      <c r="AE11" s="17"/>
      <c r="AF11" s="17">
        <v>0.28984375662296902</v>
      </c>
      <c r="AG11" s="17">
        <v>0.38680621996761899</v>
      </c>
      <c r="AH11" s="17">
        <v>0.42847981006742603</v>
      </c>
      <c r="AI11" s="17">
        <v>0.38127397210604203</v>
      </c>
      <c r="AJ11" s="17">
        <v>0.363939605808901</v>
      </c>
      <c r="AK11" s="17"/>
      <c r="AL11" s="17">
        <v>0.35931356144293902</v>
      </c>
      <c r="AM11" s="17">
        <v>0.366241719686977</v>
      </c>
      <c r="AN11" s="17">
        <v>0.34212425901402299</v>
      </c>
      <c r="AO11" s="17">
        <v>0.30303037124966797</v>
      </c>
      <c r="AP11" s="17">
        <v>0.21921924246452601</v>
      </c>
      <c r="AQ11" s="17"/>
      <c r="AR11" s="17">
        <v>0.27954215458190901</v>
      </c>
      <c r="AS11" s="17"/>
      <c r="AT11" s="17">
        <v>0.24330226320871701</v>
      </c>
      <c r="AU11" s="17"/>
      <c r="AV11" s="17">
        <v>0.26979101842111602</v>
      </c>
      <c r="AW11" s="17"/>
      <c r="AX11" s="17">
        <v>0.297441953040402</v>
      </c>
      <c r="AY11" s="17">
        <v>0.282006425626112</v>
      </c>
      <c r="AZ11" s="17"/>
      <c r="BA11" s="17">
        <v>0.37253854042757201</v>
      </c>
      <c r="BB11" s="17">
        <v>0.33153971479273098</v>
      </c>
    </row>
    <row r="12" spans="2:54" ht="43.15">
      <c r="B12" s="18" t="s">
        <v>129</v>
      </c>
      <c r="C12" s="17">
        <v>0.173528234260722</v>
      </c>
      <c r="D12" s="17">
        <v>0.18967663880726801</v>
      </c>
      <c r="E12" s="17">
        <v>0.157372882190986</v>
      </c>
      <c r="F12" s="17"/>
      <c r="G12" s="17">
        <v>0.104754390678805</v>
      </c>
      <c r="H12" s="17">
        <v>0.112779358487685</v>
      </c>
      <c r="I12" s="17">
        <v>0.14855153978124</v>
      </c>
      <c r="J12" s="17">
        <v>0.17733981871733601</v>
      </c>
      <c r="K12" s="17">
        <v>0.23637863764966199</v>
      </c>
      <c r="L12" s="17">
        <v>0.24285112074107601</v>
      </c>
      <c r="M12" s="17"/>
      <c r="N12" s="17">
        <v>0.14841302769985401</v>
      </c>
      <c r="O12" s="17">
        <v>0.18772928197771599</v>
      </c>
      <c r="P12" s="17">
        <v>0.16358814695820201</v>
      </c>
      <c r="Q12" s="17">
        <v>0.19786099290617001</v>
      </c>
      <c r="R12" s="17"/>
      <c r="S12" s="17">
        <v>9.3623766914102305E-2</v>
      </c>
      <c r="T12" s="17">
        <v>0.23557530583598099</v>
      </c>
      <c r="U12" s="17">
        <v>0.21960737041387901</v>
      </c>
      <c r="V12" s="17">
        <v>0.17766015942500099</v>
      </c>
      <c r="W12" s="17">
        <v>0.20119127160471301</v>
      </c>
      <c r="X12" s="17">
        <v>0.15456098141218599</v>
      </c>
      <c r="Y12" s="17">
        <v>0.16102715855323699</v>
      </c>
      <c r="Z12" s="17">
        <v>0.17013082220197601</v>
      </c>
      <c r="AA12" s="17">
        <v>0.16245806147333899</v>
      </c>
      <c r="AB12" s="17">
        <v>0.20514830381138099</v>
      </c>
      <c r="AC12" s="17">
        <v>0.17099136407825399</v>
      </c>
      <c r="AD12" s="17">
        <v>0.122130736173091</v>
      </c>
      <c r="AE12" s="17"/>
      <c r="AF12" s="17">
        <v>3.7180535256222703E-2</v>
      </c>
      <c r="AG12" s="17">
        <v>0.26991300845966099</v>
      </c>
      <c r="AH12" s="17">
        <v>0.118760662166798</v>
      </c>
      <c r="AI12" s="17">
        <v>0.174516647603083</v>
      </c>
      <c r="AJ12" s="17">
        <v>0.36662516285922098</v>
      </c>
      <c r="AK12" s="17"/>
      <c r="AL12" s="17">
        <v>0.21451453318451599</v>
      </c>
      <c r="AM12" s="17">
        <v>0.16702309063649401</v>
      </c>
      <c r="AN12" s="17">
        <v>0.13851589880430301</v>
      </c>
      <c r="AO12" s="17">
        <v>0.113652155144775</v>
      </c>
      <c r="AP12" s="17">
        <v>0.128261013392309</v>
      </c>
      <c r="AQ12" s="17"/>
      <c r="AR12" s="17">
        <v>8.8012337352164502E-2</v>
      </c>
      <c r="AS12" s="17"/>
      <c r="AT12" s="17">
        <v>0.137652829892603</v>
      </c>
      <c r="AU12" s="17"/>
      <c r="AV12" s="17">
        <v>4.1908160127150401E-2</v>
      </c>
      <c r="AW12" s="17"/>
      <c r="AX12" s="17">
        <v>0.15381222449854601</v>
      </c>
      <c r="AY12" s="17">
        <v>5.5208014206578997E-2</v>
      </c>
      <c r="AZ12" s="17"/>
      <c r="BA12" s="17">
        <v>0.26442893020790498</v>
      </c>
      <c r="BB12" s="17">
        <v>0.12678517638321199</v>
      </c>
    </row>
    <row r="13" spans="2:54">
      <c r="B13" s="18" t="s">
        <v>130</v>
      </c>
      <c r="C13" s="19">
        <v>8.7107343003362203E-2</v>
      </c>
      <c r="D13" s="19">
        <v>6.0150715540931002E-2</v>
      </c>
      <c r="E13" s="19">
        <v>0.11279652262359401</v>
      </c>
      <c r="F13" s="19"/>
      <c r="G13" s="19">
        <v>7.10246676110773E-2</v>
      </c>
      <c r="H13" s="19">
        <v>7.6992500995688204E-2</v>
      </c>
      <c r="I13" s="19">
        <v>8.3475990332163297E-2</v>
      </c>
      <c r="J13" s="19">
        <v>8.1914283465948201E-2</v>
      </c>
      <c r="K13" s="19">
        <v>0.108557225931185</v>
      </c>
      <c r="L13" s="19">
        <v>9.8924001555173002E-2</v>
      </c>
      <c r="M13" s="19"/>
      <c r="N13" s="19">
        <v>6.6599373004536999E-2</v>
      </c>
      <c r="O13" s="19">
        <v>9.4688378447490201E-2</v>
      </c>
      <c r="P13" s="19">
        <v>6.9720042771387894E-2</v>
      </c>
      <c r="Q13" s="19">
        <v>0.113580775739531</v>
      </c>
      <c r="R13" s="19"/>
      <c r="S13" s="19">
        <v>8.4389387848423994E-2</v>
      </c>
      <c r="T13" s="19">
        <v>8.5986157781343095E-2</v>
      </c>
      <c r="U13" s="19">
        <v>8.5664913981861004E-2</v>
      </c>
      <c r="V13" s="19">
        <v>8.4483785491553706E-2</v>
      </c>
      <c r="W13" s="19">
        <v>5.3996465612135898E-2</v>
      </c>
      <c r="X13" s="19">
        <v>9.7094486012543293E-2</v>
      </c>
      <c r="Y13" s="19">
        <v>0.124452005275326</v>
      </c>
      <c r="Z13" s="19">
        <v>6.5870554725095398E-2</v>
      </c>
      <c r="AA13" s="19">
        <v>0.101809639362408</v>
      </c>
      <c r="AB13" s="19">
        <v>6.8174951622028704E-2</v>
      </c>
      <c r="AC13" s="19">
        <v>0.10554714624278801</v>
      </c>
      <c r="AD13" s="19">
        <v>6.4391527058452705E-2</v>
      </c>
      <c r="AE13" s="19"/>
      <c r="AF13" s="19">
        <v>5.5005841331723697E-2</v>
      </c>
      <c r="AG13" s="19">
        <v>7.5140944784182706E-2</v>
      </c>
      <c r="AH13" s="19">
        <v>0.10120370683454501</v>
      </c>
      <c r="AI13" s="19">
        <v>8.57028805899306E-2</v>
      </c>
      <c r="AJ13" s="19">
        <v>4.4303541556068297E-2</v>
      </c>
      <c r="AK13" s="19"/>
      <c r="AL13" s="19">
        <v>0.120527745335974</v>
      </c>
      <c r="AM13" s="19">
        <v>8.9604874570013399E-2</v>
      </c>
      <c r="AN13" s="19">
        <v>7.3853628961608603E-2</v>
      </c>
      <c r="AO13" s="19">
        <v>3.1933982012250499E-2</v>
      </c>
      <c r="AP13" s="19">
        <v>6.9069948329586003E-2</v>
      </c>
      <c r="AQ13" s="19"/>
      <c r="AR13" s="19">
        <v>3.4254304492983403E-2</v>
      </c>
      <c r="AS13" s="19"/>
      <c r="AT13" s="19">
        <v>1.45932713844838E-2</v>
      </c>
      <c r="AU13" s="19"/>
      <c r="AV13" s="19">
        <v>4.2527995524565099E-2</v>
      </c>
      <c r="AW13" s="19"/>
      <c r="AX13" s="19">
        <v>6.0853965426291803E-2</v>
      </c>
      <c r="AY13" s="19">
        <v>6.4896780086846004E-2</v>
      </c>
      <c r="AZ13" s="19"/>
      <c r="BA13" s="19">
        <v>7.2664323579709797E-2</v>
      </c>
      <c r="BB13" s="19">
        <v>7.3684466966174297E-2</v>
      </c>
    </row>
    <row r="14" spans="2:54">
      <c r="B14" s="16"/>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B2:BB16"/>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375</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72">
      <c r="B9" s="18" t="s">
        <v>404</v>
      </c>
      <c r="C9" s="17">
        <v>0.45799333212932702</v>
      </c>
      <c r="D9" s="17">
        <v>0.50050177476165703</v>
      </c>
      <c r="E9" s="17">
        <v>0.41740153835955002</v>
      </c>
      <c r="F9" s="17"/>
      <c r="G9" s="17">
        <v>0.47465766078754501</v>
      </c>
      <c r="H9" s="17">
        <v>0.51540277113437005</v>
      </c>
      <c r="I9" s="17">
        <v>0.461323456413611</v>
      </c>
      <c r="J9" s="17">
        <v>0.48024907981324699</v>
      </c>
      <c r="K9" s="17">
        <v>0.40631452223915998</v>
      </c>
      <c r="L9" s="17">
        <v>0.41325673135459101</v>
      </c>
      <c r="M9" s="17"/>
      <c r="N9" s="17">
        <v>0.51363619714576803</v>
      </c>
      <c r="O9" s="17">
        <v>0.43243543116216199</v>
      </c>
      <c r="P9" s="17">
        <v>0.48231328131411</v>
      </c>
      <c r="Q9" s="17">
        <v>0.41198491237899898</v>
      </c>
      <c r="R9" s="17"/>
      <c r="S9" s="17">
        <v>0.52203467259589198</v>
      </c>
      <c r="T9" s="17">
        <v>0.41155572906396898</v>
      </c>
      <c r="U9" s="17">
        <v>0.44834078930250298</v>
      </c>
      <c r="V9" s="17">
        <v>0.44899530851735397</v>
      </c>
      <c r="W9" s="17">
        <v>0.40648521282348599</v>
      </c>
      <c r="X9" s="17">
        <v>0.43585219247759999</v>
      </c>
      <c r="Y9" s="17">
        <v>0.417400642447466</v>
      </c>
      <c r="Z9" s="17">
        <v>0.55339514923476996</v>
      </c>
      <c r="AA9" s="17">
        <v>0.46818254270374599</v>
      </c>
      <c r="AB9" s="17">
        <v>0.52846176426373104</v>
      </c>
      <c r="AC9" s="17">
        <v>0.416291814488914</v>
      </c>
      <c r="AD9" s="17">
        <v>0.40252326713380898</v>
      </c>
      <c r="AE9" s="17"/>
      <c r="AF9" s="17">
        <v>0.52402259781175198</v>
      </c>
      <c r="AG9" s="17">
        <v>0.43614866252687901</v>
      </c>
      <c r="AH9" s="17">
        <v>0.460827545595759</v>
      </c>
      <c r="AI9" s="17">
        <v>0.51294785598027604</v>
      </c>
      <c r="AJ9" s="17">
        <v>0.42119933422081102</v>
      </c>
      <c r="AK9" s="17"/>
      <c r="AL9" s="17">
        <v>0.39965765173060502</v>
      </c>
      <c r="AM9" s="17">
        <v>0.446164405109507</v>
      </c>
      <c r="AN9" s="17">
        <v>0.49475220381657198</v>
      </c>
      <c r="AO9" s="17">
        <v>0.53044563332356298</v>
      </c>
      <c r="AP9" s="17">
        <v>0.65465315333574803</v>
      </c>
      <c r="AQ9" s="17"/>
      <c r="AR9" s="17">
        <v>0.51490922124480898</v>
      </c>
      <c r="AS9" s="17"/>
      <c r="AT9" s="17">
        <v>0.48345457555621502</v>
      </c>
      <c r="AU9" s="17"/>
      <c r="AV9" s="17">
        <v>0.53463637577812295</v>
      </c>
      <c r="AW9" s="17"/>
      <c r="AX9" s="17">
        <v>0.515312809154856</v>
      </c>
      <c r="AY9" s="17">
        <v>0.51197628545413598</v>
      </c>
      <c r="AZ9" s="17"/>
      <c r="BA9" s="17">
        <v>0.42846273272667301</v>
      </c>
      <c r="BB9" s="17">
        <v>0.49996504351836002</v>
      </c>
    </row>
    <row r="10" spans="2:54" ht="86.45">
      <c r="B10" s="18" t="s">
        <v>405</v>
      </c>
      <c r="C10" s="17">
        <v>0.36250667373893303</v>
      </c>
      <c r="D10" s="17">
        <v>0.34509434070129802</v>
      </c>
      <c r="E10" s="17">
        <v>0.37944866609403399</v>
      </c>
      <c r="F10" s="17"/>
      <c r="G10" s="17">
        <v>0.41433791548387799</v>
      </c>
      <c r="H10" s="17">
        <v>0.38062979054705998</v>
      </c>
      <c r="I10" s="17">
        <v>0.38610398436224502</v>
      </c>
      <c r="J10" s="17">
        <v>0.32239691136387</v>
      </c>
      <c r="K10" s="17">
        <v>0.33450248067247901</v>
      </c>
      <c r="L10" s="17">
        <v>0.34592985639474799</v>
      </c>
      <c r="M10" s="17"/>
      <c r="N10" s="17">
        <v>0.349014705847423</v>
      </c>
      <c r="O10" s="17">
        <v>0.361551736712514</v>
      </c>
      <c r="P10" s="17">
        <v>0.37463795003102401</v>
      </c>
      <c r="Q10" s="17">
        <v>0.36292603604942902</v>
      </c>
      <c r="R10" s="17"/>
      <c r="S10" s="17">
        <v>0.35602879707933099</v>
      </c>
      <c r="T10" s="17">
        <v>0.36681569288439098</v>
      </c>
      <c r="U10" s="17">
        <v>0.34008417955239501</v>
      </c>
      <c r="V10" s="17">
        <v>0.38388666697541901</v>
      </c>
      <c r="W10" s="17">
        <v>0.40073101074568801</v>
      </c>
      <c r="X10" s="17">
        <v>0.36928513900608101</v>
      </c>
      <c r="Y10" s="17">
        <v>0.38335698549111702</v>
      </c>
      <c r="Z10" s="17">
        <v>0.32048394937893299</v>
      </c>
      <c r="AA10" s="17">
        <v>0.35599874568478101</v>
      </c>
      <c r="AB10" s="17">
        <v>0.30807141368628899</v>
      </c>
      <c r="AC10" s="17">
        <v>0.37782412656707198</v>
      </c>
      <c r="AD10" s="17">
        <v>0.42186565635068901</v>
      </c>
      <c r="AE10" s="17"/>
      <c r="AF10" s="17">
        <v>0.35630727495819298</v>
      </c>
      <c r="AG10" s="17">
        <v>0.38057010034381</v>
      </c>
      <c r="AH10" s="17">
        <v>0.32976531561824801</v>
      </c>
      <c r="AI10" s="17">
        <v>0.36505906942780503</v>
      </c>
      <c r="AJ10" s="17">
        <v>0.38859089458283902</v>
      </c>
      <c r="AK10" s="17"/>
      <c r="AL10" s="17">
        <v>0.358383900785474</v>
      </c>
      <c r="AM10" s="17">
        <v>0.38276222993203901</v>
      </c>
      <c r="AN10" s="17">
        <v>0.34955837729283101</v>
      </c>
      <c r="AO10" s="17">
        <v>0.37852075670888102</v>
      </c>
      <c r="AP10" s="17">
        <v>0.24153147504495101</v>
      </c>
      <c r="AQ10" s="17"/>
      <c r="AR10" s="17">
        <v>0.39374177660555298</v>
      </c>
      <c r="AS10" s="17"/>
      <c r="AT10" s="17">
        <v>0.42611432084834799</v>
      </c>
      <c r="AU10" s="17"/>
      <c r="AV10" s="17">
        <v>0.38835738478389698</v>
      </c>
      <c r="AW10" s="17"/>
      <c r="AX10" s="17">
        <v>0.34875282025272802</v>
      </c>
      <c r="AY10" s="17">
        <v>0.35336845179286303</v>
      </c>
      <c r="AZ10" s="17"/>
      <c r="BA10" s="17">
        <v>0.373124572008454</v>
      </c>
      <c r="BB10" s="17">
        <v>0.34986040846842098</v>
      </c>
    </row>
    <row r="11" spans="2:54">
      <c r="B11" s="18" t="s">
        <v>130</v>
      </c>
      <c r="C11" s="19">
        <v>0.17949999413174</v>
      </c>
      <c r="D11" s="19">
        <v>0.15440388453704501</v>
      </c>
      <c r="E11" s="19">
        <v>0.20314979554641599</v>
      </c>
      <c r="F11" s="19"/>
      <c r="G11" s="19">
        <v>0.111004423728577</v>
      </c>
      <c r="H11" s="19">
        <v>0.10396743831857</v>
      </c>
      <c r="I11" s="19">
        <v>0.15257255922414401</v>
      </c>
      <c r="J11" s="19">
        <v>0.19735400882288301</v>
      </c>
      <c r="K11" s="19">
        <v>0.25918299708836101</v>
      </c>
      <c r="L11" s="19">
        <v>0.240813412250661</v>
      </c>
      <c r="M11" s="19"/>
      <c r="N11" s="19">
        <v>0.137349097006808</v>
      </c>
      <c r="O11" s="19">
        <v>0.20601283212532501</v>
      </c>
      <c r="P11" s="19">
        <v>0.14304876865486599</v>
      </c>
      <c r="Q11" s="19">
        <v>0.225089051571571</v>
      </c>
      <c r="R11" s="19"/>
      <c r="S11" s="19">
        <v>0.121936530324777</v>
      </c>
      <c r="T11" s="19">
        <v>0.22162857805163999</v>
      </c>
      <c r="U11" s="19">
        <v>0.21157503114510201</v>
      </c>
      <c r="V11" s="19">
        <v>0.16711802450722699</v>
      </c>
      <c r="W11" s="19">
        <v>0.192783776430826</v>
      </c>
      <c r="X11" s="19">
        <v>0.194862668516319</v>
      </c>
      <c r="Y11" s="19">
        <v>0.19924237206141701</v>
      </c>
      <c r="Z11" s="19">
        <v>0.126120901386297</v>
      </c>
      <c r="AA11" s="19">
        <v>0.175818711611474</v>
      </c>
      <c r="AB11" s="19">
        <v>0.16346682204998</v>
      </c>
      <c r="AC11" s="19">
        <v>0.20588405894401501</v>
      </c>
      <c r="AD11" s="19">
        <v>0.17561107651550201</v>
      </c>
      <c r="AE11" s="19"/>
      <c r="AF11" s="19">
        <v>0.119670127230055</v>
      </c>
      <c r="AG11" s="19">
        <v>0.18328123712931199</v>
      </c>
      <c r="AH11" s="19">
        <v>0.20940713878599401</v>
      </c>
      <c r="AI11" s="19">
        <v>0.12199307459191799</v>
      </c>
      <c r="AJ11" s="19">
        <v>0.19020977119635099</v>
      </c>
      <c r="AK11" s="19"/>
      <c r="AL11" s="19">
        <v>0.24195844748392101</v>
      </c>
      <c r="AM11" s="19">
        <v>0.17107336495845499</v>
      </c>
      <c r="AN11" s="19">
        <v>0.15568941889059701</v>
      </c>
      <c r="AO11" s="19">
        <v>9.1033609967555898E-2</v>
      </c>
      <c r="AP11" s="19">
        <v>0.103815371619301</v>
      </c>
      <c r="AQ11" s="19"/>
      <c r="AR11" s="19">
        <v>9.1349002149638495E-2</v>
      </c>
      <c r="AS11" s="19"/>
      <c r="AT11" s="19">
        <v>9.0431103595436296E-2</v>
      </c>
      <c r="AU11" s="19"/>
      <c r="AV11" s="19">
        <v>7.7006239437980101E-2</v>
      </c>
      <c r="AW11" s="19"/>
      <c r="AX11" s="19">
        <v>0.135934370592416</v>
      </c>
      <c r="AY11" s="19">
        <v>0.13465526275300099</v>
      </c>
      <c r="AZ11" s="19"/>
      <c r="BA11" s="19">
        <v>0.19841269526487301</v>
      </c>
      <c r="BB11" s="19">
        <v>0.150174548013218</v>
      </c>
    </row>
    <row r="12" spans="2:54">
      <c r="B12" s="16"/>
    </row>
    <row r="13" spans="2:54">
      <c r="B13" t="s">
        <v>456</v>
      </c>
    </row>
    <row r="14" spans="2:54">
      <c r="B14" t="s">
        <v>457</v>
      </c>
    </row>
    <row r="16" spans="2:54">
      <c r="B16"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B2:BB21"/>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406</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28.9">
      <c r="B9" s="18" t="s">
        <v>407</v>
      </c>
      <c r="C9" s="17">
        <v>0.38329015523156201</v>
      </c>
      <c r="D9" s="17">
        <v>0.36497512025566697</v>
      </c>
      <c r="E9" s="17">
        <v>0.39990236189217998</v>
      </c>
      <c r="F9" s="17"/>
      <c r="G9" s="17">
        <v>0.39483857113029702</v>
      </c>
      <c r="H9" s="17">
        <v>0.42503859347908202</v>
      </c>
      <c r="I9" s="17">
        <v>0.41935662271415203</v>
      </c>
      <c r="J9" s="17">
        <v>0.37260087542232301</v>
      </c>
      <c r="K9" s="17">
        <v>0.34070614374159303</v>
      </c>
      <c r="L9" s="17">
        <v>0.34866358193995101</v>
      </c>
      <c r="M9" s="17"/>
      <c r="N9" s="17">
        <v>0.39461446588219901</v>
      </c>
      <c r="O9" s="17">
        <v>0.37751015290693102</v>
      </c>
      <c r="P9" s="17">
        <v>0.41455018692505802</v>
      </c>
      <c r="Q9" s="17">
        <v>0.34990617953924003</v>
      </c>
      <c r="R9" s="17"/>
      <c r="S9" s="17">
        <v>0.42924680012240202</v>
      </c>
      <c r="T9" s="17">
        <v>0.34868621876196698</v>
      </c>
      <c r="U9" s="17">
        <v>0.41220143505286899</v>
      </c>
      <c r="V9" s="17">
        <v>0.37755706072621997</v>
      </c>
      <c r="W9" s="17">
        <v>0.38274839762615098</v>
      </c>
      <c r="X9" s="17">
        <v>0.34304733833546502</v>
      </c>
      <c r="Y9" s="17">
        <v>0.29927177814806299</v>
      </c>
      <c r="Z9" s="17">
        <v>0.48176618206125699</v>
      </c>
      <c r="AA9" s="17">
        <v>0.41694867182312301</v>
      </c>
      <c r="AB9" s="17">
        <v>0.370506810600777</v>
      </c>
      <c r="AC9" s="17">
        <v>0.397047845252403</v>
      </c>
      <c r="AD9" s="17">
        <v>0.366352369592991</v>
      </c>
      <c r="AE9" s="17"/>
      <c r="AF9" s="17">
        <v>0.42169480315655999</v>
      </c>
      <c r="AG9" s="17">
        <v>0.34512396160999398</v>
      </c>
      <c r="AH9" s="17">
        <v>0.40769990091946201</v>
      </c>
      <c r="AI9" s="17">
        <v>0.46291423484297001</v>
      </c>
      <c r="AJ9" s="17">
        <v>0.357710378765422</v>
      </c>
      <c r="AK9" s="17"/>
      <c r="AL9" s="17">
        <v>0.34239727460039798</v>
      </c>
      <c r="AM9" s="17">
        <v>0.39205830283934301</v>
      </c>
      <c r="AN9" s="17">
        <v>0.39357747860320602</v>
      </c>
      <c r="AO9" s="17">
        <v>0.399887923782831</v>
      </c>
      <c r="AP9" s="17">
        <v>0.38039290172219697</v>
      </c>
      <c r="AQ9" s="17"/>
      <c r="AR9" s="17">
        <v>0.40604322187835401</v>
      </c>
      <c r="AS9" s="17"/>
      <c r="AT9" s="17">
        <v>0.35413093701266402</v>
      </c>
      <c r="AU9" s="17"/>
      <c r="AV9" s="17">
        <v>0.44644621647859301</v>
      </c>
      <c r="AW9" s="17"/>
      <c r="AX9" s="17">
        <v>0.362016164037195</v>
      </c>
      <c r="AY9" s="17">
        <v>0.41479935636552201</v>
      </c>
      <c r="AZ9" s="17"/>
      <c r="BA9" s="17">
        <v>0.36222102561678299</v>
      </c>
      <c r="BB9" s="17">
        <v>0.38929599069035797</v>
      </c>
    </row>
    <row r="10" spans="2:54" ht="43.15">
      <c r="B10" s="18" t="s">
        <v>408</v>
      </c>
      <c r="C10" s="17">
        <v>0.36938563419637999</v>
      </c>
      <c r="D10" s="17">
        <v>0.39444053439209098</v>
      </c>
      <c r="E10" s="17">
        <v>0.34538803372216897</v>
      </c>
      <c r="F10" s="17"/>
      <c r="G10" s="17">
        <v>0.31975736068653499</v>
      </c>
      <c r="H10" s="17">
        <v>0.37508660146258399</v>
      </c>
      <c r="I10" s="17">
        <v>0.34285301718569899</v>
      </c>
      <c r="J10" s="17">
        <v>0.38175789080579098</v>
      </c>
      <c r="K10" s="17">
        <v>0.40405325519880098</v>
      </c>
      <c r="L10" s="17">
        <v>0.38515820201582301</v>
      </c>
      <c r="M10" s="17"/>
      <c r="N10" s="17">
        <v>0.40920479301829998</v>
      </c>
      <c r="O10" s="17">
        <v>0.33894224195602601</v>
      </c>
      <c r="P10" s="17">
        <v>0.36340417548333198</v>
      </c>
      <c r="Q10" s="17">
        <v>0.36475954072232503</v>
      </c>
      <c r="R10" s="17"/>
      <c r="S10" s="17">
        <v>0.35167945388324801</v>
      </c>
      <c r="T10" s="17">
        <v>0.35512745489792302</v>
      </c>
      <c r="U10" s="17">
        <v>0.37638391535577898</v>
      </c>
      <c r="V10" s="17">
        <v>0.35725374111642499</v>
      </c>
      <c r="W10" s="17">
        <v>0.38400947849786699</v>
      </c>
      <c r="X10" s="17">
        <v>0.35605736301748098</v>
      </c>
      <c r="Y10" s="17">
        <v>0.39811425141715601</v>
      </c>
      <c r="Z10" s="17">
        <v>0.353190871380265</v>
      </c>
      <c r="AA10" s="17">
        <v>0.41010855080702202</v>
      </c>
      <c r="AB10" s="17">
        <v>0.397691562841886</v>
      </c>
      <c r="AC10" s="17">
        <v>0.31497378942461401</v>
      </c>
      <c r="AD10" s="17">
        <v>0.33896802950611499</v>
      </c>
      <c r="AE10" s="17"/>
      <c r="AF10" s="17">
        <v>0.42687717814002302</v>
      </c>
      <c r="AG10" s="17">
        <v>0.35897121009383298</v>
      </c>
      <c r="AH10" s="17">
        <v>0.37525507070887498</v>
      </c>
      <c r="AI10" s="17">
        <v>0.35663902595776298</v>
      </c>
      <c r="AJ10" s="17">
        <v>0.327205733046255</v>
      </c>
      <c r="AK10" s="17"/>
      <c r="AL10" s="17">
        <v>0.33040908818222398</v>
      </c>
      <c r="AM10" s="17">
        <v>0.38258947550950201</v>
      </c>
      <c r="AN10" s="17">
        <v>0.39017811120518198</v>
      </c>
      <c r="AO10" s="17">
        <v>0.40587917388015698</v>
      </c>
      <c r="AP10" s="17">
        <v>0.46057882632199798</v>
      </c>
      <c r="AQ10" s="17"/>
      <c r="AR10" s="17">
        <v>0.40841480076926101</v>
      </c>
      <c r="AS10" s="17"/>
      <c r="AT10" s="17">
        <v>0.36238778748966999</v>
      </c>
      <c r="AU10" s="17"/>
      <c r="AV10" s="17">
        <v>0.46633686200763602</v>
      </c>
      <c r="AW10" s="17"/>
      <c r="AX10" s="17">
        <v>0.39436157387027498</v>
      </c>
      <c r="AY10" s="17">
        <v>0.426332519152891</v>
      </c>
      <c r="AZ10" s="17"/>
      <c r="BA10" s="17">
        <v>0.38097270884747603</v>
      </c>
      <c r="BB10" s="17">
        <v>0.39768475695848499</v>
      </c>
    </row>
    <row r="11" spans="2:54" ht="43.15">
      <c r="B11" s="18" t="s">
        <v>409</v>
      </c>
      <c r="C11" s="17">
        <v>0.30616106694629402</v>
      </c>
      <c r="D11" s="17">
        <v>0.28144145653331998</v>
      </c>
      <c r="E11" s="17">
        <v>0.329896892521721</v>
      </c>
      <c r="F11" s="17"/>
      <c r="G11" s="17">
        <v>0.40266690905416003</v>
      </c>
      <c r="H11" s="17">
        <v>0.36503473133423098</v>
      </c>
      <c r="I11" s="17">
        <v>0.32915897502839497</v>
      </c>
      <c r="J11" s="17">
        <v>0.32665505522546301</v>
      </c>
      <c r="K11" s="17">
        <v>0.219849577495143</v>
      </c>
      <c r="L11" s="17">
        <v>0.216950821985188</v>
      </c>
      <c r="M11" s="17"/>
      <c r="N11" s="17">
        <v>0.329831797030819</v>
      </c>
      <c r="O11" s="17">
        <v>0.29603220202016101</v>
      </c>
      <c r="P11" s="17">
        <v>0.28737570313917898</v>
      </c>
      <c r="Q11" s="17">
        <v>0.307335118806638</v>
      </c>
      <c r="R11" s="17"/>
      <c r="S11" s="17">
        <v>0.35466356047759201</v>
      </c>
      <c r="T11" s="17">
        <v>0.26009707240125501</v>
      </c>
      <c r="U11" s="17">
        <v>0.27469155744562002</v>
      </c>
      <c r="V11" s="17">
        <v>0.27424527602906301</v>
      </c>
      <c r="W11" s="17">
        <v>0.36228008148274998</v>
      </c>
      <c r="X11" s="17">
        <v>0.248572586455863</v>
      </c>
      <c r="Y11" s="17">
        <v>0.30918058700761097</v>
      </c>
      <c r="Z11" s="17">
        <v>0.39672612488570602</v>
      </c>
      <c r="AA11" s="17">
        <v>0.29909823630716298</v>
      </c>
      <c r="AB11" s="17">
        <v>0.330445180925733</v>
      </c>
      <c r="AC11" s="17">
        <v>0.279563556750279</v>
      </c>
      <c r="AD11" s="17">
        <v>0.36981189371944001</v>
      </c>
      <c r="AE11" s="17"/>
      <c r="AF11" s="17">
        <v>0.36689074704181301</v>
      </c>
      <c r="AG11" s="17">
        <v>0.25964858764263499</v>
      </c>
      <c r="AH11" s="17">
        <v>0.29998382833767101</v>
      </c>
      <c r="AI11" s="17">
        <v>0.41602914864086599</v>
      </c>
      <c r="AJ11" s="17">
        <v>0.23254277187581401</v>
      </c>
      <c r="AK11" s="17"/>
      <c r="AL11" s="17">
        <v>0.25629308099124698</v>
      </c>
      <c r="AM11" s="17">
        <v>0.31103499810448298</v>
      </c>
      <c r="AN11" s="17">
        <v>0.33418863382684599</v>
      </c>
      <c r="AO11" s="17">
        <v>0.33574441961649099</v>
      </c>
      <c r="AP11" s="17">
        <v>0.47090314690563301</v>
      </c>
      <c r="AQ11" s="17"/>
      <c r="AR11" s="17">
        <v>0.38621327988642201</v>
      </c>
      <c r="AS11" s="17"/>
      <c r="AT11" s="17">
        <v>0.40456034997158402</v>
      </c>
      <c r="AU11" s="17"/>
      <c r="AV11" s="17">
        <v>0.37053891820158902</v>
      </c>
      <c r="AW11" s="17"/>
      <c r="AX11" s="17">
        <v>0.292177270100487</v>
      </c>
      <c r="AY11" s="17">
        <v>0.360140929283841</v>
      </c>
      <c r="AZ11" s="17"/>
      <c r="BA11" s="17">
        <v>0.24261062029261901</v>
      </c>
      <c r="BB11" s="17">
        <v>0.333552093600398</v>
      </c>
    </row>
    <row r="12" spans="2:54" ht="43.15">
      <c r="B12" s="18" t="s">
        <v>410</v>
      </c>
      <c r="C12" s="17">
        <v>0.30524200266496798</v>
      </c>
      <c r="D12" s="17">
        <v>0.36011536221617102</v>
      </c>
      <c r="E12" s="17">
        <v>0.251901777698334</v>
      </c>
      <c r="F12" s="17"/>
      <c r="G12" s="17">
        <v>0.34064813731167398</v>
      </c>
      <c r="H12" s="17">
        <v>0.30844713750070901</v>
      </c>
      <c r="I12" s="17">
        <v>0.30936639109778102</v>
      </c>
      <c r="J12" s="17">
        <v>0.314726582282772</v>
      </c>
      <c r="K12" s="17">
        <v>0.30682749073509302</v>
      </c>
      <c r="L12" s="17">
        <v>0.26614323945222002</v>
      </c>
      <c r="M12" s="17"/>
      <c r="N12" s="17">
        <v>0.370707526017788</v>
      </c>
      <c r="O12" s="17">
        <v>0.29826269960761498</v>
      </c>
      <c r="P12" s="17">
        <v>0.30990815156152102</v>
      </c>
      <c r="Q12" s="17">
        <v>0.23620769139171999</v>
      </c>
      <c r="R12" s="17"/>
      <c r="S12" s="17">
        <v>0.331867079291922</v>
      </c>
      <c r="T12" s="17">
        <v>0.26794246328938598</v>
      </c>
      <c r="U12" s="17">
        <v>0.30222179051903902</v>
      </c>
      <c r="V12" s="17">
        <v>0.313257181323918</v>
      </c>
      <c r="W12" s="17">
        <v>0.28584371820645499</v>
      </c>
      <c r="X12" s="17">
        <v>0.32366599070605001</v>
      </c>
      <c r="Y12" s="17">
        <v>0.28333716305228102</v>
      </c>
      <c r="Z12" s="17">
        <v>0.28482753870706201</v>
      </c>
      <c r="AA12" s="17">
        <v>0.31025867370608501</v>
      </c>
      <c r="AB12" s="17">
        <v>0.34235942783121398</v>
      </c>
      <c r="AC12" s="17">
        <v>0.26189934583489</v>
      </c>
      <c r="AD12" s="17">
        <v>0.34506895943425397</v>
      </c>
      <c r="AE12" s="17"/>
      <c r="AF12" s="17">
        <v>0.37552212182587602</v>
      </c>
      <c r="AG12" s="17">
        <v>0.31174749588907802</v>
      </c>
      <c r="AH12" s="17">
        <v>0.248027673991602</v>
      </c>
      <c r="AI12" s="17">
        <v>0.32297105942514598</v>
      </c>
      <c r="AJ12" s="17">
        <v>0.26439772631164599</v>
      </c>
      <c r="AK12" s="17"/>
      <c r="AL12" s="17">
        <v>0.25252157059256197</v>
      </c>
      <c r="AM12" s="17">
        <v>0.28784812131830001</v>
      </c>
      <c r="AN12" s="17">
        <v>0.33557788746183997</v>
      </c>
      <c r="AO12" s="17">
        <v>0.42065714811982302</v>
      </c>
      <c r="AP12" s="17">
        <v>0.33337326844104598</v>
      </c>
      <c r="AQ12" s="17"/>
      <c r="AR12" s="17">
        <v>0.38053640612731399</v>
      </c>
      <c r="AS12" s="17"/>
      <c r="AT12" s="17">
        <v>0.42040930409404498</v>
      </c>
      <c r="AU12" s="17"/>
      <c r="AV12" s="17">
        <v>0.39262478211523499</v>
      </c>
      <c r="AW12" s="17"/>
      <c r="AX12" s="17">
        <v>0.43110215536785301</v>
      </c>
      <c r="AY12" s="17">
        <v>0.350317324426138</v>
      </c>
      <c r="AZ12" s="17"/>
      <c r="BA12" s="17">
        <v>0.27489859564125002</v>
      </c>
      <c r="BB12" s="17">
        <v>0.33642184201223302</v>
      </c>
    </row>
    <row r="13" spans="2:54" ht="57.6">
      <c r="B13" s="18" t="s">
        <v>411</v>
      </c>
      <c r="C13" s="17">
        <v>0.29343821470746601</v>
      </c>
      <c r="D13" s="17">
        <v>0.298803218358281</v>
      </c>
      <c r="E13" s="17">
        <v>0.28839466248525503</v>
      </c>
      <c r="F13" s="17"/>
      <c r="G13" s="17">
        <v>0.35991159796266098</v>
      </c>
      <c r="H13" s="17">
        <v>0.37075641849920299</v>
      </c>
      <c r="I13" s="17">
        <v>0.35146158657551402</v>
      </c>
      <c r="J13" s="17">
        <v>0.25087180988264401</v>
      </c>
      <c r="K13" s="17">
        <v>0.242643783475014</v>
      </c>
      <c r="L13" s="17">
        <v>0.20792919513729199</v>
      </c>
      <c r="M13" s="17"/>
      <c r="N13" s="17">
        <v>0.33053633490016299</v>
      </c>
      <c r="O13" s="17">
        <v>0.305188438828074</v>
      </c>
      <c r="P13" s="17">
        <v>0.28981941254091498</v>
      </c>
      <c r="Q13" s="17">
        <v>0.24536582806184901</v>
      </c>
      <c r="R13" s="17"/>
      <c r="S13" s="17">
        <v>0.38156141902909602</v>
      </c>
      <c r="T13" s="17">
        <v>0.24243736962999199</v>
      </c>
      <c r="U13" s="17">
        <v>0.22648044441812901</v>
      </c>
      <c r="V13" s="17">
        <v>0.306143541611895</v>
      </c>
      <c r="W13" s="17">
        <v>0.29234505863026899</v>
      </c>
      <c r="X13" s="17">
        <v>0.27336083142463202</v>
      </c>
      <c r="Y13" s="17">
        <v>0.25957820114759</v>
      </c>
      <c r="Z13" s="17">
        <v>0.33817281717962799</v>
      </c>
      <c r="AA13" s="17">
        <v>0.34257000917090802</v>
      </c>
      <c r="AB13" s="17">
        <v>0.25450051828407899</v>
      </c>
      <c r="AC13" s="17">
        <v>0.240779826023617</v>
      </c>
      <c r="AD13" s="17">
        <v>0.362235069688226</v>
      </c>
      <c r="AE13" s="17"/>
      <c r="AF13" s="17">
        <v>0.36966715682916201</v>
      </c>
      <c r="AG13" s="17">
        <v>0.225184924894615</v>
      </c>
      <c r="AH13" s="17">
        <v>0.32153787797795003</v>
      </c>
      <c r="AI13" s="17">
        <v>0.44126326763287899</v>
      </c>
      <c r="AJ13" s="17">
        <v>0.23058377180860601</v>
      </c>
      <c r="AK13" s="17"/>
      <c r="AL13" s="17">
        <v>0.228135638207209</v>
      </c>
      <c r="AM13" s="17">
        <v>0.30391983053914901</v>
      </c>
      <c r="AN13" s="17">
        <v>0.33980616165493699</v>
      </c>
      <c r="AO13" s="17">
        <v>0.38007074627401499</v>
      </c>
      <c r="AP13" s="17">
        <v>0.42689949143850198</v>
      </c>
      <c r="AQ13" s="17"/>
      <c r="AR13" s="17">
        <v>0.36561705686034701</v>
      </c>
      <c r="AS13" s="17"/>
      <c r="AT13" s="17">
        <v>0.31209544813760898</v>
      </c>
      <c r="AU13" s="17"/>
      <c r="AV13" s="17">
        <v>0.40170802813260797</v>
      </c>
      <c r="AW13" s="17"/>
      <c r="AX13" s="17">
        <v>0.370564260213473</v>
      </c>
      <c r="AY13" s="17">
        <v>0.35298876165918802</v>
      </c>
      <c r="AZ13" s="17"/>
      <c r="BA13" s="17">
        <v>0.249449594978503</v>
      </c>
      <c r="BB13" s="17">
        <v>0.32725371100172401</v>
      </c>
    </row>
    <row r="14" spans="2:54" ht="43.15">
      <c r="B14" s="18" t="s">
        <v>412</v>
      </c>
      <c r="C14" s="17">
        <v>0.26591917962443401</v>
      </c>
      <c r="D14" s="17">
        <v>0.27289251712037599</v>
      </c>
      <c r="E14" s="17">
        <v>0.25973099817373102</v>
      </c>
      <c r="F14" s="17"/>
      <c r="G14" s="17">
        <v>0.34423683440353098</v>
      </c>
      <c r="H14" s="17">
        <v>0.33596318279857301</v>
      </c>
      <c r="I14" s="17">
        <v>0.33187980312208698</v>
      </c>
      <c r="J14" s="17">
        <v>0.21291726450750001</v>
      </c>
      <c r="K14" s="17">
        <v>0.217892591755938</v>
      </c>
      <c r="L14" s="17">
        <v>0.17862041229450401</v>
      </c>
      <c r="M14" s="17"/>
      <c r="N14" s="17">
        <v>0.28280452535184603</v>
      </c>
      <c r="O14" s="17">
        <v>0.25706277711354097</v>
      </c>
      <c r="P14" s="17">
        <v>0.25438118625706102</v>
      </c>
      <c r="Q14" s="17">
        <v>0.26888125207824998</v>
      </c>
      <c r="R14" s="17"/>
      <c r="S14" s="17">
        <v>0.36239980889795498</v>
      </c>
      <c r="T14" s="17">
        <v>0.181386833873624</v>
      </c>
      <c r="U14" s="17">
        <v>0.18985988177001001</v>
      </c>
      <c r="V14" s="17">
        <v>0.23342542279030601</v>
      </c>
      <c r="W14" s="17">
        <v>0.27970782793801002</v>
      </c>
      <c r="X14" s="17">
        <v>0.24572787448644401</v>
      </c>
      <c r="Y14" s="17">
        <v>0.235616438402109</v>
      </c>
      <c r="Z14" s="17">
        <v>0.26901852015795702</v>
      </c>
      <c r="AA14" s="17">
        <v>0.29747241631402799</v>
      </c>
      <c r="AB14" s="17">
        <v>0.295909601868521</v>
      </c>
      <c r="AC14" s="17">
        <v>0.31414625937252</v>
      </c>
      <c r="AD14" s="17">
        <v>0.30209140335109402</v>
      </c>
      <c r="AE14" s="17"/>
      <c r="AF14" s="17">
        <v>0.31967639587141</v>
      </c>
      <c r="AG14" s="17">
        <v>0.218268614471848</v>
      </c>
      <c r="AH14" s="17">
        <v>0.24790873102373701</v>
      </c>
      <c r="AI14" s="17">
        <v>0.25324708822425201</v>
      </c>
      <c r="AJ14" s="17">
        <v>0.24864588625739001</v>
      </c>
      <c r="AK14" s="17"/>
      <c r="AL14" s="17">
        <v>0.233128945605381</v>
      </c>
      <c r="AM14" s="17">
        <v>0.27102985466020002</v>
      </c>
      <c r="AN14" s="17">
        <v>0.25239380576409498</v>
      </c>
      <c r="AO14" s="17">
        <v>0.35619450794784702</v>
      </c>
      <c r="AP14" s="17">
        <v>0.28708781341824302</v>
      </c>
      <c r="AQ14" s="17"/>
      <c r="AR14" s="17">
        <v>0.36872073969383801</v>
      </c>
      <c r="AS14" s="17"/>
      <c r="AT14" s="17">
        <v>0.397469193103202</v>
      </c>
      <c r="AU14" s="17"/>
      <c r="AV14" s="17">
        <v>0.35028796519737398</v>
      </c>
      <c r="AW14" s="17"/>
      <c r="AX14" s="17">
        <v>0.33636527214979001</v>
      </c>
      <c r="AY14" s="17">
        <v>0.31922751391356302</v>
      </c>
      <c r="AZ14" s="17"/>
      <c r="BA14" s="17">
        <v>0.240709255382419</v>
      </c>
      <c r="BB14" s="17">
        <v>0.26135067415492902</v>
      </c>
    </row>
    <row r="15" spans="2:54">
      <c r="B15" s="18" t="s">
        <v>115</v>
      </c>
      <c r="C15" s="17">
        <v>0.14845759441428</v>
      </c>
      <c r="D15" s="17">
        <v>0.131840681886295</v>
      </c>
      <c r="E15" s="17">
        <v>0.164908292151727</v>
      </c>
      <c r="F15" s="17"/>
      <c r="G15" s="17">
        <v>9.9502956117754504E-2</v>
      </c>
      <c r="H15" s="17">
        <v>8.93275181197343E-2</v>
      </c>
      <c r="I15" s="17">
        <v>0.103698646440312</v>
      </c>
      <c r="J15" s="17">
        <v>0.17100412996942099</v>
      </c>
      <c r="K15" s="17">
        <v>0.18374571143471</v>
      </c>
      <c r="L15" s="17">
        <v>0.223894725999642</v>
      </c>
      <c r="M15" s="17"/>
      <c r="N15" s="17">
        <v>0.11175457442157199</v>
      </c>
      <c r="O15" s="17">
        <v>0.17634403821248801</v>
      </c>
      <c r="P15" s="17">
        <v>0.121739885836617</v>
      </c>
      <c r="Q15" s="17">
        <v>0.17750171320493199</v>
      </c>
      <c r="R15" s="17"/>
      <c r="S15" s="17">
        <v>8.8245980989030207E-2</v>
      </c>
      <c r="T15" s="17">
        <v>0.20002567033780899</v>
      </c>
      <c r="U15" s="17">
        <v>0.18422573125070801</v>
      </c>
      <c r="V15" s="17">
        <v>0.155818963030495</v>
      </c>
      <c r="W15" s="17">
        <v>0.134724226960143</v>
      </c>
      <c r="X15" s="17">
        <v>0.185330135179269</v>
      </c>
      <c r="Y15" s="17">
        <v>0.169531884401801</v>
      </c>
      <c r="Z15" s="17">
        <v>0.116017464644898</v>
      </c>
      <c r="AA15" s="17">
        <v>0.123347623795048</v>
      </c>
      <c r="AB15" s="17">
        <v>0.13511870171661799</v>
      </c>
      <c r="AC15" s="17">
        <v>0.14000960114718</v>
      </c>
      <c r="AD15" s="17">
        <v>0.142591347417164</v>
      </c>
      <c r="AE15" s="17"/>
      <c r="AF15" s="17">
        <v>8.7591069487298695E-2</v>
      </c>
      <c r="AG15" s="17">
        <v>0.16313717410967399</v>
      </c>
      <c r="AH15" s="17">
        <v>0.15766515792390501</v>
      </c>
      <c r="AI15" s="17">
        <v>0.106527358076264</v>
      </c>
      <c r="AJ15" s="17">
        <v>0.15168793767684099</v>
      </c>
      <c r="AK15" s="17"/>
      <c r="AL15" s="17">
        <v>0.210180415269103</v>
      </c>
      <c r="AM15" s="17">
        <v>0.14793571921069801</v>
      </c>
      <c r="AN15" s="17">
        <v>0.116875816869487</v>
      </c>
      <c r="AO15" s="17">
        <v>4.3158807644231197E-2</v>
      </c>
      <c r="AP15" s="17">
        <v>5.6196622427450202E-2</v>
      </c>
      <c r="AQ15" s="17"/>
      <c r="AR15" s="17">
        <v>4.2643887489253303E-2</v>
      </c>
      <c r="AS15" s="17"/>
      <c r="AT15" s="17">
        <v>4.5800184509711503E-2</v>
      </c>
      <c r="AU15" s="17"/>
      <c r="AV15" s="17">
        <v>3.7558763414602098E-2</v>
      </c>
      <c r="AW15" s="17"/>
      <c r="AX15" s="17">
        <v>8.3908548536298602E-2</v>
      </c>
      <c r="AY15" s="17">
        <v>9.1920294465904204E-2</v>
      </c>
      <c r="AZ15" s="17"/>
      <c r="BA15" s="17">
        <v>0.16593913179589501</v>
      </c>
      <c r="BB15" s="17">
        <v>0.12770801055727601</v>
      </c>
    </row>
    <row r="16" spans="2:54" ht="28.9">
      <c r="B16" s="18" t="s">
        <v>400</v>
      </c>
      <c r="C16" s="19">
        <v>8.2655645351527599E-2</v>
      </c>
      <c r="D16" s="19">
        <v>8.2203780022521405E-2</v>
      </c>
      <c r="E16" s="19">
        <v>8.2939466804109199E-2</v>
      </c>
      <c r="F16" s="19"/>
      <c r="G16" s="19">
        <v>5.3133546279241703E-2</v>
      </c>
      <c r="H16" s="19">
        <v>5.43190712253089E-2</v>
      </c>
      <c r="I16" s="19">
        <v>5.7446943033197702E-2</v>
      </c>
      <c r="J16" s="19">
        <v>7.1674499381478102E-2</v>
      </c>
      <c r="K16" s="19">
        <v>0.115777922632888</v>
      </c>
      <c r="L16" s="19">
        <v>0.13272369430337799</v>
      </c>
      <c r="M16" s="19"/>
      <c r="N16" s="19">
        <v>6.8611200002985706E-2</v>
      </c>
      <c r="O16" s="19">
        <v>7.3157710738568998E-2</v>
      </c>
      <c r="P16" s="19">
        <v>9.3901225300910496E-2</v>
      </c>
      <c r="Q16" s="19">
        <v>9.9073666296497401E-2</v>
      </c>
      <c r="R16" s="19"/>
      <c r="S16" s="19">
        <v>4.6281045704356698E-2</v>
      </c>
      <c r="T16" s="19">
        <v>0.12536638702156999</v>
      </c>
      <c r="U16" s="19">
        <v>0.101002790242742</v>
      </c>
      <c r="V16" s="19">
        <v>9.4679645869621895E-2</v>
      </c>
      <c r="W16" s="19">
        <v>7.4316082625543706E-2</v>
      </c>
      <c r="X16" s="19">
        <v>7.7362443032002501E-2</v>
      </c>
      <c r="Y16" s="19">
        <v>0.119889010676009</v>
      </c>
      <c r="Z16" s="19">
        <v>6.7384636349408403E-2</v>
      </c>
      <c r="AA16" s="19">
        <v>5.5055662715490297E-2</v>
      </c>
      <c r="AB16" s="19">
        <v>6.6909568976623299E-2</v>
      </c>
      <c r="AC16" s="19">
        <v>0.103132213122251</v>
      </c>
      <c r="AD16" s="19">
        <v>5.2501571144595097E-2</v>
      </c>
      <c r="AE16" s="19"/>
      <c r="AF16" s="19">
        <v>3.2690191165376498E-2</v>
      </c>
      <c r="AG16" s="19">
        <v>0.13118992914991801</v>
      </c>
      <c r="AH16" s="19">
        <v>5.78839018642755E-2</v>
      </c>
      <c r="AI16" s="19">
        <v>6.2214708710002398E-2</v>
      </c>
      <c r="AJ16" s="19">
        <v>0.14551109184105401</v>
      </c>
      <c r="AK16" s="19"/>
      <c r="AL16" s="19">
        <v>0.11329704471383099</v>
      </c>
      <c r="AM16" s="19">
        <v>6.7681937076999196E-2</v>
      </c>
      <c r="AN16" s="19">
        <v>6.4071854875366693E-2</v>
      </c>
      <c r="AO16" s="19">
        <v>6.0302410467224801E-2</v>
      </c>
      <c r="AP16" s="19">
        <v>7.0512323151613002E-2</v>
      </c>
      <c r="AQ16" s="19"/>
      <c r="AR16" s="19">
        <v>6.1687458923360097E-2</v>
      </c>
      <c r="AS16" s="19"/>
      <c r="AT16" s="19">
        <v>6.8370121314677096E-2</v>
      </c>
      <c r="AU16" s="19"/>
      <c r="AV16" s="19">
        <v>4.7269337660934503E-2</v>
      </c>
      <c r="AW16" s="19"/>
      <c r="AX16" s="19">
        <v>8.4820832451145606E-2</v>
      </c>
      <c r="AY16" s="19">
        <v>3.8201076508921197E-2</v>
      </c>
      <c r="AZ16" s="19"/>
      <c r="BA16" s="19">
        <v>0.118599484330584</v>
      </c>
      <c r="BB16" s="19">
        <v>6.4789594307507997E-2</v>
      </c>
    </row>
    <row r="17" spans="2:2">
      <c r="B17" s="16"/>
    </row>
    <row r="18" spans="2:2">
      <c r="B18" t="s">
        <v>456</v>
      </c>
    </row>
    <row r="19" spans="2:2">
      <c r="B19" t="s">
        <v>457</v>
      </c>
    </row>
    <row r="21" spans="2:2">
      <c r="B21"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B2:BB16"/>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401</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43.15">
      <c r="B9" s="18" t="s">
        <v>413</v>
      </c>
      <c r="C9" s="17">
        <v>0.43839616222240002</v>
      </c>
      <c r="D9" s="17">
        <v>0.467464987429632</v>
      </c>
      <c r="E9" s="17">
        <v>0.40968203372568501</v>
      </c>
      <c r="F9" s="17"/>
      <c r="G9" s="17">
        <v>0.51619981072556698</v>
      </c>
      <c r="H9" s="17">
        <v>0.54922533055608302</v>
      </c>
      <c r="I9" s="17">
        <v>0.48310882875898697</v>
      </c>
      <c r="J9" s="17">
        <v>0.40898769082686798</v>
      </c>
      <c r="K9" s="17">
        <v>0.32241401381625101</v>
      </c>
      <c r="L9" s="17">
        <v>0.36087631946304799</v>
      </c>
      <c r="M9" s="17"/>
      <c r="N9" s="17">
        <v>0.50129331262447796</v>
      </c>
      <c r="O9" s="17">
        <v>0.409749927268521</v>
      </c>
      <c r="P9" s="17">
        <v>0.44911124356462501</v>
      </c>
      <c r="Q9" s="17">
        <v>0.39097721831828097</v>
      </c>
      <c r="R9" s="17"/>
      <c r="S9" s="17">
        <v>0.53838478256895295</v>
      </c>
      <c r="T9" s="17">
        <v>0.34610307812913899</v>
      </c>
      <c r="U9" s="17">
        <v>0.39240861543142103</v>
      </c>
      <c r="V9" s="17">
        <v>0.48382371476476899</v>
      </c>
      <c r="W9" s="17">
        <v>0.42053638214092598</v>
      </c>
      <c r="X9" s="17">
        <v>0.40687030630975202</v>
      </c>
      <c r="Y9" s="17">
        <v>0.39788328141528401</v>
      </c>
      <c r="Z9" s="17">
        <v>0.48542896962274001</v>
      </c>
      <c r="AA9" s="17">
        <v>0.48140586441477401</v>
      </c>
      <c r="AB9" s="17">
        <v>0.400182170640215</v>
      </c>
      <c r="AC9" s="17">
        <v>0.46344635972225701</v>
      </c>
      <c r="AD9" s="17">
        <v>0.455788050643471</v>
      </c>
      <c r="AE9" s="17"/>
      <c r="AF9" s="17">
        <v>0.57241570361113403</v>
      </c>
      <c r="AG9" s="17">
        <v>0.38833293365835397</v>
      </c>
      <c r="AH9" s="17">
        <v>0.42924899596591698</v>
      </c>
      <c r="AI9" s="17">
        <v>0.43069785345650602</v>
      </c>
      <c r="AJ9" s="17">
        <v>0.34551185846847199</v>
      </c>
      <c r="AK9" s="17"/>
      <c r="AL9" s="17">
        <v>0.35100344761989999</v>
      </c>
      <c r="AM9" s="17">
        <v>0.422504314530323</v>
      </c>
      <c r="AN9" s="17">
        <v>0.48802501616520499</v>
      </c>
      <c r="AO9" s="17">
        <v>0.58982083514769001</v>
      </c>
      <c r="AP9" s="17">
        <v>0.66479296156251899</v>
      </c>
      <c r="AQ9" s="17"/>
      <c r="AR9" s="17">
        <v>0.57569387866551702</v>
      </c>
      <c r="AS9" s="17"/>
      <c r="AT9" s="17">
        <v>0.57608713569926595</v>
      </c>
      <c r="AU9" s="17"/>
      <c r="AV9" s="17">
        <v>0.61574358078417701</v>
      </c>
      <c r="AW9" s="17"/>
      <c r="AX9" s="17">
        <v>0.53852547462437905</v>
      </c>
      <c r="AY9" s="17">
        <v>0.54288907310437895</v>
      </c>
      <c r="AZ9" s="17"/>
      <c r="BA9" s="17">
        <v>0.38295724575138002</v>
      </c>
      <c r="BB9" s="17">
        <v>0.478512005988244</v>
      </c>
    </row>
    <row r="10" spans="2:54" ht="43.15">
      <c r="B10" s="18" t="s">
        <v>414</v>
      </c>
      <c r="C10" s="17">
        <v>0.38664561782567303</v>
      </c>
      <c r="D10" s="17">
        <v>0.38686598220795199</v>
      </c>
      <c r="E10" s="17">
        <v>0.38707874610968301</v>
      </c>
      <c r="F10" s="17"/>
      <c r="G10" s="17">
        <v>0.38038250183991301</v>
      </c>
      <c r="H10" s="17">
        <v>0.32643699227558098</v>
      </c>
      <c r="I10" s="17">
        <v>0.35543460965124601</v>
      </c>
      <c r="J10" s="17">
        <v>0.39134613924197498</v>
      </c>
      <c r="K10" s="17">
        <v>0.43935793492578301</v>
      </c>
      <c r="L10" s="17">
        <v>0.42668453810041901</v>
      </c>
      <c r="M10" s="17"/>
      <c r="N10" s="17">
        <v>0.37151857180735898</v>
      </c>
      <c r="O10" s="17">
        <v>0.392647035770393</v>
      </c>
      <c r="P10" s="17">
        <v>0.39865603679933498</v>
      </c>
      <c r="Q10" s="17">
        <v>0.39045895049535501</v>
      </c>
      <c r="R10" s="17"/>
      <c r="S10" s="17">
        <v>0.32966632149895397</v>
      </c>
      <c r="T10" s="17">
        <v>0.455815199474914</v>
      </c>
      <c r="U10" s="17">
        <v>0.434191278351786</v>
      </c>
      <c r="V10" s="17">
        <v>0.35890013885358601</v>
      </c>
      <c r="W10" s="17">
        <v>0.420379581261699</v>
      </c>
      <c r="X10" s="17">
        <v>0.41308661710750799</v>
      </c>
      <c r="Y10" s="17">
        <v>0.37708030179534102</v>
      </c>
      <c r="Z10" s="17">
        <v>0.35016284707784301</v>
      </c>
      <c r="AA10" s="17">
        <v>0.35406334127015598</v>
      </c>
      <c r="AB10" s="17">
        <v>0.396745920917291</v>
      </c>
      <c r="AC10" s="17">
        <v>0.34495051139753102</v>
      </c>
      <c r="AD10" s="17">
        <v>0.38342734857914501</v>
      </c>
      <c r="AE10" s="17"/>
      <c r="AF10" s="17">
        <v>0.29887541177423199</v>
      </c>
      <c r="AG10" s="17">
        <v>0.45397736056780802</v>
      </c>
      <c r="AH10" s="17">
        <v>0.37330868674809398</v>
      </c>
      <c r="AI10" s="17">
        <v>0.44159798384959398</v>
      </c>
      <c r="AJ10" s="17">
        <v>0.47463988434832799</v>
      </c>
      <c r="AK10" s="17"/>
      <c r="AL10" s="17">
        <v>0.40964486059820798</v>
      </c>
      <c r="AM10" s="17">
        <v>0.40143001261582401</v>
      </c>
      <c r="AN10" s="17">
        <v>0.367417311165881</v>
      </c>
      <c r="AO10" s="17">
        <v>0.330961778666928</v>
      </c>
      <c r="AP10" s="17">
        <v>0.233556613696701</v>
      </c>
      <c r="AQ10" s="17"/>
      <c r="AR10" s="17">
        <v>0.332258117684537</v>
      </c>
      <c r="AS10" s="17"/>
      <c r="AT10" s="17">
        <v>0.347761581615187</v>
      </c>
      <c r="AU10" s="17"/>
      <c r="AV10" s="17">
        <v>0.28738269982006098</v>
      </c>
      <c r="AW10" s="17"/>
      <c r="AX10" s="17">
        <v>0.345092555963189</v>
      </c>
      <c r="AY10" s="17">
        <v>0.30956174868790998</v>
      </c>
      <c r="AZ10" s="17"/>
      <c r="BA10" s="17">
        <v>0.44676782452576502</v>
      </c>
      <c r="BB10" s="17">
        <v>0.36297780780705502</v>
      </c>
    </row>
    <row r="11" spans="2:54">
      <c r="B11" s="18" t="s">
        <v>115</v>
      </c>
      <c r="C11" s="19">
        <v>0.17495821995192701</v>
      </c>
      <c r="D11" s="19">
        <v>0.14566903036241599</v>
      </c>
      <c r="E11" s="19">
        <v>0.203239220164633</v>
      </c>
      <c r="F11" s="19"/>
      <c r="G11" s="19">
        <v>0.10341768743452</v>
      </c>
      <c r="H11" s="19">
        <v>0.12433767716833601</v>
      </c>
      <c r="I11" s="19">
        <v>0.16145656158976601</v>
      </c>
      <c r="J11" s="19">
        <v>0.19966616993115699</v>
      </c>
      <c r="K11" s="19">
        <v>0.23822805125796601</v>
      </c>
      <c r="L11" s="19">
        <v>0.212439142436533</v>
      </c>
      <c r="M11" s="19"/>
      <c r="N11" s="19">
        <v>0.12718811556816301</v>
      </c>
      <c r="O11" s="19">
        <v>0.197603036961086</v>
      </c>
      <c r="P11" s="19">
        <v>0.15223271963603999</v>
      </c>
      <c r="Q11" s="19">
        <v>0.21856383118636399</v>
      </c>
      <c r="R11" s="19"/>
      <c r="S11" s="19">
        <v>0.131948895932093</v>
      </c>
      <c r="T11" s="19">
        <v>0.19808172239594801</v>
      </c>
      <c r="U11" s="19">
        <v>0.173400106216794</v>
      </c>
      <c r="V11" s="19">
        <v>0.157276146381645</v>
      </c>
      <c r="W11" s="19">
        <v>0.15908403659737499</v>
      </c>
      <c r="X11" s="19">
        <v>0.18004307658273999</v>
      </c>
      <c r="Y11" s="19">
        <v>0.225036416789375</v>
      </c>
      <c r="Z11" s="19">
        <v>0.164408183299418</v>
      </c>
      <c r="AA11" s="19">
        <v>0.16453079431507101</v>
      </c>
      <c r="AB11" s="19">
        <v>0.20307190844249301</v>
      </c>
      <c r="AC11" s="19">
        <v>0.191603128880212</v>
      </c>
      <c r="AD11" s="19">
        <v>0.16078460077738499</v>
      </c>
      <c r="AE11" s="19"/>
      <c r="AF11" s="19">
        <v>0.12870888461463401</v>
      </c>
      <c r="AG11" s="19">
        <v>0.15768970577383801</v>
      </c>
      <c r="AH11" s="19">
        <v>0.19744231728598899</v>
      </c>
      <c r="AI11" s="19">
        <v>0.1277041626939</v>
      </c>
      <c r="AJ11" s="19">
        <v>0.17984825718319999</v>
      </c>
      <c r="AK11" s="19"/>
      <c r="AL11" s="19">
        <v>0.239351691781892</v>
      </c>
      <c r="AM11" s="19">
        <v>0.17606567285385399</v>
      </c>
      <c r="AN11" s="19">
        <v>0.144557672668915</v>
      </c>
      <c r="AO11" s="19">
        <v>7.9217386185381405E-2</v>
      </c>
      <c r="AP11" s="19">
        <v>0.101650424740779</v>
      </c>
      <c r="AQ11" s="19"/>
      <c r="AR11" s="19">
        <v>9.2048003649945698E-2</v>
      </c>
      <c r="AS11" s="19"/>
      <c r="AT11" s="19">
        <v>7.61512826855478E-2</v>
      </c>
      <c r="AU11" s="19"/>
      <c r="AV11" s="19">
        <v>9.6873719395761296E-2</v>
      </c>
      <c r="AW11" s="19"/>
      <c r="AX11" s="19">
        <v>0.11638196941243199</v>
      </c>
      <c r="AY11" s="19">
        <v>0.14754917820771199</v>
      </c>
      <c r="AZ11" s="19"/>
      <c r="BA11" s="19">
        <v>0.17027492972285499</v>
      </c>
      <c r="BB11" s="19">
        <v>0.158510186204701</v>
      </c>
    </row>
    <row r="12" spans="2:54">
      <c r="B12" s="16"/>
    </row>
    <row r="13" spans="2:54">
      <c r="B13" t="s">
        <v>456</v>
      </c>
    </row>
    <row r="14" spans="2:54">
      <c r="B14" t="s">
        <v>457</v>
      </c>
    </row>
    <row r="16" spans="2:54">
      <c r="B16"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B2:BB16"/>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328</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72">
      <c r="B9" s="18" t="s">
        <v>415</v>
      </c>
      <c r="C9" s="17">
        <v>0.53157331697925303</v>
      </c>
      <c r="D9" s="17">
        <v>0.58753070229952897</v>
      </c>
      <c r="E9" s="17">
        <v>0.47638604276726298</v>
      </c>
      <c r="F9" s="17"/>
      <c r="G9" s="17">
        <v>0.54289812610404597</v>
      </c>
      <c r="H9" s="17">
        <v>0.55554235751247205</v>
      </c>
      <c r="I9" s="17">
        <v>0.49305902200944601</v>
      </c>
      <c r="J9" s="17">
        <v>0.483957727174054</v>
      </c>
      <c r="K9" s="17">
        <v>0.53947848089557304</v>
      </c>
      <c r="L9" s="17">
        <v>0.56866118524474296</v>
      </c>
      <c r="M9" s="17"/>
      <c r="N9" s="17">
        <v>0.632865703741744</v>
      </c>
      <c r="O9" s="17">
        <v>0.51393952591749603</v>
      </c>
      <c r="P9" s="17">
        <v>0.50480534070842498</v>
      </c>
      <c r="Q9" s="17">
        <v>0.46768077780133499</v>
      </c>
      <c r="R9" s="17"/>
      <c r="S9" s="17">
        <v>0.55723848974412704</v>
      </c>
      <c r="T9" s="17">
        <v>0.53429637538585795</v>
      </c>
      <c r="U9" s="17">
        <v>0.54300648426772202</v>
      </c>
      <c r="V9" s="17">
        <v>0.55795302923388101</v>
      </c>
      <c r="W9" s="17">
        <v>0.51176994777280105</v>
      </c>
      <c r="X9" s="17">
        <v>0.53152391035964797</v>
      </c>
      <c r="Y9" s="17">
        <v>0.53120137485512897</v>
      </c>
      <c r="Z9" s="17">
        <v>0.50056026410576104</v>
      </c>
      <c r="AA9" s="17">
        <v>0.57757634636473498</v>
      </c>
      <c r="AB9" s="17">
        <v>0.50272132684289095</v>
      </c>
      <c r="AC9" s="17">
        <v>0.508571958235847</v>
      </c>
      <c r="AD9" s="17">
        <v>0.33580700665365698</v>
      </c>
      <c r="AE9" s="17"/>
      <c r="AF9" s="17">
        <v>0.62266684981623799</v>
      </c>
      <c r="AG9" s="17">
        <v>0.52297309632101696</v>
      </c>
      <c r="AH9" s="17">
        <v>0.56606637062970599</v>
      </c>
      <c r="AI9" s="17">
        <v>0.56564183158544101</v>
      </c>
      <c r="AJ9" s="17">
        <v>0.45130703899725799</v>
      </c>
      <c r="AK9" s="17"/>
      <c r="AL9" s="17">
        <v>0.45895045490493003</v>
      </c>
      <c r="AM9" s="17">
        <v>0.51205671515657103</v>
      </c>
      <c r="AN9" s="17">
        <v>0.59010490781177305</v>
      </c>
      <c r="AO9" s="17">
        <v>0.61868301221408395</v>
      </c>
      <c r="AP9" s="17">
        <v>0.62348460849034504</v>
      </c>
      <c r="AQ9" s="17"/>
      <c r="AR9" s="17">
        <v>0.59745094216542804</v>
      </c>
      <c r="AS9" s="17"/>
      <c r="AT9" s="17">
        <v>0.60353276134295497</v>
      </c>
      <c r="AU9" s="17"/>
      <c r="AV9" s="17">
        <v>0.64669974478377201</v>
      </c>
      <c r="AW9" s="17"/>
      <c r="AX9" s="17">
        <v>0.56389364794758301</v>
      </c>
      <c r="AY9" s="17">
        <v>0.58522792110000299</v>
      </c>
      <c r="AZ9" s="17"/>
      <c r="BA9" s="17">
        <v>0.493531215118725</v>
      </c>
      <c r="BB9" s="17">
        <v>0.59187450171427503</v>
      </c>
    </row>
    <row r="10" spans="2:54" ht="72">
      <c r="B10" s="18" t="s">
        <v>416</v>
      </c>
      <c r="C10" s="17">
        <v>0.306971276904418</v>
      </c>
      <c r="D10" s="17">
        <v>0.28365990458293999</v>
      </c>
      <c r="E10" s="17">
        <v>0.33122466618302498</v>
      </c>
      <c r="F10" s="17"/>
      <c r="G10" s="17">
        <v>0.34162397950017698</v>
      </c>
      <c r="H10" s="17">
        <v>0.32826458882859999</v>
      </c>
      <c r="I10" s="17">
        <v>0.34706224308511502</v>
      </c>
      <c r="J10" s="17">
        <v>0.33445519926641498</v>
      </c>
      <c r="K10" s="17">
        <v>0.24972667908969701</v>
      </c>
      <c r="L10" s="17">
        <v>0.25039965433501898</v>
      </c>
      <c r="M10" s="17"/>
      <c r="N10" s="17">
        <v>0.26588325734311802</v>
      </c>
      <c r="O10" s="17">
        <v>0.31430572559006997</v>
      </c>
      <c r="P10" s="17">
        <v>0.35471971642571098</v>
      </c>
      <c r="Q10" s="17">
        <v>0.302258476347881</v>
      </c>
      <c r="R10" s="17"/>
      <c r="S10" s="17">
        <v>0.33514841893859798</v>
      </c>
      <c r="T10" s="17">
        <v>0.28711417307161702</v>
      </c>
      <c r="U10" s="17">
        <v>0.26409883691997998</v>
      </c>
      <c r="V10" s="17">
        <v>0.29658094767951299</v>
      </c>
      <c r="W10" s="17">
        <v>0.33094721214812201</v>
      </c>
      <c r="X10" s="17">
        <v>0.29121201222808202</v>
      </c>
      <c r="Y10" s="17">
        <v>0.30628223575726399</v>
      </c>
      <c r="Z10" s="17">
        <v>0.324860149422322</v>
      </c>
      <c r="AA10" s="17">
        <v>0.27667973592006601</v>
      </c>
      <c r="AB10" s="17">
        <v>0.303772485286673</v>
      </c>
      <c r="AC10" s="17">
        <v>0.28954661858948399</v>
      </c>
      <c r="AD10" s="17">
        <v>0.52567676369640304</v>
      </c>
      <c r="AE10" s="17"/>
      <c r="AF10" s="17">
        <v>0.28056053288682697</v>
      </c>
      <c r="AG10" s="17">
        <v>0.33919934532166601</v>
      </c>
      <c r="AH10" s="17">
        <v>0.22704691848660899</v>
      </c>
      <c r="AI10" s="17">
        <v>0.29397762061947402</v>
      </c>
      <c r="AJ10" s="17">
        <v>0.374013398892174</v>
      </c>
      <c r="AK10" s="17"/>
      <c r="AL10" s="17">
        <v>0.32584274864097901</v>
      </c>
      <c r="AM10" s="17">
        <v>0.32321703853983502</v>
      </c>
      <c r="AN10" s="17">
        <v>0.28321584012756201</v>
      </c>
      <c r="AO10" s="17">
        <v>0.30411560015626199</v>
      </c>
      <c r="AP10" s="17">
        <v>0.266371372287729</v>
      </c>
      <c r="AQ10" s="17"/>
      <c r="AR10" s="17">
        <v>0.33271907527065703</v>
      </c>
      <c r="AS10" s="17"/>
      <c r="AT10" s="17">
        <v>0.32059711552465803</v>
      </c>
      <c r="AU10" s="17"/>
      <c r="AV10" s="17">
        <v>0.29895168233664199</v>
      </c>
      <c r="AW10" s="17"/>
      <c r="AX10" s="17">
        <v>0.345884175672661</v>
      </c>
      <c r="AY10" s="17">
        <v>0.30138798736088801</v>
      </c>
      <c r="AZ10" s="17"/>
      <c r="BA10" s="17">
        <v>0.34163403011947002</v>
      </c>
      <c r="BB10" s="17">
        <v>0.27330866241503199</v>
      </c>
    </row>
    <row r="11" spans="2:54">
      <c r="B11" s="18" t="s">
        <v>130</v>
      </c>
      <c r="C11" s="19">
        <v>0.161455406116329</v>
      </c>
      <c r="D11" s="19">
        <v>0.12880939311753201</v>
      </c>
      <c r="E11" s="19">
        <v>0.192389291049712</v>
      </c>
      <c r="F11" s="19"/>
      <c r="G11" s="19">
        <v>0.11547789439577701</v>
      </c>
      <c r="H11" s="19">
        <v>0.116193053658928</v>
      </c>
      <c r="I11" s="19">
        <v>0.15987873490544</v>
      </c>
      <c r="J11" s="19">
        <v>0.18158707355952999</v>
      </c>
      <c r="K11" s="19">
        <v>0.21079484001473001</v>
      </c>
      <c r="L11" s="19">
        <v>0.180939160420238</v>
      </c>
      <c r="M11" s="19"/>
      <c r="N11" s="19">
        <v>0.10125103891513899</v>
      </c>
      <c r="O11" s="19">
        <v>0.171754748492434</v>
      </c>
      <c r="P11" s="19">
        <v>0.14047494286586401</v>
      </c>
      <c r="Q11" s="19">
        <v>0.23006074585078401</v>
      </c>
      <c r="R11" s="19"/>
      <c r="S11" s="19">
        <v>0.10761309131727501</v>
      </c>
      <c r="T11" s="19">
        <v>0.17858945154252501</v>
      </c>
      <c r="U11" s="19">
        <v>0.19289467881229799</v>
      </c>
      <c r="V11" s="19">
        <v>0.145466023086607</v>
      </c>
      <c r="W11" s="19">
        <v>0.157282840079077</v>
      </c>
      <c r="X11" s="19">
        <v>0.17726407741226899</v>
      </c>
      <c r="Y11" s="19">
        <v>0.16251638938760701</v>
      </c>
      <c r="Z11" s="19">
        <v>0.17457958647191599</v>
      </c>
      <c r="AA11" s="19">
        <v>0.14574391771520001</v>
      </c>
      <c r="AB11" s="19">
        <v>0.193506187870436</v>
      </c>
      <c r="AC11" s="19">
        <v>0.20188142317466901</v>
      </c>
      <c r="AD11" s="19">
        <v>0.13851622964994001</v>
      </c>
      <c r="AE11" s="19"/>
      <c r="AF11" s="19">
        <v>9.6772617296935301E-2</v>
      </c>
      <c r="AG11" s="19">
        <v>0.137827558357317</v>
      </c>
      <c r="AH11" s="19">
        <v>0.20688671088368499</v>
      </c>
      <c r="AI11" s="19">
        <v>0.14038054779508499</v>
      </c>
      <c r="AJ11" s="19">
        <v>0.17467956211056801</v>
      </c>
      <c r="AK11" s="19"/>
      <c r="AL11" s="19">
        <v>0.21520679645409099</v>
      </c>
      <c r="AM11" s="19">
        <v>0.164726246303593</v>
      </c>
      <c r="AN11" s="19">
        <v>0.12667925206066399</v>
      </c>
      <c r="AO11" s="19">
        <v>7.7201387629654103E-2</v>
      </c>
      <c r="AP11" s="19">
        <v>0.110144019221926</v>
      </c>
      <c r="AQ11" s="19"/>
      <c r="AR11" s="19">
        <v>6.9829982563914705E-2</v>
      </c>
      <c r="AS11" s="19"/>
      <c r="AT11" s="19">
        <v>7.5870123132387196E-2</v>
      </c>
      <c r="AU11" s="19"/>
      <c r="AV11" s="19">
        <v>5.4348572879586103E-2</v>
      </c>
      <c r="AW11" s="19"/>
      <c r="AX11" s="19">
        <v>9.02221763797557E-2</v>
      </c>
      <c r="AY11" s="19">
        <v>0.113384091539108</v>
      </c>
      <c r="AZ11" s="19"/>
      <c r="BA11" s="19">
        <v>0.16483475476180501</v>
      </c>
      <c r="BB11" s="19">
        <v>0.13481683587069301</v>
      </c>
    </row>
    <row r="12" spans="2:54">
      <c r="B12" s="16"/>
    </row>
    <row r="13" spans="2:54">
      <c r="B13" t="s">
        <v>456</v>
      </c>
    </row>
    <row r="14" spans="2:54">
      <c r="B14" t="s">
        <v>457</v>
      </c>
    </row>
    <row r="16" spans="2:54">
      <c r="B16"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B2:BB24"/>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417</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28.9">
      <c r="B9" s="18" t="s">
        <v>418</v>
      </c>
      <c r="C9" s="17">
        <v>0.39635510954375103</v>
      </c>
      <c r="D9" s="17">
        <v>0.33035202329108698</v>
      </c>
      <c r="E9" s="17">
        <v>0.46216795146593098</v>
      </c>
      <c r="F9" s="17"/>
      <c r="G9" s="17">
        <v>0.33015905079845398</v>
      </c>
      <c r="H9" s="17">
        <v>0.351181327424617</v>
      </c>
      <c r="I9" s="17">
        <v>0.413219172484451</v>
      </c>
      <c r="J9" s="17">
        <v>0.422149119219974</v>
      </c>
      <c r="K9" s="17">
        <v>0.42786893863269498</v>
      </c>
      <c r="L9" s="17">
        <v>0.42182221376040901</v>
      </c>
      <c r="M9" s="17"/>
      <c r="N9" s="17">
        <v>0.36776029284519901</v>
      </c>
      <c r="O9" s="17">
        <v>0.40015153866116998</v>
      </c>
      <c r="P9" s="17">
        <v>0.41204902164329898</v>
      </c>
      <c r="Q9" s="17">
        <v>0.41315487739151202</v>
      </c>
      <c r="R9" s="17"/>
      <c r="S9" s="17">
        <v>0.32837670144315201</v>
      </c>
      <c r="T9" s="17">
        <v>0.40786549332969801</v>
      </c>
      <c r="U9" s="17">
        <v>0.38320761684774901</v>
      </c>
      <c r="V9" s="17">
        <v>0.40291776975473598</v>
      </c>
      <c r="W9" s="17">
        <v>0.39874767674316097</v>
      </c>
      <c r="X9" s="17">
        <v>0.37302220415548798</v>
      </c>
      <c r="Y9" s="17">
        <v>0.41616166672476701</v>
      </c>
      <c r="Z9" s="17">
        <v>0.44434601552874098</v>
      </c>
      <c r="AA9" s="17">
        <v>0.42440476375505798</v>
      </c>
      <c r="AB9" s="17">
        <v>0.39944195920837899</v>
      </c>
      <c r="AC9" s="17">
        <v>0.43990312396888998</v>
      </c>
      <c r="AD9" s="17">
        <v>0.44192063460994901</v>
      </c>
      <c r="AE9" s="17"/>
      <c r="AF9" s="17">
        <v>0.41547998930806401</v>
      </c>
      <c r="AG9" s="17">
        <v>0.36477985293576598</v>
      </c>
      <c r="AH9" s="17">
        <v>0.42315960548186698</v>
      </c>
      <c r="AI9" s="17">
        <v>0.44612919512309801</v>
      </c>
      <c r="AJ9" s="17">
        <v>0.36673502453347301</v>
      </c>
      <c r="AK9" s="17"/>
      <c r="AL9" s="17">
        <v>0.40652877958755002</v>
      </c>
      <c r="AM9" s="17">
        <v>0.42001760584717002</v>
      </c>
      <c r="AN9" s="17">
        <v>0.37800036553059402</v>
      </c>
      <c r="AO9" s="17">
        <v>0.38714086833742101</v>
      </c>
      <c r="AP9" s="17">
        <v>0.37021590591497899</v>
      </c>
      <c r="AQ9" s="17"/>
      <c r="AR9" s="17">
        <v>0.417798739272285</v>
      </c>
      <c r="AS9" s="17"/>
      <c r="AT9" s="17">
        <v>0.39992177796150102</v>
      </c>
      <c r="AU9" s="17"/>
      <c r="AV9" s="17">
        <v>0.38031754084730701</v>
      </c>
      <c r="AW9" s="17"/>
      <c r="AX9" s="17">
        <v>0.47951793163824702</v>
      </c>
      <c r="AY9" s="17">
        <v>0.40874867528333803</v>
      </c>
      <c r="AZ9" s="17"/>
      <c r="BA9" s="17">
        <v>0.39650385490073697</v>
      </c>
      <c r="BB9" s="17">
        <v>0.41964361132025602</v>
      </c>
    </row>
    <row r="10" spans="2:54" ht="28.9">
      <c r="B10" s="18" t="s">
        <v>419</v>
      </c>
      <c r="C10" s="17">
        <v>0.32595633727572398</v>
      </c>
      <c r="D10" s="17">
        <v>0.33408010260926002</v>
      </c>
      <c r="E10" s="17">
        <v>0.31768842183429002</v>
      </c>
      <c r="F10" s="17"/>
      <c r="G10" s="17">
        <v>0.28261169637427003</v>
      </c>
      <c r="H10" s="17">
        <v>0.32176861545145602</v>
      </c>
      <c r="I10" s="17">
        <v>0.34798622739856999</v>
      </c>
      <c r="J10" s="17">
        <v>0.30620307935789298</v>
      </c>
      <c r="K10" s="17">
        <v>0.35910133440895298</v>
      </c>
      <c r="L10" s="17">
        <v>0.333167324726029</v>
      </c>
      <c r="M10" s="17"/>
      <c r="N10" s="17">
        <v>0.342582844912655</v>
      </c>
      <c r="O10" s="17">
        <v>0.33586485001560501</v>
      </c>
      <c r="P10" s="17">
        <v>0.30635877419456597</v>
      </c>
      <c r="Q10" s="17">
        <v>0.320471006452968</v>
      </c>
      <c r="R10" s="17"/>
      <c r="S10" s="17">
        <v>0.30645730723039899</v>
      </c>
      <c r="T10" s="17">
        <v>0.32463651830555401</v>
      </c>
      <c r="U10" s="17">
        <v>0.32473331672169597</v>
      </c>
      <c r="V10" s="17">
        <v>0.354831130806402</v>
      </c>
      <c r="W10" s="17">
        <v>0.31806375497461298</v>
      </c>
      <c r="X10" s="17">
        <v>0.27319924335477602</v>
      </c>
      <c r="Y10" s="17">
        <v>0.36355400573618901</v>
      </c>
      <c r="Z10" s="17">
        <v>0.336281857583486</v>
      </c>
      <c r="AA10" s="17">
        <v>0.35272720243922401</v>
      </c>
      <c r="AB10" s="17">
        <v>0.30292105346592202</v>
      </c>
      <c r="AC10" s="17">
        <v>0.35230457927487402</v>
      </c>
      <c r="AD10" s="17">
        <v>0.32880200068603599</v>
      </c>
      <c r="AE10" s="17"/>
      <c r="AF10" s="17">
        <v>0.37918077356952601</v>
      </c>
      <c r="AG10" s="17">
        <v>0.27038553312851599</v>
      </c>
      <c r="AH10" s="17">
        <v>0.37294510205368903</v>
      </c>
      <c r="AI10" s="17">
        <v>0.38483694171468402</v>
      </c>
      <c r="AJ10" s="17">
        <v>0.28042650404200298</v>
      </c>
      <c r="AK10" s="17"/>
      <c r="AL10" s="17">
        <v>0.29310875444129803</v>
      </c>
      <c r="AM10" s="17">
        <v>0.32957532978436199</v>
      </c>
      <c r="AN10" s="17">
        <v>0.32988864666592199</v>
      </c>
      <c r="AO10" s="17">
        <v>0.35654869114794202</v>
      </c>
      <c r="AP10" s="17">
        <v>0.44343310031653499</v>
      </c>
      <c r="AQ10" s="17"/>
      <c r="AR10" s="17">
        <v>0.377757801851618</v>
      </c>
      <c r="AS10" s="17"/>
      <c r="AT10" s="17">
        <v>0.34112882420464602</v>
      </c>
      <c r="AU10" s="17"/>
      <c r="AV10" s="17">
        <v>0.42923312509853101</v>
      </c>
      <c r="AW10" s="17"/>
      <c r="AX10" s="17">
        <v>0.32214668044706202</v>
      </c>
      <c r="AY10" s="17">
        <v>0.38248741525207403</v>
      </c>
      <c r="AZ10" s="17"/>
      <c r="BA10" s="17">
        <v>0.30312391149462298</v>
      </c>
      <c r="BB10" s="17">
        <v>0.36948584998677197</v>
      </c>
    </row>
    <row r="11" spans="2:54" ht="28.9">
      <c r="B11" s="18" t="s">
        <v>420</v>
      </c>
      <c r="C11" s="17">
        <v>0.23905018123410701</v>
      </c>
      <c r="D11" s="17">
        <v>0.26603714355596297</v>
      </c>
      <c r="E11" s="17">
        <v>0.21386175627522599</v>
      </c>
      <c r="F11" s="17"/>
      <c r="G11" s="17">
        <v>0.22866398169972299</v>
      </c>
      <c r="H11" s="17">
        <v>0.264292117177793</v>
      </c>
      <c r="I11" s="17">
        <v>0.225462933231872</v>
      </c>
      <c r="J11" s="17">
        <v>0.24038595329753901</v>
      </c>
      <c r="K11" s="17">
        <v>0.25386348277931697</v>
      </c>
      <c r="L11" s="17">
        <v>0.225627122001755</v>
      </c>
      <c r="M11" s="17"/>
      <c r="N11" s="17">
        <v>0.26074866687812498</v>
      </c>
      <c r="O11" s="17">
        <v>0.26268490802114097</v>
      </c>
      <c r="P11" s="17">
        <v>0.24038203040998599</v>
      </c>
      <c r="Q11" s="17">
        <v>0.18956544850956</v>
      </c>
      <c r="R11" s="17"/>
      <c r="S11" s="17">
        <v>0.27989834985936402</v>
      </c>
      <c r="T11" s="17">
        <v>0.23546243972052799</v>
      </c>
      <c r="U11" s="17">
        <v>0.217773635898865</v>
      </c>
      <c r="V11" s="17">
        <v>0.23937021418900101</v>
      </c>
      <c r="W11" s="17">
        <v>0.24517652518234501</v>
      </c>
      <c r="X11" s="17">
        <v>0.25527967268827001</v>
      </c>
      <c r="Y11" s="17">
        <v>0.24213163382588501</v>
      </c>
      <c r="Z11" s="17">
        <v>0.287706400854428</v>
      </c>
      <c r="AA11" s="17">
        <v>0.20197394994349799</v>
      </c>
      <c r="AB11" s="17">
        <v>0.221557221490704</v>
      </c>
      <c r="AC11" s="17">
        <v>0.20823597197164201</v>
      </c>
      <c r="AD11" s="17">
        <v>0.223667546544252</v>
      </c>
      <c r="AE11" s="17"/>
      <c r="AF11" s="17">
        <v>0.256385091106001</v>
      </c>
      <c r="AG11" s="17">
        <v>0.28333503369658197</v>
      </c>
      <c r="AH11" s="17">
        <v>0.23675291601697701</v>
      </c>
      <c r="AI11" s="17">
        <v>0.21135939740596699</v>
      </c>
      <c r="AJ11" s="17">
        <v>0.23464008981604501</v>
      </c>
      <c r="AK11" s="17"/>
      <c r="AL11" s="17">
        <v>0.20658340213656901</v>
      </c>
      <c r="AM11" s="17">
        <v>0.25413542518579901</v>
      </c>
      <c r="AN11" s="17">
        <v>0.26742332436775301</v>
      </c>
      <c r="AO11" s="17">
        <v>0.26803702657428902</v>
      </c>
      <c r="AP11" s="17">
        <v>0.217160750854969</v>
      </c>
      <c r="AQ11" s="17"/>
      <c r="AR11" s="17">
        <v>0.309365882482948</v>
      </c>
      <c r="AS11" s="17"/>
      <c r="AT11" s="17">
        <v>0.32229396255123199</v>
      </c>
      <c r="AU11" s="17"/>
      <c r="AV11" s="17">
        <v>0.30174929409366003</v>
      </c>
      <c r="AW11" s="17"/>
      <c r="AX11" s="17">
        <v>0.294101092368313</v>
      </c>
      <c r="AY11" s="17">
        <v>0.262846294759568</v>
      </c>
      <c r="AZ11" s="17"/>
      <c r="BA11" s="17">
        <v>0.23485464328799299</v>
      </c>
      <c r="BB11" s="17">
        <v>0.25391898922810402</v>
      </c>
    </row>
    <row r="12" spans="2:54" ht="28.9">
      <c r="B12" s="18" t="s">
        <v>421</v>
      </c>
      <c r="C12" s="17">
        <v>0.23804221243012499</v>
      </c>
      <c r="D12" s="17">
        <v>0.28037551888123302</v>
      </c>
      <c r="E12" s="17">
        <v>0.19653546677377001</v>
      </c>
      <c r="F12" s="17"/>
      <c r="G12" s="17">
        <v>0.29406184559307602</v>
      </c>
      <c r="H12" s="17">
        <v>0.27549364310247898</v>
      </c>
      <c r="I12" s="17">
        <v>0.244501175974604</v>
      </c>
      <c r="J12" s="17">
        <v>0.24954122277274701</v>
      </c>
      <c r="K12" s="17">
        <v>0.19202885381795301</v>
      </c>
      <c r="L12" s="17">
        <v>0.18562466796669999</v>
      </c>
      <c r="M12" s="17"/>
      <c r="N12" s="17">
        <v>0.25702269026079999</v>
      </c>
      <c r="O12" s="17">
        <v>0.230946981136118</v>
      </c>
      <c r="P12" s="17">
        <v>0.28020000722552602</v>
      </c>
      <c r="Q12" s="17">
        <v>0.19155205755999599</v>
      </c>
      <c r="R12" s="17"/>
      <c r="S12" s="17">
        <v>0.27800679978169401</v>
      </c>
      <c r="T12" s="17">
        <v>0.228956365394241</v>
      </c>
      <c r="U12" s="17">
        <v>0.192933360922657</v>
      </c>
      <c r="V12" s="17">
        <v>0.24327370254521299</v>
      </c>
      <c r="W12" s="17">
        <v>0.25738398261010698</v>
      </c>
      <c r="X12" s="17">
        <v>0.22904014876439999</v>
      </c>
      <c r="Y12" s="17">
        <v>0.21503787873195901</v>
      </c>
      <c r="Z12" s="17">
        <v>0.27314239323023498</v>
      </c>
      <c r="AA12" s="17">
        <v>0.24667217956146201</v>
      </c>
      <c r="AB12" s="17">
        <v>0.24170655247557399</v>
      </c>
      <c r="AC12" s="17">
        <v>0.20912860426041699</v>
      </c>
      <c r="AD12" s="17">
        <v>0.198080046381689</v>
      </c>
      <c r="AE12" s="17"/>
      <c r="AF12" s="17">
        <v>0.24657952960028701</v>
      </c>
      <c r="AG12" s="17">
        <v>0.27485165928698102</v>
      </c>
      <c r="AH12" s="17">
        <v>0.23623142691673599</v>
      </c>
      <c r="AI12" s="17">
        <v>0.219969775675147</v>
      </c>
      <c r="AJ12" s="17">
        <v>0.25336223088804699</v>
      </c>
      <c r="AK12" s="17"/>
      <c r="AL12" s="17">
        <v>0.189721057596906</v>
      </c>
      <c r="AM12" s="17">
        <v>0.24603109862563299</v>
      </c>
      <c r="AN12" s="17">
        <v>0.256233745543758</v>
      </c>
      <c r="AO12" s="17">
        <v>0.28436170690889501</v>
      </c>
      <c r="AP12" s="17">
        <v>0.27544702568940199</v>
      </c>
      <c r="AQ12" s="17"/>
      <c r="AR12" s="17">
        <v>0.27361890041468101</v>
      </c>
      <c r="AS12" s="17"/>
      <c r="AT12" s="17">
        <v>0.26695561035465998</v>
      </c>
      <c r="AU12" s="17"/>
      <c r="AV12" s="17">
        <v>0.27562331911962601</v>
      </c>
      <c r="AW12" s="17"/>
      <c r="AX12" s="17">
        <v>0.26749468454373798</v>
      </c>
      <c r="AY12" s="17">
        <v>0.23934146391251601</v>
      </c>
      <c r="AZ12" s="17"/>
      <c r="BA12" s="17">
        <v>0.22785616996855901</v>
      </c>
      <c r="BB12" s="17">
        <v>0.23611619432445399</v>
      </c>
    </row>
    <row r="13" spans="2:54" ht="28.9">
      <c r="B13" s="18" t="s">
        <v>422</v>
      </c>
      <c r="C13" s="17">
        <v>0.23277835196526001</v>
      </c>
      <c r="D13" s="17">
        <v>0.28099435780674098</v>
      </c>
      <c r="E13" s="17">
        <v>0.186159424495103</v>
      </c>
      <c r="F13" s="17"/>
      <c r="G13" s="17">
        <v>0.24177784540496799</v>
      </c>
      <c r="H13" s="17">
        <v>0.212752141832728</v>
      </c>
      <c r="I13" s="17">
        <v>0.22051701086669501</v>
      </c>
      <c r="J13" s="17">
        <v>0.20837268289997099</v>
      </c>
      <c r="K13" s="17">
        <v>0.26872720955109702</v>
      </c>
      <c r="L13" s="17">
        <v>0.24791864501932001</v>
      </c>
      <c r="M13" s="17"/>
      <c r="N13" s="17">
        <v>0.280651586140795</v>
      </c>
      <c r="O13" s="17">
        <v>0.22607277606125301</v>
      </c>
      <c r="P13" s="17">
        <v>0.23262644130392501</v>
      </c>
      <c r="Q13" s="17">
        <v>0.18865204195691199</v>
      </c>
      <c r="R13" s="17"/>
      <c r="S13" s="17">
        <v>0.24832020669291799</v>
      </c>
      <c r="T13" s="17">
        <v>0.24192171027172901</v>
      </c>
      <c r="U13" s="17">
        <v>0.27640624281009402</v>
      </c>
      <c r="V13" s="17">
        <v>0.20530159781820301</v>
      </c>
      <c r="W13" s="17">
        <v>0.15115950966601199</v>
      </c>
      <c r="X13" s="17">
        <v>0.26337138637159202</v>
      </c>
      <c r="Y13" s="17">
        <v>0.22873321214945899</v>
      </c>
      <c r="Z13" s="17">
        <v>0.18873782790716601</v>
      </c>
      <c r="AA13" s="17">
        <v>0.234612399023824</v>
      </c>
      <c r="AB13" s="17">
        <v>0.238223883376708</v>
      </c>
      <c r="AC13" s="17">
        <v>0.22218638998663701</v>
      </c>
      <c r="AD13" s="17">
        <v>0.24915047854719499</v>
      </c>
      <c r="AE13" s="17"/>
      <c r="AF13" s="17">
        <v>0.246561349359465</v>
      </c>
      <c r="AG13" s="17">
        <v>0.26443644296743701</v>
      </c>
      <c r="AH13" s="17">
        <v>0.22326910311989101</v>
      </c>
      <c r="AI13" s="17">
        <v>0.25565849589413497</v>
      </c>
      <c r="AJ13" s="17">
        <v>0.197496909607427</v>
      </c>
      <c r="AK13" s="17"/>
      <c r="AL13" s="17">
        <v>0.19889494785555401</v>
      </c>
      <c r="AM13" s="17">
        <v>0.220591629823994</v>
      </c>
      <c r="AN13" s="17">
        <v>0.24709372513720201</v>
      </c>
      <c r="AO13" s="17">
        <v>0.29885232083191798</v>
      </c>
      <c r="AP13" s="17">
        <v>0.25538004514839402</v>
      </c>
      <c r="AQ13" s="17"/>
      <c r="AR13" s="17">
        <v>0.23352774127598899</v>
      </c>
      <c r="AS13" s="17"/>
      <c r="AT13" s="17">
        <v>0.24637336571617599</v>
      </c>
      <c r="AU13" s="17"/>
      <c r="AV13" s="17">
        <v>0.25409846285415499</v>
      </c>
      <c r="AW13" s="17"/>
      <c r="AX13" s="17">
        <v>0.300032574404417</v>
      </c>
      <c r="AY13" s="17">
        <v>0.230147450829221</v>
      </c>
      <c r="AZ13" s="17"/>
      <c r="BA13" s="17">
        <v>0.2142371477684</v>
      </c>
      <c r="BB13" s="17">
        <v>0.25233935676893199</v>
      </c>
    </row>
    <row r="14" spans="2:54" ht="43.15">
      <c r="B14" s="18" t="s">
        <v>423</v>
      </c>
      <c r="C14" s="17">
        <v>0.23206967354947899</v>
      </c>
      <c r="D14" s="17">
        <v>0.25597146060031301</v>
      </c>
      <c r="E14" s="17">
        <v>0.20806927058774299</v>
      </c>
      <c r="F14" s="17"/>
      <c r="G14" s="17">
        <v>0.26769341998560398</v>
      </c>
      <c r="H14" s="17">
        <v>0.27576958250715999</v>
      </c>
      <c r="I14" s="17">
        <v>0.22704916915888901</v>
      </c>
      <c r="J14" s="17">
        <v>0.20802834725019001</v>
      </c>
      <c r="K14" s="17">
        <v>0.22491550004195601</v>
      </c>
      <c r="L14" s="17">
        <v>0.20142215399841701</v>
      </c>
      <c r="M14" s="17"/>
      <c r="N14" s="17">
        <v>0.27206297554479503</v>
      </c>
      <c r="O14" s="17">
        <v>0.20104427047524101</v>
      </c>
      <c r="P14" s="17">
        <v>0.26368001187687501</v>
      </c>
      <c r="Q14" s="17">
        <v>0.19440190534662799</v>
      </c>
      <c r="R14" s="17"/>
      <c r="S14" s="17">
        <v>0.27097191470714499</v>
      </c>
      <c r="T14" s="17">
        <v>0.21843527441064101</v>
      </c>
      <c r="U14" s="17">
        <v>0.23522641429747301</v>
      </c>
      <c r="V14" s="17">
        <v>0.22129105286084999</v>
      </c>
      <c r="W14" s="17">
        <v>0.28904687815343399</v>
      </c>
      <c r="X14" s="17">
        <v>0.20105088086342399</v>
      </c>
      <c r="Y14" s="17">
        <v>0.21885371426954101</v>
      </c>
      <c r="Z14" s="17">
        <v>0.21601722285344899</v>
      </c>
      <c r="AA14" s="17">
        <v>0.25108593413062003</v>
      </c>
      <c r="AB14" s="17">
        <v>0.22352816753554</v>
      </c>
      <c r="AC14" s="17">
        <v>0.18939902417769899</v>
      </c>
      <c r="AD14" s="17">
        <v>0.17751936395658299</v>
      </c>
      <c r="AE14" s="17"/>
      <c r="AF14" s="17">
        <v>0.27410388879213499</v>
      </c>
      <c r="AG14" s="17">
        <v>0.18297104722253099</v>
      </c>
      <c r="AH14" s="17">
        <v>0.20849543393242001</v>
      </c>
      <c r="AI14" s="17">
        <v>0.31668315764084098</v>
      </c>
      <c r="AJ14" s="17">
        <v>0.21545691666123201</v>
      </c>
      <c r="AK14" s="17"/>
      <c r="AL14" s="17">
        <v>0.19325255200045699</v>
      </c>
      <c r="AM14" s="17">
        <v>0.23364354249230099</v>
      </c>
      <c r="AN14" s="17">
        <v>0.272133726842406</v>
      </c>
      <c r="AO14" s="17">
        <v>0.25366565665600199</v>
      </c>
      <c r="AP14" s="17">
        <v>0.30893666591931901</v>
      </c>
      <c r="AQ14" s="17"/>
      <c r="AR14" s="17">
        <v>0.24825066737431001</v>
      </c>
      <c r="AS14" s="17"/>
      <c r="AT14" s="17">
        <v>0.232403602309185</v>
      </c>
      <c r="AU14" s="17"/>
      <c r="AV14" s="17">
        <v>0.23859378384899901</v>
      </c>
      <c r="AW14" s="17"/>
      <c r="AX14" s="17">
        <v>0.321681470291107</v>
      </c>
      <c r="AY14" s="17">
        <v>0.25169149403275198</v>
      </c>
      <c r="AZ14" s="17"/>
      <c r="BA14" s="17">
        <v>0.213931995790724</v>
      </c>
      <c r="BB14" s="17">
        <v>0.25578057127631598</v>
      </c>
    </row>
    <row r="15" spans="2:54" ht="43.15">
      <c r="B15" s="18" t="s">
        <v>424</v>
      </c>
      <c r="C15" s="17">
        <v>0.19315913600710399</v>
      </c>
      <c r="D15" s="17">
        <v>0.20171686500759001</v>
      </c>
      <c r="E15" s="17">
        <v>0.183741176231177</v>
      </c>
      <c r="F15" s="17"/>
      <c r="G15" s="17">
        <v>0.244943838317811</v>
      </c>
      <c r="H15" s="17">
        <v>0.25061197068993302</v>
      </c>
      <c r="I15" s="17">
        <v>0.21398886376232301</v>
      </c>
      <c r="J15" s="17">
        <v>0.17039858614846501</v>
      </c>
      <c r="K15" s="17">
        <v>0.130658637478308</v>
      </c>
      <c r="L15" s="17">
        <v>0.15558201519254899</v>
      </c>
      <c r="M15" s="17"/>
      <c r="N15" s="17">
        <v>0.22152943469876599</v>
      </c>
      <c r="O15" s="17">
        <v>0.17970726494011799</v>
      </c>
      <c r="P15" s="17">
        <v>0.17821659909253501</v>
      </c>
      <c r="Q15" s="17">
        <v>0.188069602804874</v>
      </c>
      <c r="R15" s="17"/>
      <c r="S15" s="17">
        <v>0.26420631429666103</v>
      </c>
      <c r="T15" s="17">
        <v>0.17450557470404801</v>
      </c>
      <c r="U15" s="17">
        <v>0.18014126841226699</v>
      </c>
      <c r="V15" s="17">
        <v>0.190112690575543</v>
      </c>
      <c r="W15" s="17">
        <v>0.148627407372384</v>
      </c>
      <c r="X15" s="17">
        <v>0.17509279907421199</v>
      </c>
      <c r="Y15" s="17">
        <v>0.21110113713251499</v>
      </c>
      <c r="Z15" s="17">
        <v>0.191415646787467</v>
      </c>
      <c r="AA15" s="17">
        <v>0.19634276004053999</v>
      </c>
      <c r="AB15" s="17">
        <v>0.18110032394397599</v>
      </c>
      <c r="AC15" s="17">
        <v>0.13759375655137099</v>
      </c>
      <c r="AD15" s="17">
        <v>0.21600280238015401</v>
      </c>
      <c r="AE15" s="17"/>
      <c r="AF15" s="17">
        <v>0.232671209374229</v>
      </c>
      <c r="AG15" s="17">
        <v>0.18495031188706601</v>
      </c>
      <c r="AH15" s="17">
        <v>0.21321806072601801</v>
      </c>
      <c r="AI15" s="17">
        <v>0.22441528300157301</v>
      </c>
      <c r="AJ15" s="17">
        <v>0.14131547358065299</v>
      </c>
      <c r="AK15" s="17"/>
      <c r="AL15" s="17">
        <v>0.17256150657066599</v>
      </c>
      <c r="AM15" s="17">
        <v>0.18874531122216001</v>
      </c>
      <c r="AN15" s="17">
        <v>0.20734197378238001</v>
      </c>
      <c r="AO15" s="17">
        <v>0.24577459800762999</v>
      </c>
      <c r="AP15" s="17">
        <v>0.20098836367560699</v>
      </c>
      <c r="AQ15" s="17"/>
      <c r="AR15" s="17">
        <v>0.24141055647627099</v>
      </c>
      <c r="AS15" s="17"/>
      <c r="AT15" s="17">
        <v>0.26380246727237</v>
      </c>
      <c r="AU15" s="17"/>
      <c r="AV15" s="17">
        <v>0.250984120638371</v>
      </c>
      <c r="AW15" s="17"/>
      <c r="AX15" s="17">
        <v>0.23218270762476201</v>
      </c>
      <c r="AY15" s="17">
        <v>0.22507970206091099</v>
      </c>
      <c r="AZ15" s="17"/>
      <c r="BA15" s="17">
        <v>0.16733656520999801</v>
      </c>
      <c r="BB15" s="17">
        <v>0.19237369319002401</v>
      </c>
    </row>
    <row r="16" spans="2:54" ht="43.15">
      <c r="B16" s="18" t="s">
        <v>425</v>
      </c>
      <c r="C16" s="17">
        <v>0.18906743101550599</v>
      </c>
      <c r="D16" s="17">
        <v>0.214718154142121</v>
      </c>
      <c r="E16" s="17">
        <v>0.16438167198923501</v>
      </c>
      <c r="F16" s="17"/>
      <c r="G16" s="17">
        <v>0.24550189164581501</v>
      </c>
      <c r="H16" s="17">
        <v>0.213172339054361</v>
      </c>
      <c r="I16" s="17">
        <v>0.196599415360414</v>
      </c>
      <c r="J16" s="17">
        <v>0.191240454296771</v>
      </c>
      <c r="K16" s="17">
        <v>0.17745198124250799</v>
      </c>
      <c r="L16" s="17">
        <v>0.13203870867654</v>
      </c>
      <c r="M16" s="17"/>
      <c r="N16" s="17">
        <v>0.20435619692371099</v>
      </c>
      <c r="O16" s="17">
        <v>0.19761592516273899</v>
      </c>
      <c r="P16" s="17">
        <v>0.18271330501597899</v>
      </c>
      <c r="Q16" s="17">
        <v>0.16986508113361601</v>
      </c>
      <c r="R16" s="17"/>
      <c r="S16" s="17">
        <v>0.22537456807252201</v>
      </c>
      <c r="T16" s="17">
        <v>0.147290884253724</v>
      </c>
      <c r="U16" s="17">
        <v>0.16415578175238599</v>
      </c>
      <c r="V16" s="17">
        <v>0.159428618195851</v>
      </c>
      <c r="W16" s="17">
        <v>0.19801677536215301</v>
      </c>
      <c r="X16" s="17">
        <v>0.21053411978491199</v>
      </c>
      <c r="Y16" s="17">
        <v>0.185462809884166</v>
      </c>
      <c r="Z16" s="17">
        <v>0.185128899225634</v>
      </c>
      <c r="AA16" s="17">
        <v>0.19803110580712699</v>
      </c>
      <c r="AB16" s="17">
        <v>0.20979154423747801</v>
      </c>
      <c r="AC16" s="17">
        <v>0.18120127827794599</v>
      </c>
      <c r="AD16" s="17">
        <v>0.20401384158637001</v>
      </c>
      <c r="AE16" s="17"/>
      <c r="AF16" s="17">
        <v>0.23611922362164001</v>
      </c>
      <c r="AG16" s="17">
        <v>0.206823320681503</v>
      </c>
      <c r="AH16" s="17">
        <v>0.17043564529373001</v>
      </c>
      <c r="AI16" s="17">
        <v>0.18057401909405901</v>
      </c>
      <c r="AJ16" s="17">
        <v>0.153352663934858</v>
      </c>
      <c r="AK16" s="17"/>
      <c r="AL16" s="17">
        <v>0.17037556003721799</v>
      </c>
      <c r="AM16" s="17">
        <v>0.16850133278440099</v>
      </c>
      <c r="AN16" s="17">
        <v>0.200679110319295</v>
      </c>
      <c r="AO16" s="17">
        <v>0.25445135710463401</v>
      </c>
      <c r="AP16" s="17">
        <v>0.19368189125297799</v>
      </c>
      <c r="AQ16" s="17"/>
      <c r="AR16" s="17">
        <v>0.236807795809237</v>
      </c>
      <c r="AS16" s="17"/>
      <c r="AT16" s="17">
        <v>0.22052305873220501</v>
      </c>
      <c r="AU16" s="17"/>
      <c r="AV16" s="17">
        <v>0.24348010751490001</v>
      </c>
      <c r="AW16" s="17"/>
      <c r="AX16" s="17">
        <v>0.19807535935109299</v>
      </c>
      <c r="AY16" s="17">
        <v>0.23038812109506299</v>
      </c>
      <c r="AZ16" s="17"/>
      <c r="BA16" s="17">
        <v>0.198169178548952</v>
      </c>
      <c r="BB16" s="17">
        <v>0.18573735677318301</v>
      </c>
    </row>
    <row r="17" spans="2:54" ht="28.9">
      <c r="B17" s="18" t="s">
        <v>426</v>
      </c>
      <c r="C17" s="17">
        <v>0.153897803564707</v>
      </c>
      <c r="D17" s="17">
        <v>0.150882627296863</v>
      </c>
      <c r="E17" s="17">
        <v>0.15639032827617499</v>
      </c>
      <c r="F17" s="17"/>
      <c r="G17" s="17">
        <v>0.18606242350214899</v>
      </c>
      <c r="H17" s="17">
        <v>0.18761246288754599</v>
      </c>
      <c r="I17" s="17">
        <v>0.143078938860457</v>
      </c>
      <c r="J17" s="17">
        <v>0.14972069596665499</v>
      </c>
      <c r="K17" s="17">
        <v>0.14409265139546801</v>
      </c>
      <c r="L17" s="17">
        <v>0.123971675655407</v>
      </c>
      <c r="M17" s="17"/>
      <c r="N17" s="17">
        <v>0.153368493414171</v>
      </c>
      <c r="O17" s="17">
        <v>0.14519882097384701</v>
      </c>
      <c r="P17" s="17">
        <v>0.15154135676800001</v>
      </c>
      <c r="Q17" s="17">
        <v>0.165295293024527</v>
      </c>
      <c r="R17" s="17"/>
      <c r="S17" s="17">
        <v>0.173763422773104</v>
      </c>
      <c r="T17" s="17">
        <v>0.13452499556876199</v>
      </c>
      <c r="U17" s="17">
        <v>0.14043854423798</v>
      </c>
      <c r="V17" s="17">
        <v>0.12119168271283801</v>
      </c>
      <c r="W17" s="17">
        <v>0.13380545925958801</v>
      </c>
      <c r="X17" s="17">
        <v>0.122178716419476</v>
      </c>
      <c r="Y17" s="17">
        <v>0.17380655242774901</v>
      </c>
      <c r="Z17" s="17">
        <v>0.16612473153608801</v>
      </c>
      <c r="AA17" s="17">
        <v>0.15334314383134601</v>
      </c>
      <c r="AB17" s="17">
        <v>0.183879639705649</v>
      </c>
      <c r="AC17" s="17">
        <v>0.18170182186029399</v>
      </c>
      <c r="AD17" s="17">
        <v>0.21737357601513199</v>
      </c>
      <c r="AE17" s="17"/>
      <c r="AF17" s="17">
        <v>0.176563365674995</v>
      </c>
      <c r="AG17" s="17">
        <v>0.12936566691866699</v>
      </c>
      <c r="AH17" s="17">
        <v>0.15302873304030501</v>
      </c>
      <c r="AI17" s="17">
        <v>0.127108674094184</v>
      </c>
      <c r="AJ17" s="17">
        <v>0.15877330290081099</v>
      </c>
      <c r="AK17" s="17"/>
      <c r="AL17" s="17">
        <v>0.137515187130098</v>
      </c>
      <c r="AM17" s="17">
        <v>0.15597017394562199</v>
      </c>
      <c r="AN17" s="17">
        <v>0.14916038104360599</v>
      </c>
      <c r="AO17" s="17">
        <v>0.17861706692660501</v>
      </c>
      <c r="AP17" s="17">
        <v>0.16017950736768699</v>
      </c>
      <c r="AQ17" s="17"/>
      <c r="AR17" s="17">
        <v>0.18918823236146001</v>
      </c>
      <c r="AS17" s="17"/>
      <c r="AT17" s="17">
        <v>0.22967963824073201</v>
      </c>
      <c r="AU17" s="17"/>
      <c r="AV17" s="17">
        <v>0.16888931258904499</v>
      </c>
      <c r="AW17" s="17"/>
      <c r="AX17" s="17">
        <v>0.16623851739505</v>
      </c>
      <c r="AY17" s="17">
        <v>0.18778562573924501</v>
      </c>
      <c r="AZ17" s="17"/>
      <c r="BA17" s="17">
        <v>0.143928137500799</v>
      </c>
      <c r="BB17" s="17">
        <v>0.168468799319208</v>
      </c>
    </row>
    <row r="18" spans="2:54">
      <c r="B18" s="18" t="s">
        <v>115</v>
      </c>
      <c r="C18" s="17">
        <v>0.110455956622525</v>
      </c>
      <c r="D18" s="17">
        <v>8.0293841243737896E-2</v>
      </c>
      <c r="E18" s="17">
        <v>0.13937439772586799</v>
      </c>
      <c r="F18" s="17"/>
      <c r="G18" s="17">
        <v>7.0021988634335799E-2</v>
      </c>
      <c r="H18" s="17">
        <v>9.2393629422678203E-2</v>
      </c>
      <c r="I18" s="17">
        <v>0.106845920225407</v>
      </c>
      <c r="J18" s="17">
        <v>0.129740945079036</v>
      </c>
      <c r="K18" s="17">
        <v>0.117086278709968</v>
      </c>
      <c r="L18" s="17">
        <v>0.135001491238149</v>
      </c>
      <c r="M18" s="17"/>
      <c r="N18" s="17">
        <v>7.9745375155668097E-2</v>
      </c>
      <c r="O18" s="17">
        <v>0.119906793760906</v>
      </c>
      <c r="P18" s="17">
        <v>8.9477467751871098E-2</v>
      </c>
      <c r="Q18" s="17">
        <v>0.149162231640009</v>
      </c>
      <c r="R18" s="17"/>
      <c r="S18" s="17">
        <v>5.0314232302122397E-2</v>
      </c>
      <c r="T18" s="17">
        <v>0.136870250493071</v>
      </c>
      <c r="U18" s="17">
        <v>0.104291151482701</v>
      </c>
      <c r="V18" s="17">
        <v>0.108002296427217</v>
      </c>
      <c r="W18" s="17">
        <v>0.11739485319163701</v>
      </c>
      <c r="X18" s="17">
        <v>0.13515269911545699</v>
      </c>
      <c r="Y18" s="17">
        <v>0.10880976696304601</v>
      </c>
      <c r="Z18" s="17">
        <v>0.105274095547606</v>
      </c>
      <c r="AA18" s="17">
        <v>0.11106788333305501</v>
      </c>
      <c r="AB18" s="17">
        <v>0.10913275180649699</v>
      </c>
      <c r="AC18" s="17">
        <v>0.15356349879223399</v>
      </c>
      <c r="AD18" s="17">
        <v>0.15112167888738801</v>
      </c>
      <c r="AE18" s="17"/>
      <c r="AF18" s="17">
        <v>6.5233449142180794E-2</v>
      </c>
      <c r="AG18" s="17">
        <v>0.112019098619069</v>
      </c>
      <c r="AH18" s="17">
        <v>0.106805622643762</v>
      </c>
      <c r="AI18" s="17">
        <v>9.3923343893882003E-2</v>
      </c>
      <c r="AJ18" s="17">
        <v>9.2218052939949502E-2</v>
      </c>
      <c r="AK18" s="17"/>
      <c r="AL18" s="17">
        <v>0.15120724319717299</v>
      </c>
      <c r="AM18" s="17">
        <v>0.11131436764993501</v>
      </c>
      <c r="AN18" s="17">
        <v>9.1252345902920903E-2</v>
      </c>
      <c r="AO18" s="17">
        <v>4.4684888979832103E-2</v>
      </c>
      <c r="AP18" s="17">
        <v>6.2314907825477703E-2</v>
      </c>
      <c r="AQ18" s="17"/>
      <c r="AR18" s="17">
        <v>4.2291380251332798E-2</v>
      </c>
      <c r="AS18" s="17"/>
      <c r="AT18" s="17">
        <v>2.95619712253819E-2</v>
      </c>
      <c r="AU18" s="17"/>
      <c r="AV18" s="17">
        <v>5.3623982385037801E-2</v>
      </c>
      <c r="AW18" s="17"/>
      <c r="AX18" s="17">
        <v>3.6604052811423003E-2</v>
      </c>
      <c r="AY18" s="17">
        <v>7.8689458031070095E-2</v>
      </c>
      <c r="AZ18" s="17"/>
      <c r="BA18" s="17">
        <v>0.112071894988894</v>
      </c>
      <c r="BB18" s="17">
        <v>9.5088463357125799E-2</v>
      </c>
    </row>
    <row r="19" spans="2:54" ht="28.9">
      <c r="B19" s="18" t="s">
        <v>400</v>
      </c>
      <c r="C19" s="19">
        <v>4.4633695001780702E-2</v>
      </c>
      <c r="D19" s="19">
        <v>4.6328774075035203E-2</v>
      </c>
      <c r="E19" s="19">
        <v>4.3195540351313899E-2</v>
      </c>
      <c r="F19" s="19"/>
      <c r="G19" s="19">
        <v>2.1288235022412099E-2</v>
      </c>
      <c r="H19" s="19">
        <v>1.5877858756101301E-2</v>
      </c>
      <c r="I19" s="19">
        <v>2.92520563253508E-2</v>
      </c>
      <c r="J19" s="19">
        <v>4.24874312299382E-2</v>
      </c>
      <c r="K19" s="19">
        <v>5.9539861959335201E-2</v>
      </c>
      <c r="L19" s="19">
        <v>8.7951002229169406E-2</v>
      </c>
      <c r="M19" s="19"/>
      <c r="N19" s="19">
        <v>3.5311729350948701E-2</v>
      </c>
      <c r="O19" s="19">
        <v>4.2016396392605501E-2</v>
      </c>
      <c r="P19" s="19">
        <v>4.0323541135233398E-2</v>
      </c>
      <c r="Q19" s="19">
        <v>5.9107410609546399E-2</v>
      </c>
      <c r="R19" s="19"/>
      <c r="S19" s="19">
        <v>3.6418605961811797E-2</v>
      </c>
      <c r="T19" s="19">
        <v>5.9285001045795697E-2</v>
      </c>
      <c r="U19" s="19">
        <v>8.1612712510270205E-2</v>
      </c>
      <c r="V19" s="19">
        <v>7.6132193138389703E-2</v>
      </c>
      <c r="W19" s="19">
        <v>4.0016908530449799E-2</v>
      </c>
      <c r="X19" s="19">
        <v>4.3849626187084802E-2</v>
      </c>
      <c r="Y19" s="19">
        <v>3.7174339678753103E-2</v>
      </c>
      <c r="Z19" s="19">
        <v>1.45169243075613E-2</v>
      </c>
      <c r="AA19" s="19">
        <v>1.6905409909924101E-2</v>
      </c>
      <c r="AB19" s="19">
        <v>4.54293920374206E-2</v>
      </c>
      <c r="AC19" s="19">
        <v>3.6408556545244102E-2</v>
      </c>
      <c r="AD19" s="19">
        <v>1.2330934304275299E-2</v>
      </c>
      <c r="AE19" s="19"/>
      <c r="AF19" s="19">
        <v>1.17305044530602E-2</v>
      </c>
      <c r="AG19" s="19">
        <v>6.2848067059490004E-2</v>
      </c>
      <c r="AH19" s="19">
        <v>4.4112153263293999E-2</v>
      </c>
      <c r="AI19" s="19">
        <v>2.5628502124418098E-2</v>
      </c>
      <c r="AJ19" s="19">
        <v>0.10268037543745601</v>
      </c>
      <c r="AK19" s="19"/>
      <c r="AL19" s="19">
        <v>6.7470216031575506E-2</v>
      </c>
      <c r="AM19" s="19">
        <v>3.7578885334459702E-2</v>
      </c>
      <c r="AN19" s="19">
        <v>2.7481276852710599E-2</v>
      </c>
      <c r="AO19" s="19">
        <v>2.4876879643455099E-2</v>
      </c>
      <c r="AP19" s="19">
        <v>6.6001754669600704E-2</v>
      </c>
      <c r="AQ19" s="19"/>
      <c r="AR19" s="19">
        <v>2.41787055347156E-2</v>
      </c>
      <c r="AS19" s="19"/>
      <c r="AT19" s="19">
        <v>3.9175264397138899E-2</v>
      </c>
      <c r="AU19" s="19"/>
      <c r="AV19" s="19">
        <v>1.2087277757701E-2</v>
      </c>
      <c r="AW19" s="19"/>
      <c r="AX19" s="19">
        <v>2.1436909813545599E-2</v>
      </c>
      <c r="AY19" s="19">
        <v>1.29524667818547E-2</v>
      </c>
      <c r="AZ19" s="19"/>
      <c r="BA19" s="19">
        <v>7.5357384845214107E-2</v>
      </c>
      <c r="BB19" s="19">
        <v>2.6479082894305301E-2</v>
      </c>
    </row>
    <row r="20" spans="2:54">
      <c r="B20" s="16"/>
    </row>
    <row r="21" spans="2:54">
      <c r="B21" t="s">
        <v>456</v>
      </c>
    </row>
    <row r="22" spans="2:54">
      <c r="B22" t="s">
        <v>457</v>
      </c>
    </row>
    <row r="24" spans="2:54">
      <c r="B24"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B2:BB16"/>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386</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43.15">
      <c r="B9" s="18" t="s">
        <v>427</v>
      </c>
      <c r="C9" s="17">
        <v>0.53011319013722402</v>
      </c>
      <c r="D9" s="17">
        <v>0.59664157337138701</v>
      </c>
      <c r="E9" s="17">
        <v>0.46515672454752799</v>
      </c>
      <c r="F9" s="17"/>
      <c r="G9" s="17">
        <v>0.61171044489265103</v>
      </c>
      <c r="H9" s="17">
        <v>0.61351840251798795</v>
      </c>
      <c r="I9" s="17">
        <v>0.53531977126692298</v>
      </c>
      <c r="J9" s="17">
        <v>0.49595439032292499</v>
      </c>
      <c r="K9" s="17">
        <v>0.47060971606897101</v>
      </c>
      <c r="L9" s="17">
        <v>0.47070500108112101</v>
      </c>
      <c r="M9" s="17"/>
      <c r="N9" s="17">
        <v>0.62641780004502601</v>
      </c>
      <c r="O9" s="17">
        <v>0.51937109625220901</v>
      </c>
      <c r="P9" s="17">
        <v>0.51398627895511095</v>
      </c>
      <c r="Q9" s="17">
        <v>0.45647797323802097</v>
      </c>
      <c r="R9" s="17"/>
      <c r="S9" s="17">
        <v>0.62011750791573605</v>
      </c>
      <c r="T9" s="17">
        <v>0.470220992994832</v>
      </c>
      <c r="U9" s="17">
        <v>0.47268968837418202</v>
      </c>
      <c r="V9" s="17">
        <v>0.55977110911183403</v>
      </c>
      <c r="W9" s="17">
        <v>0.49478964127765801</v>
      </c>
      <c r="X9" s="17">
        <v>0.50596578129738701</v>
      </c>
      <c r="Y9" s="17">
        <v>0.537055371912045</v>
      </c>
      <c r="Z9" s="17">
        <v>0.49557107962185198</v>
      </c>
      <c r="AA9" s="17">
        <v>0.56162820698228799</v>
      </c>
      <c r="AB9" s="17">
        <v>0.52769859500988703</v>
      </c>
      <c r="AC9" s="17">
        <v>0.475324340539518</v>
      </c>
      <c r="AD9" s="17">
        <v>0.59956214183457501</v>
      </c>
      <c r="AE9" s="17"/>
      <c r="AF9" s="17">
        <v>0.64609497221837597</v>
      </c>
      <c r="AG9" s="17">
        <v>0.51783131199369703</v>
      </c>
      <c r="AH9" s="17">
        <v>0.54091945300454503</v>
      </c>
      <c r="AI9" s="17">
        <v>0.58180150403375197</v>
      </c>
      <c r="AJ9" s="17">
        <v>0.39918648944056101</v>
      </c>
      <c r="AK9" s="17"/>
      <c r="AL9" s="17">
        <v>0.42670612483957499</v>
      </c>
      <c r="AM9" s="17">
        <v>0.53506428753024904</v>
      </c>
      <c r="AN9" s="17">
        <v>0.60338913159766905</v>
      </c>
      <c r="AO9" s="17">
        <v>0.683044165346679</v>
      </c>
      <c r="AP9" s="17">
        <v>0.72178137527308295</v>
      </c>
      <c r="AQ9" s="17"/>
      <c r="AR9" s="17">
        <v>0.59497638925606999</v>
      </c>
      <c r="AS9" s="17"/>
      <c r="AT9" s="17">
        <v>0.58730012842466295</v>
      </c>
      <c r="AU9" s="17"/>
      <c r="AV9" s="17">
        <v>0.64424866665930203</v>
      </c>
      <c r="AW9" s="17"/>
      <c r="AX9" s="17">
        <v>0.61857157080368397</v>
      </c>
      <c r="AY9" s="17">
        <v>0.59470690438209195</v>
      </c>
      <c r="AZ9" s="17"/>
      <c r="BA9" s="17">
        <v>0.468061762823831</v>
      </c>
      <c r="BB9" s="17">
        <v>0.58576770116848298</v>
      </c>
    </row>
    <row r="10" spans="2:54" ht="43.15">
      <c r="B10" s="18" t="s">
        <v>428</v>
      </c>
      <c r="C10" s="17">
        <v>0.31736891703035902</v>
      </c>
      <c r="D10" s="17">
        <v>0.29099560950085701</v>
      </c>
      <c r="E10" s="17">
        <v>0.34410302804204002</v>
      </c>
      <c r="F10" s="17"/>
      <c r="G10" s="17">
        <v>0.28085726897319802</v>
      </c>
      <c r="H10" s="17">
        <v>0.270554592613169</v>
      </c>
      <c r="I10" s="17">
        <v>0.30779346681387798</v>
      </c>
      <c r="J10" s="17">
        <v>0.33203173792608298</v>
      </c>
      <c r="K10" s="17">
        <v>0.362531368917138</v>
      </c>
      <c r="L10" s="17">
        <v>0.34579718347831101</v>
      </c>
      <c r="M10" s="17"/>
      <c r="N10" s="17">
        <v>0.282440241722274</v>
      </c>
      <c r="O10" s="17">
        <v>0.31159677385280998</v>
      </c>
      <c r="P10" s="17">
        <v>0.331813989141031</v>
      </c>
      <c r="Q10" s="17">
        <v>0.34621424539322698</v>
      </c>
      <c r="R10" s="17"/>
      <c r="S10" s="17">
        <v>0.27044573068528999</v>
      </c>
      <c r="T10" s="17">
        <v>0.36952688539872203</v>
      </c>
      <c r="U10" s="17">
        <v>0.37133642575606801</v>
      </c>
      <c r="V10" s="17">
        <v>0.29252895223582498</v>
      </c>
      <c r="W10" s="17">
        <v>0.35717666816409599</v>
      </c>
      <c r="X10" s="17">
        <v>0.32222420038426702</v>
      </c>
      <c r="Y10" s="17">
        <v>0.308796255303256</v>
      </c>
      <c r="Z10" s="17">
        <v>0.33265696772189501</v>
      </c>
      <c r="AA10" s="17">
        <v>0.282315940130623</v>
      </c>
      <c r="AB10" s="17">
        <v>0.30674583666774502</v>
      </c>
      <c r="AC10" s="17">
        <v>0.33131517971407398</v>
      </c>
      <c r="AD10" s="17">
        <v>0.27266380530550599</v>
      </c>
      <c r="AE10" s="17"/>
      <c r="AF10" s="17">
        <v>0.24679550298067801</v>
      </c>
      <c r="AG10" s="17">
        <v>0.36042264667331703</v>
      </c>
      <c r="AH10" s="17">
        <v>0.28738351429228198</v>
      </c>
      <c r="AI10" s="17">
        <v>0.26504906203428702</v>
      </c>
      <c r="AJ10" s="17">
        <v>0.44581489061469098</v>
      </c>
      <c r="AK10" s="17"/>
      <c r="AL10" s="17">
        <v>0.35071496101559702</v>
      </c>
      <c r="AM10" s="17">
        <v>0.31372637426671102</v>
      </c>
      <c r="AN10" s="17">
        <v>0.28765675420439502</v>
      </c>
      <c r="AO10" s="17">
        <v>0.25179281785933</v>
      </c>
      <c r="AP10" s="17">
        <v>0.23373053574374</v>
      </c>
      <c r="AQ10" s="17"/>
      <c r="AR10" s="17">
        <v>0.310922682355744</v>
      </c>
      <c r="AS10" s="17"/>
      <c r="AT10" s="17">
        <v>0.32538454505976</v>
      </c>
      <c r="AU10" s="17"/>
      <c r="AV10" s="17">
        <v>0.27919728289197598</v>
      </c>
      <c r="AW10" s="17"/>
      <c r="AX10" s="17">
        <v>0.28204985280503297</v>
      </c>
      <c r="AY10" s="17">
        <v>0.27012980378959101</v>
      </c>
      <c r="AZ10" s="17"/>
      <c r="BA10" s="17">
        <v>0.37683687815204098</v>
      </c>
      <c r="BB10" s="17">
        <v>0.28450993813074199</v>
      </c>
    </row>
    <row r="11" spans="2:54">
      <c r="B11" s="18" t="s">
        <v>115</v>
      </c>
      <c r="C11" s="19">
        <v>0.15251789283241701</v>
      </c>
      <c r="D11" s="19">
        <v>0.112362817127756</v>
      </c>
      <c r="E11" s="19">
        <v>0.190740247410432</v>
      </c>
      <c r="F11" s="19"/>
      <c r="G11" s="19">
        <v>0.107432286134151</v>
      </c>
      <c r="H11" s="19">
        <v>0.115927004868843</v>
      </c>
      <c r="I11" s="19">
        <v>0.15688676191919901</v>
      </c>
      <c r="J11" s="19">
        <v>0.172013871750992</v>
      </c>
      <c r="K11" s="19">
        <v>0.166858915013891</v>
      </c>
      <c r="L11" s="19">
        <v>0.18349781544056801</v>
      </c>
      <c r="M11" s="19"/>
      <c r="N11" s="19">
        <v>9.1141958232699993E-2</v>
      </c>
      <c r="O11" s="19">
        <v>0.16903212989498101</v>
      </c>
      <c r="P11" s="19">
        <v>0.15419973190385799</v>
      </c>
      <c r="Q11" s="19">
        <v>0.19730778136875199</v>
      </c>
      <c r="R11" s="19"/>
      <c r="S11" s="19">
        <v>0.109436761398974</v>
      </c>
      <c r="T11" s="19">
        <v>0.160252121606447</v>
      </c>
      <c r="U11" s="19">
        <v>0.155973885869749</v>
      </c>
      <c r="V11" s="19">
        <v>0.14769993865234099</v>
      </c>
      <c r="W11" s="19">
        <v>0.148033690558246</v>
      </c>
      <c r="X11" s="19">
        <v>0.171810018318346</v>
      </c>
      <c r="Y11" s="19">
        <v>0.15414837278469901</v>
      </c>
      <c r="Z11" s="19">
        <v>0.171771952656253</v>
      </c>
      <c r="AA11" s="19">
        <v>0.15605585288708901</v>
      </c>
      <c r="AB11" s="19">
        <v>0.16555556832236801</v>
      </c>
      <c r="AC11" s="19">
        <v>0.19336047974640799</v>
      </c>
      <c r="AD11" s="19">
        <v>0.127774052859919</v>
      </c>
      <c r="AE11" s="19"/>
      <c r="AF11" s="19">
        <v>0.107109524800946</v>
      </c>
      <c r="AG11" s="19">
        <v>0.121746041332986</v>
      </c>
      <c r="AH11" s="19">
        <v>0.17169703270317299</v>
      </c>
      <c r="AI11" s="19">
        <v>0.15314943393196101</v>
      </c>
      <c r="AJ11" s="19">
        <v>0.15499861994474801</v>
      </c>
      <c r="AK11" s="19"/>
      <c r="AL11" s="19">
        <v>0.222578914144828</v>
      </c>
      <c r="AM11" s="19">
        <v>0.151209338203041</v>
      </c>
      <c r="AN11" s="19">
        <v>0.10895411419793601</v>
      </c>
      <c r="AO11" s="19">
        <v>6.51630167939906E-2</v>
      </c>
      <c r="AP11" s="19">
        <v>4.4488088983176598E-2</v>
      </c>
      <c r="AQ11" s="19"/>
      <c r="AR11" s="19">
        <v>9.4100928388186802E-2</v>
      </c>
      <c r="AS11" s="19"/>
      <c r="AT11" s="19">
        <v>8.7315326515576802E-2</v>
      </c>
      <c r="AU11" s="19"/>
      <c r="AV11" s="19">
        <v>7.6554050448721794E-2</v>
      </c>
      <c r="AW11" s="19"/>
      <c r="AX11" s="19">
        <v>9.9378576391283793E-2</v>
      </c>
      <c r="AY11" s="19">
        <v>0.13516329182831699</v>
      </c>
      <c r="AZ11" s="19"/>
      <c r="BA11" s="19">
        <v>0.155101359024128</v>
      </c>
      <c r="BB11" s="19">
        <v>0.129722360700775</v>
      </c>
    </row>
    <row r="12" spans="2:54">
      <c r="B12" s="16"/>
    </row>
    <row r="13" spans="2:54">
      <c r="B13" t="s">
        <v>456</v>
      </c>
    </row>
    <row r="14" spans="2:54">
      <c r="B14" t="s">
        <v>457</v>
      </c>
    </row>
    <row r="16" spans="2:54">
      <c r="B16"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B2:BB21"/>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429</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28.9">
      <c r="B9" s="18" t="s">
        <v>430</v>
      </c>
      <c r="C9" s="17">
        <v>0.16272358332724199</v>
      </c>
      <c r="D9" s="17">
        <v>0.157345766115151</v>
      </c>
      <c r="E9" s="17">
        <v>0.16876541593911701</v>
      </c>
      <c r="F9" s="17"/>
      <c r="G9" s="17">
        <v>0.14720766644736</v>
      </c>
      <c r="H9" s="17">
        <v>0.15669842347627899</v>
      </c>
      <c r="I9" s="17">
        <v>0.13450227375526599</v>
      </c>
      <c r="J9" s="17">
        <v>0.13508802473016199</v>
      </c>
      <c r="K9" s="17">
        <v>0.17556949143890299</v>
      </c>
      <c r="L9" s="17">
        <v>0.214968604500236</v>
      </c>
      <c r="M9" s="17"/>
      <c r="N9" s="17">
        <v>0.12967359890139199</v>
      </c>
      <c r="O9" s="17">
        <v>0.16657731718260799</v>
      </c>
      <c r="P9" s="17">
        <v>0.19557110133833999</v>
      </c>
      <c r="Q9" s="17">
        <v>0.169035380670395</v>
      </c>
      <c r="R9" s="17"/>
      <c r="S9" s="17">
        <v>0.134719528939199</v>
      </c>
      <c r="T9" s="17">
        <v>0.171059373936822</v>
      </c>
      <c r="U9" s="17">
        <v>0.17341266632216701</v>
      </c>
      <c r="V9" s="17">
        <v>0.18142504316355501</v>
      </c>
      <c r="W9" s="17">
        <v>0.154266425850176</v>
      </c>
      <c r="X9" s="17">
        <v>0.15965831604477501</v>
      </c>
      <c r="Y9" s="17">
        <v>0.18321678404269601</v>
      </c>
      <c r="Z9" s="17">
        <v>0.14630319471697301</v>
      </c>
      <c r="AA9" s="17">
        <v>0.141810952197747</v>
      </c>
      <c r="AB9" s="17">
        <v>0.133194630718176</v>
      </c>
      <c r="AC9" s="17">
        <v>0.239397492713006</v>
      </c>
      <c r="AD9" s="17">
        <v>0.20580376015225199</v>
      </c>
      <c r="AE9" s="17"/>
      <c r="AF9" s="17">
        <v>0.117663333829851</v>
      </c>
      <c r="AG9" s="17">
        <v>0.213197812755829</v>
      </c>
      <c r="AH9" s="17">
        <v>0.13808039825408799</v>
      </c>
      <c r="AI9" s="17">
        <v>0.12961905603545801</v>
      </c>
      <c r="AJ9" s="17">
        <v>0.25569857249667899</v>
      </c>
      <c r="AK9" s="17"/>
      <c r="AL9" s="17">
        <v>0.19272478703906101</v>
      </c>
      <c r="AM9" s="17">
        <v>0.176914607133283</v>
      </c>
      <c r="AN9" s="17">
        <v>0.12788654313102699</v>
      </c>
      <c r="AO9" s="17">
        <v>0.12448559331466801</v>
      </c>
      <c r="AP9" s="17">
        <v>7.0021692193032503E-2</v>
      </c>
      <c r="AQ9" s="17"/>
      <c r="AR9" s="17">
        <v>0.14758533520509201</v>
      </c>
      <c r="AS9" s="17"/>
      <c r="AT9" s="17">
        <v>0.17588619182792201</v>
      </c>
      <c r="AU9" s="17"/>
      <c r="AV9" s="17">
        <v>0.130031345821399</v>
      </c>
      <c r="AW9" s="17"/>
      <c r="AX9" s="17">
        <v>0.194188961638011</v>
      </c>
      <c r="AY9" s="17">
        <v>0.113755402532747</v>
      </c>
      <c r="AZ9" s="17"/>
      <c r="BA9" s="17">
        <v>0.21907612843698501</v>
      </c>
      <c r="BB9" s="17">
        <v>0.138528596455889</v>
      </c>
    </row>
    <row r="10" spans="2:54" ht="28.9">
      <c r="B10" s="18" t="s">
        <v>431</v>
      </c>
      <c r="C10" s="17">
        <v>6.4180569659989806E-2</v>
      </c>
      <c r="D10" s="17">
        <v>6.9355379784178495E-2</v>
      </c>
      <c r="E10" s="17">
        <v>5.8767970227656702E-2</v>
      </c>
      <c r="F10" s="17"/>
      <c r="G10" s="17">
        <v>9.2111245900242306E-2</v>
      </c>
      <c r="H10" s="17">
        <v>6.2292656881664098E-2</v>
      </c>
      <c r="I10" s="17">
        <v>7.9130459874808795E-2</v>
      </c>
      <c r="J10" s="17">
        <v>6.05621534888902E-2</v>
      </c>
      <c r="K10" s="17">
        <v>5.7355658240570997E-2</v>
      </c>
      <c r="L10" s="17">
        <v>4.2613786033001498E-2</v>
      </c>
      <c r="M10" s="17"/>
      <c r="N10" s="17">
        <v>6.50270180547107E-2</v>
      </c>
      <c r="O10" s="17">
        <v>5.7485456128039097E-2</v>
      </c>
      <c r="P10" s="17">
        <v>8.0309494107208307E-2</v>
      </c>
      <c r="Q10" s="17">
        <v>5.6946265961968903E-2</v>
      </c>
      <c r="R10" s="17"/>
      <c r="S10" s="17">
        <v>6.4742671453563203E-2</v>
      </c>
      <c r="T10" s="17">
        <v>5.8517135428317303E-2</v>
      </c>
      <c r="U10" s="17">
        <v>5.4991902981261699E-2</v>
      </c>
      <c r="V10" s="17">
        <v>6.7058316048751801E-2</v>
      </c>
      <c r="W10" s="17">
        <v>5.41154061075481E-2</v>
      </c>
      <c r="X10" s="17">
        <v>8.2753500415447601E-2</v>
      </c>
      <c r="Y10" s="17">
        <v>5.6135702948373598E-2</v>
      </c>
      <c r="Z10" s="17">
        <v>5.9447504636461097E-2</v>
      </c>
      <c r="AA10" s="17">
        <v>5.0302077266191902E-2</v>
      </c>
      <c r="AB10" s="17">
        <v>7.0663586937857306E-2</v>
      </c>
      <c r="AC10" s="17">
        <v>7.9730709356811896E-2</v>
      </c>
      <c r="AD10" s="17">
        <v>0.10300297869541999</v>
      </c>
      <c r="AE10" s="17"/>
      <c r="AF10" s="17">
        <v>6.5166623235056106E-2</v>
      </c>
      <c r="AG10" s="17">
        <v>8.2073484357245194E-2</v>
      </c>
      <c r="AH10" s="17">
        <v>4.98528932162828E-2</v>
      </c>
      <c r="AI10" s="17">
        <v>6.4102264388018498E-2</v>
      </c>
      <c r="AJ10" s="17">
        <v>7.3113199863778594E-2</v>
      </c>
      <c r="AK10" s="17"/>
      <c r="AL10" s="17">
        <v>6.8227866043647306E-2</v>
      </c>
      <c r="AM10" s="17">
        <v>5.2888921276883098E-2</v>
      </c>
      <c r="AN10" s="17">
        <v>5.9474226732972597E-2</v>
      </c>
      <c r="AO10" s="17">
        <v>7.9748364700528596E-2</v>
      </c>
      <c r="AP10" s="17">
        <v>6.1183949265431498E-2</v>
      </c>
      <c r="AQ10" s="17"/>
      <c r="AR10" s="17">
        <v>8.6457384122340705E-2</v>
      </c>
      <c r="AS10" s="17"/>
      <c r="AT10" s="17">
        <v>9.9284590120761101E-2</v>
      </c>
      <c r="AU10" s="17"/>
      <c r="AV10" s="17">
        <v>7.7855093000862297E-2</v>
      </c>
      <c r="AW10" s="17"/>
      <c r="AX10" s="17">
        <v>6.5173538376795306E-2</v>
      </c>
      <c r="AY10" s="17">
        <v>6.8137178927410003E-2</v>
      </c>
      <c r="AZ10" s="17"/>
      <c r="BA10" s="17">
        <v>5.9029663250119699E-2</v>
      </c>
      <c r="BB10" s="17">
        <v>7.4149577382440698E-2</v>
      </c>
    </row>
    <row r="11" spans="2:54" ht="28.9">
      <c r="B11" s="18" t="s">
        <v>432</v>
      </c>
      <c r="C11" s="17">
        <v>0.19195126593109199</v>
      </c>
      <c r="D11" s="17">
        <v>0.18304321059565101</v>
      </c>
      <c r="E11" s="17">
        <v>0.20102259504289199</v>
      </c>
      <c r="F11" s="17"/>
      <c r="G11" s="17">
        <v>0.20054023515981401</v>
      </c>
      <c r="H11" s="17">
        <v>0.19116068598587199</v>
      </c>
      <c r="I11" s="17">
        <v>0.146814837215378</v>
      </c>
      <c r="J11" s="17">
        <v>0.21801655785660801</v>
      </c>
      <c r="K11" s="17">
        <v>0.20232961421661699</v>
      </c>
      <c r="L11" s="17">
        <v>0.19573930088595801</v>
      </c>
      <c r="M11" s="17"/>
      <c r="N11" s="17">
        <v>0.202876122392291</v>
      </c>
      <c r="O11" s="17">
        <v>0.21364479938071501</v>
      </c>
      <c r="P11" s="17">
        <v>0.17253699175748</v>
      </c>
      <c r="Q11" s="17">
        <v>0.177353542134288</v>
      </c>
      <c r="R11" s="17"/>
      <c r="S11" s="17">
        <v>0.18197670340934699</v>
      </c>
      <c r="T11" s="17">
        <v>0.184028122931016</v>
      </c>
      <c r="U11" s="17">
        <v>0.21295505580301299</v>
      </c>
      <c r="V11" s="17">
        <v>0.1614958681034</v>
      </c>
      <c r="W11" s="17">
        <v>0.21116121147421901</v>
      </c>
      <c r="X11" s="17">
        <v>0.21821937283807499</v>
      </c>
      <c r="Y11" s="17">
        <v>0.15931923125994699</v>
      </c>
      <c r="Z11" s="17">
        <v>0.21222335274001</v>
      </c>
      <c r="AA11" s="17">
        <v>0.17135421464511799</v>
      </c>
      <c r="AB11" s="17">
        <v>0.232921840772574</v>
      </c>
      <c r="AC11" s="17">
        <v>0.153383173647438</v>
      </c>
      <c r="AD11" s="17">
        <v>0.26148968708819498</v>
      </c>
      <c r="AE11" s="17"/>
      <c r="AF11" s="17">
        <v>0.21319145104033199</v>
      </c>
      <c r="AG11" s="17">
        <v>0.161099268013699</v>
      </c>
      <c r="AH11" s="17">
        <v>0.23088328879130901</v>
      </c>
      <c r="AI11" s="17">
        <v>0.27785301245104899</v>
      </c>
      <c r="AJ11" s="17">
        <v>0.14046613530970301</v>
      </c>
      <c r="AK11" s="17"/>
      <c r="AL11" s="17">
        <v>0.170129307314836</v>
      </c>
      <c r="AM11" s="17">
        <v>0.19688666781690101</v>
      </c>
      <c r="AN11" s="17">
        <v>0.215663298494398</v>
      </c>
      <c r="AO11" s="17">
        <v>0.209980162542767</v>
      </c>
      <c r="AP11" s="17">
        <v>0.18257270430369499</v>
      </c>
      <c r="AQ11" s="17"/>
      <c r="AR11" s="17">
        <v>0.18879035523492399</v>
      </c>
      <c r="AS11" s="17"/>
      <c r="AT11" s="17">
        <v>0.14583448160086801</v>
      </c>
      <c r="AU11" s="17"/>
      <c r="AV11" s="17">
        <v>0.19111987592899299</v>
      </c>
      <c r="AW11" s="17"/>
      <c r="AX11" s="17">
        <v>0.14117231911964201</v>
      </c>
      <c r="AY11" s="17">
        <v>0.21132919977062101</v>
      </c>
      <c r="AZ11" s="17"/>
      <c r="BA11" s="17">
        <v>0.16109649462216999</v>
      </c>
      <c r="BB11" s="17">
        <v>0.22233222605646</v>
      </c>
    </row>
    <row r="12" spans="2:54" ht="28.9">
      <c r="B12" s="18" t="s">
        <v>433</v>
      </c>
      <c r="C12" s="17">
        <v>0.123616969978874</v>
      </c>
      <c r="D12" s="17">
        <v>0.10044212878070601</v>
      </c>
      <c r="E12" s="17">
        <v>0.14559803706006699</v>
      </c>
      <c r="F12" s="17"/>
      <c r="G12" s="17">
        <v>0.13902006941577</v>
      </c>
      <c r="H12" s="17">
        <v>0.119878238441203</v>
      </c>
      <c r="I12" s="17">
        <v>0.136427009988661</v>
      </c>
      <c r="J12" s="17">
        <v>0.14434003869086201</v>
      </c>
      <c r="K12" s="17">
        <v>0.112388388092625</v>
      </c>
      <c r="L12" s="17">
        <v>9.6864812187995003E-2</v>
      </c>
      <c r="M12" s="17"/>
      <c r="N12" s="17">
        <v>0.108316559692371</v>
      </c>
      <c r="O12" s="17">
        <v>0.11276550609118299</v>
      </c>
      <c r="P12" s="17">
        <v>0.12050812052823801</v>
      </c>
      <c r="Q12" s="17">
        <v>0.14823986904488701</v>
      </c>
      <c r="R12" s="17"/>
      <c r="S12" s="17">
        <v>0.12927490692593099</v>
      </c>
      <c r="T12" s="17">
        <v>0.1094593239534</v>
      </c>
      <c r="U12" s="17">
        <v>0.13665432737619199</v>
      </c>
      <c r="V12" s="17">
        <v>0.14400008673429099</v>
      </c>
      <c r="W12" s="17">
        <v>0.119195709450273</v>
      </c>
      <c r="X12" s="17">
        <v>0.13172291585023399</v>
      </c>
      <c r="Y12" s="17">
        <v>0.115229831802086</v>
      </c>
      <c r="Z12" s="17">
        <v>0.17256954830485</v>
      </c>
      <c r="AA12" s="17">
        <v>0.12990003897535601</v>
      </c>
      <c r="AB12" s="17">
        <v>0.115509117610891</v>
      </c>
      <c r="AC12" s="17">
        <v>8.7031106343301898E-2</v>
      </c>
      <c r="AD12" s="17">
        <v>6.8451040665340995E-2</v>
      </c>
      <c r="AE12" s="17"/>
      <c r="AF12" s="17">
        <v>0.109045654348304</v>
      </c>
      <c r="AG12" s="17">
        <v>0.12154771015964801</v>
      </c>
      <c r="AH12" s="17">
        <v>0.15809006703443201</v>
      </c>
      <c r="AI12" s="17">
        <v>0.10347772336862</v>
      </c>
      <c r="AJ12" s="17">
        <v>0.14670424521571701</v>
      </c>
      <c r="AK12" s="17"/>
      <c r="AL12" s="17">
        <v>0.140297518578759</v>
      </c>
      <c r="AM12" s="17">
        <v>0.117406261845906</v>
      </c>
      <c r="AN12" s="17">
        <v>0.111160232526129</v>
      </c>
      <c r="AO12" s="17">
        <v>0.13941223838515801</v>
      </c>
      <c r="AP12" s="17">
        <v>9.3750217915841996E-2</v>
      </c>
      <c r="AQ12" s="17"/>
      <c r="AR12" s="17">
        <v>8.9258100960754594E-2</v>
      </c>
      <c r="AS12" s="17"/>
      <c r="AT12" s="17">
        <v>7.7254492994888097E-2</v>
      </c>
      <c r="AU12" s="17"/>
      <c r="AV12" s="17">
        <v>8.9504833655584801E-2</v>
      </c>
      <c r="AW12" s="17"/>
      <c r="AX12" s="17">
        <v>0.121052351518461</v>
      </c>
      <c r="AY12" s="17">
        <v>0.106763179036039</v>
      </c>
      <c r="AZ12" s="17"/>
      <c r="BA12" s="17">
        <v>0.13233500530379699</v>
      </c>
      <c r="BB12" s="17">
        <v>0.109976527836649</v>
      </c>
    </row>
    <row r="13" spans="2:54" ht="28.9">
      <c r="B13" s="18" t="s">
        <v>434</v>
      </c>
      <c r="C13" s="17">
        <v>9.9303938736486894E-2</v>
      </c>
      <c r="D13" s="17">
        <v>0.14242385741467001</v>
      </c>
      <c r="E13" s="17">
        <v>5.7683954621026899E-2</v>
      </c>
      <c r="F13" s="17"/>
      <c r="G13" s="17">
        <v>7.6650054850060906E-2</v>
      </c>
      <c r="H13" s="17">
        <v>7.0525162882025094E-2</v>
      </c>
      <c r="I13" s="17">
        <v>9.1574488727340295E-2</v>
      </c>
      <c r="J13" s="17">
        <v>8.40564034773532E-2</v>
      </c>
      <c r="K13" s="17">
        <v>0.13138114079104801</v>
      </c>
      <c r="L13" s="17">
        <v>0.13512666234073001</v>
      </c>
      <c r="M13" s="17"/>
      <c r="N13" s="17">
        <v>0.10781272237358</v>
      </c>
      <c r="O13" s="17">
        <v>8.6288783455259296E-2</v>
      </c>
      <c r="P13" s="17">
        <v>0.111502735555132</v>
      </c>
      <c r="Q13" s="17">
        <v>9.57390743760341E-2</v>
      </c>
      <c r="R13" s="17"/>
      <c r="S13" s="17">
        <v>9.4521566769282403E-2</v>
      </c>
      <c r="T13" s="17">
        <v>0.111494557943968</v>
      </c>
      <c r="U13" s="17">
        <v>9.3255771035345297E-2</v>
      </c>
      <c r="V13" s="17">
        <v>0.10617222775228501</v>
      </c>
      <c r="W13" s="17">
        <v>0.10877520585071</v>
      </c>
      <c r="X13" s="17">
        <v>8.5987743139886899E-2</v>
      </c>
      <c r="Y13" s="17">
        <v>0.10052910670925901</v>
      </c>
      <c r="Z13" s="17">
        <v>9.3630067324231001E-2</v>
      </c>
      <c r="AA13" s="17">
        <v>0.113283980010028</v>
      </c>
      <c r="AB13" s="17">
        <v>0.10328049759324701</v>
      </c>
      <c r="AC13" s="17">
        <v>9.0185589448700504E-2</v>
      </c>
      <c r="AD13" s="17">
        <v>3.8617288975152E-2</v>
      </c>
      <c r="AE13" s="17"/>
      <c r="AF13" s="17">
        <v>9.69599457838448E-2</v>
      </c>
      <c r="AG13" s="17">
        <v>0.129103836228425</v>
      </c>
      <c r="AH13" s="17">
        <v>9.5564841420733695E-2</v>
      </c>
      <c r="AI13" s="17">
        <v>0.10048162944699</v>
      </c>
      <c r="AJ13" s="17">
        <v>0.12936735349663001</v>
      </c>
      <c r="AK13" s="17"/>
      <c r="AL13" s="17">
        <v>0.101308217040198</v>
      </c>
      <c r="AM13" s="17">
        <v>9.0622623400303304E-2</v>
      </c>
      <c r="AN13" s="17">
        <v>8.9042581069293594E-2</v>
      </c>
      <c r="AO13" s="17">
        <v>0.109242186033932</v>
      </c>
      <c r="AP13" s="17">
        <v>0.13099918823856699</v>
      </c>
      <c r="AQ13" s="17"/>
      <c r="AR13" s="17">
        <v>0.113412858072703</v>
      </c>
      <c r="AS13" s="17"/>
      <c r="AT13" s="17">
        <v>0.112053347869016</v>
      </c>
      <c r="AU13" s="17"/>
      <c r="AV13" s="17">
        <v>0.118088399983149</v>
      </c>
      <c r="AW13" s="17"/>
      <c r="AX13" s="17">
        <v>0.13120204296093199</v>
      </c>
      <c r="AY13" s="17">
        <v>9.4781373631161403E-2</v>
      </c>
      <c r="AZ13" s="17"/>
      <c r="BA13" s="17">
        <v>0.13240165436467699</v>
      </c>
      <c r="BB13" s="17">
        <v>9.2251047852974902E-2</v>
      </c>
    </row>
    <row r="14" spans="2:54" ht="43.15">
      <c r="B14" s="18" t="s">
        <v>435</v>
      </c>
      <c r="C14" s="17">
        <v>0.16487146794594401</v>
      </c>
      <c r="D14" s="17">
        <v>0.193083905206407</v>
      </c>
      <c r="E14" s="17">
        <v>0.136813741597789</v>
      </c>
      <c r="F14" s="17"/>
      <c r="G14" s="17">
        <v>0.17718843556178501</v>
      </c>
      <c r="H14" s="17">
        <v>0.240515381547621</v>
      </c>
      <c r="I14" s="17">
        <v>0.20066277742074701</v>
      </c>
      <c r="J14" s="17">
        <v>0.118362045861587</v>
      </c>
      <c r="K14" s="17">
        <v>0.142759890421819</v>
      </c>
      <c r="L14" s="17">
        <v>0.117344225548717</v>
      </c>
      <c r="M14" s="17"/>
      <c r="N14" s="17">
        <v>0.24386832215142901</v>
      </c>
      <c r="O14" s="17">
        <v>0.15315953831993101</v>
      </c>
      <c r="P14" s="17">
        <v>0.13037133400225001</v>
      </c>
      <c r="Q14" s="17">
        <v>0.12170301024396001</v>
      </c>
      <c r="R14" s="17"/>
      <c r="S14" s="17">
        <v>0.23410419011990799</v>
      </c>
      <c r="T14" s="17">
        <v>0.139885439713546</v>
      </c>
      <c r="U14" s="17">
        <v>0.14729168251383401</v>
      </c>
      <c r="V14" s="17">
        <v>0.16008569606965301</v>
      </c>
      <c r="W14" s="17">
        <v>0.17643126122868499</v>
      </c>
      <c r="X14" s="17">
        <v>0.118374400567995</v>
      </c>
      <c r="Y14" s="17">
        <v>0.16320080600546399</v>
      </c>
      <c r="Z14" s="17">
        <v>0.137798910338887</v>
      </c>
      <c r="AA14" s="17">
        <v>0.193055639933121</v>
      </c>
      <c r="AB14" s="17">
        <v>0.14878325646037199</v>
      </c>
      <c r="AC14" s="17">
        <v>0.14764697011283001</v>
      </c>
      <c r="AD14" s="17">
        <v>0.138156594595788</v>
      </c>
      <c r="AE14" s="17"/>
      <c r="AF14" s="17">
        <v>0.23918182821838299</v>
      </c>
      <c r="AG14" s="17">
        <v>0.15360895498427701</v>
      </c>
      <c r="AH14" s="17">
        <v>0.14634907364556601</v>
      </c>
      <c r="AI14" s="17">
        <v>0.136514132538998</v>
      </c>
      <c r="AJ14" s="17">
        <v>9.7770067342181202E-2</v>
      </c>
      <c r="AK14" s="17"/>
      <c r="AL14" s="17">
        <v>0.11161083813058</v>
      </c>
      <c r="AM14" s="17">
        <v>0.14462133296545199</v>
      </c>
      <c r="AN14" s="17">
        <v>0.20657296014900001</v>
      </c>
      <c r="AO14" s="17">
        <v>0.24023593575857399</v>
      </c>
      <c r="AP14" s="17">
        <v>0.34147611080573398</v>
      </c>
      <c r="AQ14" s="17"/>
      <c r="AR14" s="17">
        <v>0.24949024188926899</v>
      </c>
      <c r="AS14" s="17"/>
      <c r="AT14" s="17">
        <v>0.27882213393158001</v>
      </c>
      <c r="AU14" s="17"/>
      <c r="AV14" s="17">
        <v>0.25914401372646301</v>
      </c>
      <c r="AW14" s="17"/>
      <c r="AX14" s="17">
        <v>0.21742726893992401</v>
      </c>
      <c r="AY14" s="17">
        <v>0.23126834258631801</v>
      </c>
      <c r="AZ14" s="17"/>
      <c r="BA14" s="17">
        <v>0.127394120399206</v>
      </c>
      <c r="BB14" s="17">
        <v>0.19397681535396499</v>
      </c>
    </row>
    <row r="15" spans="2:54" ht="28.9">
      <c r="B15" s="18" t="s">
        <v>436</v>
      </c>
      <c r="C15" s="17">
        <v>7.6812405983302898E-2</v>
      </c>
      <c r="D15" s="17">
        <v>6.9490489306512707E-2</v>
      </c>
      <c r="E15" s="17">
        <v>8.3839176853310104E-2</v>
      </c>
      <c r="F15" s="17"/>
      <c r="G15" s="17">
        <v>7.0621440206198996E-2</v>
      </c>
      <c r="H15" s="17">
        <v>6.76081257458018E-2</v>
      </c>
      <c r="I15" s="17">
        <v>9.1930623835220299E-2</v>
      </c>
      <c r="J15" s="17">
        <v>9.7076332398313606E-2</v>
      </c>
      <c r="K15" s="17">
        <v>5.9292139632785901E-2</v>
      </c>
      <c r="L15" s="17">
        <v>7.1523199965115206E-2</v>
      </c>
      <c r="M15" s="17"/>
      <c r="N15" s="17">
        <v>6.3840201754182896E-2</v>
      </c>
      <c r="O15" s="17">
        <v>8.47447334274051E-2</v>
      </c>
      <c r="P15" s="17">
        <v>7.1118009859450104E-2</v>
      </c>
      <c r="Q15" s="17">
        <v>8.5800597222408403E-2</v>
      </c>
      <c r="R15" s="17"/>
      <c r="S15" s="17">
        <v>7.9062423491742098E-2</v>
      </c>
      <c r="T15" s="17">
        <v>8.5581535149195503E-2</v>
      </c>
      <c r="U15" s="17">
        <v>5.9873066332328098E-2</v>
      </c>
      <c r="V15" s="17">
        <v>6.6515231951777096E-2</v>
      </c>
      <c r="W15" s="17">
        <v>6.3248193571416894E-2</v>
      </c>
      <c r="X15" s="17">
        <v>6.7815598468020599E-2</v>
      </c>
      <c r="Y15" s="17">
        <v>9.69088838975425E-2</v>
      </c>
      <c r="Z15" s="17">
        <v>7.6275780916926203E-2</v>
      </c>
      <c r="AA15" s="17">
        <v>7.9347462820666098E-2</v>
      </c>
      <c r="AB15" s="17">
        <v>9.0844391479705203E-2</v>
      </c>
      <c r="AC15" s="17">
        <v>6.5172125774793699E-2</v>
      </c>
      <c r="AD15" s="17">
        <v>7.8091180455112597E-2</v>
      </c>
      <c r="AE15" s="17"/>
      <c r="AF15" s="17">
        <v>6.1425762423997901E-2</v>
      </c>
      <c r="AG15" s="17">
        <v>5.1970359093594098E-2</v>
      </c>
      <c r="AH15" s="17">
        <v>6.2243227071283401E-2</v>
      </c>
      <c r="AI15" s="17">
        <v>7.6737295176089501E-2</v>
      </c>
      <c r="AJ15" s="17">
        <v>8.6074963859596801E-2</v>
      </c>
      <c r="AK15" s="17"/>
      <c r="AL15" s="17">
        <v>7.80498545951991E-2</v>
      </c>
      <c r="AM15" s="17">
        <v>8.7437632198554799E-2</v>
      </c>
      <c r="AN15" s="17">
        <v>8.2242492060344993E-2</v>
      </c>
      <c r="AO15" s="17">
        <v>4.8748598589783303E-2</v>
      </c>
      <c r="AP15" s="17">
        <v>5.9469672626883498E-2</v>
      </c>
      <c r="AQ15" s="17"/>
      <c r="AR15" s="17">
        <v>5.9101582680232599E-2</v>
      </c>
      <c r="AS15" s="17"/>
      <c r="AT15" s="17">
        <v>6.1402226213981198E-2</v>
      </c>
      <c r="AU15" s="17"/>
      <c r="AV15" s="17">
        <v>6.1434935704493099E-2</v>
      </c>
      <c r="AW15" s="17"/>
      <c r="AX15" s="17">
        <v>6.3986971161800202E-2</v>
      </c>
      <c r="AY15" s="17">
        <v>6.8130911577195599E-2</v>
      </c>
      <c r="AZ15" s="17"/>
      <c r="BA15" s="17">
        <v>7.1032833012648497E-2</v>
      </c>
      <c r="BB15" s="17">
        <v>7.2827597247714898E-2</v>
      </c>
    </row>
    <row r="16" spans="2:54">
      <c r="B16" s="18" t="s">
        <v>130</v>
      </c>
      <c r="C16" s="19">
        <v>0.11653979843706901</v>
      </c>
      <c r="D16" s="19">
        <v>8.4815262796724994E-2</v>
      </c>
      <c r="E16" s="19">
        <v>0.14750910865814101</v>
      </c>
      <c r="F16" s="19"/>
      <c r="G16" s="19">
        <v>9.6660852458769694E-2</v>
      </c>
      <c r="H16" s="19">
        <v>9.1321325039533899E-2</v>
      </c>
      <c r="I16" s="19">
        <v>0.118957529182579</v>
      </c>
      <c r="J16" s="19">
        <v>0.14249844349622501</v>
      </c>
      <c r="K16" s="19">
        <v>0.11892367716563</v>
      </c>
      <c r="L16" s="19">
        <v>0.125819408538247</v>
      </c>
      <c r="M16" s="19"/>
      <c r="N16" s="19">
        <v>7.8585454680042799E-2</v>
      </c>
      <c r="O16" s="19">
        <v>0.12533386601485999</v>
      </c>
      <c r="P16" s="19">
        <v>0.118082212851901</v>
      </c>
      <c r="Q16" s="19">
        <v>0.14518226034605999</v>
      </c>
      <c r="R16" s="19"/>
      <c r="S16" s="19">
        <v>8.1598008891026197E-2</v>
      </c>
      <c r="T16" s="19">
        <v>0.139974510943735</v>
      </c>
      <c r="U16" s="19">
        <v>0.121565527635859</v>
      </c>
      <c r="V16" s="19">
        <v>0.113247530176288</v>
      </c>
      <c r="W16" s="19">
        <v>0.112806586466972</v>
      </c>
      <c r="X16" s="19">
        <v>0.135468152675566</v>
      </c>
      <c r="Y16" s="19">
        <v>0.12545965333463199</v>
      </c>
      <c r="Z16" s="19">
        <v>0.101751641021662</v>
      </c>
      <c r="AA16" s="19">
        <v>0.12094563415177199</v>
      </c>
      <c r="AB16" s="19">
        <v>0.104802678427178</v>
      </c>
      <c r="AC16" s="19">
        <v>0.137452832603118</v>
      </c>
      <c r="AD16" s="19">
        <v>0.106387469372739</v>
      </c>
      <c r="AE16" s="19"/>
      <c r="AF16" s="19">
        <v>9.7365401120231398E-2</v>
      </c>
      <c r="AG16" s="19">
        <v>8.7398574407282104E-2</v>
      </c>
      <c r="AH16" s="19">
        <v>0.118936210566306</v>
      </c>
      <c r="AI16" s="19">
        <v>0.11121488659477601</v>
      </c>
      <c r="AJ16" s="19">
        <v>7.0805462415715198E-2</v>
      </c>
      <c r="AK16" s="19"/>
      <c r="AL16" s="19">
        <v>0.13765161125771799</v>
      </c>
      <c r="AM16" s="19">
        <v>0.133221953362717</v>
      </c>
      <c r="AN16" s="19">
        <v>0.107957665836834</v>
      </c>
      <c r="AO16" s="19">
        <v>4.8146920674588999E-2</v>
      </c>
      <c r="AP16" s="19">
        <v>6.0526464650814502E-2</v>
      </c>
      <c r="AQ16" s="19"/>
      <c r="AR16" s="19">
        <v>6.5904141834684293E-2</v>
      </c>
      <c r="AS16" s="19"/>
      <c r="AT16" s="19">
        <v>4.94625354409838E-2</v>
      </c>
      <c r="AU16" s="19"/>
      <c r="AV16" s="19">
        <v>7.2821502179055697E-2</v>
      </c>
      <c r="AW16" s="19"/>
      <c r="AX16" s="19">
        <v>6.5796546284435597E-2</v>
      </c>
      <c r="AY16" s="19">
        <v>0.105834411938509</v>
      </c>
      <c r="AZ16" s="19"/>
      <c r="BA16" s="19">
        <v>9.7634100610396901E-2</v>
      </c>
      <c r="BB16" s="19">
        <v>9.5957611813906496E-2</v>
      </c>
    </row>
    <row r="17" spans="2:2">
      <c r="B17" s="16"/>
    </row>
    <row r="18" spans="2:2">
      <c r="B18" t="s">
        <v>456</v>
      </c>
    </row>
    <row r="19" spans="2:2">
      <c r="B19" t="s">
        <v>457</v>
      </c>
    </row>
    <row r="21" spans="2:2">
      <c r="B21"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B2:BB21"/>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437</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28.9">
      <c r="B9" s="18" t="s">
        <v>430</v>
      </c>
      <c r="C9" s="17">
        <v>0.103205279688162</v>
      </c>
      <c r="D9" s="17">
        <v>0.110059853474036</v>
      </c>
      <c r="E9" s="17">
        <v>9.7014029895773304E-2</v>
      </c>
      <c r="F9" s="17"/>
      <c r="G9" s="17">
        <v>0.15856653260314901</v>
      </c>
      <c r="H9" s="17">
        <v>0.133174615609328</v>
      </c>
      <c r="I9" s="17">
        <v>8.9270729817485198E-2</v>
      </c>
      <c r="J9" s="17">
        <v>9.2931133504136204E-2</v>
      </c>
      <c r="K9" s="17">
        <v>8.7855615774684398E-2</v>
      </c>
      <c r="L9" s="17">
        <v>7.2104342860327506E-2</v>
      </c>
      <c r="M9" s="17"/>
      <c r="N9" s="17">
        <v>0.104736198205073</v>
      </c>
      <c r="O9" s="17">
        <v>0.101756580325247</v>
      </c>
      <c r="P9" s="17">
        <v>9.6399287592608601E-2</v>
      </c>
      <c r="Q9" s="17">
        <v>0.109965877368186</v>
      </c>
      <c r="R9" s="17"/>
      <c r="S9" s="17">
        <v>0.14082192655793799</v>
      </c>
      <c r="T9" s="17">
        <v>0.101234749962632</v>
      </c>
      <c r="U9" s="17">
        <v>8.5670993733613504E-2</v>
      </c>
      <c r="V9" s="17">
        <v>0.112949195412493</v>
      </c>
      <c r="W9" s="17">
        <v>9.9116457398028199E-2</v>
      </c>
      <c r="X9" s="17">
        <v>8.5592428922129996E-2</v>
      </c>
      <c r="Y9" s="17">
        <v>0.12065265495417</v>
      </c>
      <c r="Z9" s="17">
        <v>0.10644646787355</v>
      </c>
      <c r="AA9" s="17">
        <v>0.106855964320546</v>
      </c>
      <c r="AB9" s="17">
        <v>6.2705928193159899E-2</v>
      </c>
      <c r="AC9" s="17">
        <v>7.95089717621041E-2</v>
      </c>
      <c r="AD9" s="17">
        <v>0.11279363573310799</v>
      </c>
      <c r="AE9" s="17"/>
      <c r="AF9" s="17">
        <v>0.114502784040519</v>
      </c>
      <c r="AG9" s="17">
        <v>0.110776933308753</v>
      </c>
      <c r="AH9" s="17">
        <v>0.12587260398279801</v>
      </c>
      <c r="AI9" s="17">
        <v>0.183776989314096</v>
      </c>
      <c r="AJ9" s="17">
        <v>6.6917932917855402E-2</v>
      </c>
      <c r="AK9" s="17"/>
      <c r="AL9" s="17">
        <v>9.4032979360672897E-2</v>
      </c>
      <c r="AM9" s="17">
        <v>8.5773947745324999E-2</v>
      </c>
      <c r="AN9" s="17">
        <v>0.118999024292558</v>
      </c>
      <c r="AO9" s="17">
        <v>0.12200649696990901</v>
      </c>
      <c r="AP9" s="17">
        <v>0.171402695773681</v>
      </c>
      <c r="AQ9" s="17"/>
      <c r="AR9" s="17">
        <v>0.14506765836402899</v>
      </c>
      <c r="AS9" s="17"/>
      <c r="AT9" s="17">
        <v>0.12570026354852901</v>
      </c>
      <c r="AU9" s="17"/>
      <c r="AV9" s="17">
        <v>0.177455747578879</v>
      </c>
      <c r="AW9" s="17"/>
      <c r="AX9" s="17">
        <v>0.10944049756580899</v>
      </c>
      <c r="AY9" s="17">
        <v>0.129395589434915</v>
      </c>
      <c r="AZ9" s="17"/>
      <c r="BA9" s="17">
        <v>7.2734681496513395E-2</v>
      </c>
      <c r="BB9" s="17">
        <v>0.118526180676556</v>
      </c>
    </row>
    <row r="10" spans="2:54" ht="28.9">
      <c r="B10" s="18" t="s">
        <v>431</v>
      </c>
      <c r="C10" s="17">
        <v>0.20085788464276</v>
      </c>
      <c r="D10" s="17">
        <v>0.226070422687418</v>
      </c>
      <c r="E10" s="17">
        <v>0.175887266288519</v>
      </c>
      <c r="F10" s="17"/>
      <c r="G10" s="17">
        <v>0.1696772080092</v>
      </c>
      <c r="H10" s="17">
        <v>0.170516739228918</v>
      </c>
      <c r="I10" s="17">
        <v>0.191304544017696</v>
      </c>
      <c r="J10" s="17">
        <v>0.220414207625589</v>
      </c>
      <c r="K10" s="17">
        <v>0.21716377077732199</v>
      </c>
      <c r="L10" s="17">
        <v>0.22631424639165901</v>
      </c>
      <c r="M10" s="17"/>
      <c r="N10" s="17">
        <v>0.20815627251047</v>
      </c>
      <c r="O10" s="17">
        <v>0.20046846558835099</v>
      </c>
      <c r="P10" s="17">
        <v>0.206475173123945</v>
      </c>
      <c r="Q10" s="17">
        <v>0.18542628440117201</v>
      </c>
      <c r="R10" s="17"/>
      <c r="S10" s="17">
        <v>0.17667014780767201</v>
      </c>
      <c r="T10" s="17">
        <v>0.194741105080108</v>
      </c>
      <c r="U10" s="17">
        <v>0.22407018477759799</v>
      </c>
      <c r="V10" s="17">
        <v>0.187245125709077</v>
      </c>
      <c r="W10" s="17">
        <v>0.189245008833414</v>
      </c>
      <c r="X10" s="17">
        <v>0.18918576629339001</v>
      </c>
      <c r="Y10" s="17">
        <v>0.15664778985289099</v>
      </c>
      <c r="Z10" s="17">
        <v>0.27548086404719102</v>
      </c>
      <c r="AA10" s="17">
        <v>0.228971846603537</v>
      </c>
      <c r="AB10" s="17">
        <v>0.254919166289857</v>
      </c>
      <c r="AC10" s="17">
        <v>0.18145792346227599</v>
      </c>
      <c r="AD10" s="17">
        <v>0.16735390677488499</v>
      </c>
      <c r="AE10" s="17"/>
      <c r="AF10" s="17">
        <v>0.21763658519010901</v>
      </c>
      <c r="AG10" s="17">
        <v>0.17820644054701301</v>
      </c>
      <c r="AH10" s="17">
        <v>0.23909579694708299</v>
      </c>
      <c r="AI10" s="17">
        <v>0.23489211388905901</v>
      </c>
      <c r="AJ10" s="17">
        <v>0.188175966886338</v>
      </c>
      <c r="AK10" s="17"/>
      <c r="AL10" s="17">
        <v>0.17175874138862801</v>
      </c>
      <c r="AM10" s="17">
        <v>0.19937280472146299</v>
      </c>
      <c r="AN10" s="17">
        <v>0.21656523545796699</v>
      </c>
      <c r="AO10" s="17">
        <v>0.221633606062314</v>
      </c>
      <c r="AP10" s="17">
        <v>0.20432994225039799</v>
      </c>
      <c r="AQ10" s="17"/>
      <c r="AR10" s="17">
        <v>0.19941888049502501</v>
      </c>
      <c r="AS10" s="17"/>
      <c r="AT10" s="17">
        <v>0.155906450105533</v>
      </c>
      <c r="AU10" s="17"/>
      <c r="AV10" s="17">
        <v>0.20441386244392801</v>
      </c>
      <c r="AW10" s="17"/>
      <c r="AX10" s="17">
        <v>0.232539686533135</v>
      </c>
      <c r="AY10" s="17">
        <v>0.201510776795264</v>
      </c>
      <c r="AZ10" s="17"/>
      <c r="BA10" s="17">
        <v>0.184324497682538</v>
      </c>
      <c r="BB10" s="17">
        <v>0.24373509835033899</v>
      </c>
    </row>
    <row r="11" spans="2:54" ht="28.9">
      <c r="B11" s="18" t="s">
        <v>432</v>
      </c>
      <c r="C11" s="17">
        <v>9.6203696426018795E-2</v>
      </c>
      <c r="D11" s="17">
        <v>9.8572636565700505E-2</v>
      </c>
      <c r="E11" s="17">
        <v>9.3686413556238302E-2</v>
      </c>
      <c r="F11" s="17"/>
      <c r="G11" s="17">
        <v>0.124726641791803</v>
      </c>
      <c r="H11" s="17">
        <v>0.12715642927939799</v>
      </c>
      <c r="I11" s="17">
        <v>9.2202354389888705E-2</v>
      </c>
      <c r="J11" s="17">
        <v>8.03904827802875E-2</v>
      </c>
      <c r="K11" s="17">
        <v>7.9911018766557804E-2</v>
      </c>
      <c r="L11" s="17">
        <v>7.9146266200613394E-2</v>
      </c>
      <c r="M11" s="17"/>
      <c r="N11" s="17">
        <v>0.108341597306953</v>
      </c>
      <c r="O11" s="17">
        <v>8.0474245606863296E-2</v>
      </c>
      <c r="P11" s="17">
        <v>0.104590655168386</v>
      </c>
      <c r="Q11" s="17">
        <v>9.2348086711791594E-2</v>
      </c>
      <c r="R11" s="17"/>
      <c r="S11" s="17">
        <v>0.111051070302892</v>
      </c>
      <c r="T11" s="17">
        <v>8.0240077920604794E-2</v>
      </c>
      <c r="U11" s="17">
        <v>7.3547840540875598E-2</v>
      </c>
      <c r="V11" s="17">
        <v>9.20359930461144E-2</v>
      </c>
      <c r="W11" s="17">
        <v>9.80507780002908E-2</v>
      </c>
      <c r="X11" s="17">
        <v>8.9884179522003504E-2</v>
      </c>
      <c r="Y11" s="17">
        <v>8.8388142408540302E-2</v>
      </c>
      <c r="Z11" s="17">
        <v>7.7629074877649903E-2</v>
      </c>
      <c r="AA11" s="17">
        <v>0.11209424623226399</v>
      </c>
      <c r="AB11" s="17">
        <v>0.111910634463144</v>
      </c>
      <c r="AC11" s="17">
        <v>9.6141460811961593E-2</v>
      </c>
      <c r="AD11" s="17">
        <v>0.12411663876220499</v>
      </c>
      <c r="AE11" s="17"/>
      <c r="AF11" s="17">
        <v>0.113153744072927</v>
      </c>
      <c r="AG11" s="17">
        <v>0.100432085630734</v>
      </c>
      <c r="AH11" s="17">
        <v>6.70134889419048E-2</v>
      </c>
      <c r="AI11" s="17">
        <v>5.9984128755171999E-2</v>
      </c>
      <c r="AJ11" s="17">
        <v>0.122077695767042</v>
      </c>
      <c r="AK11" s="17"/>
      <c r="AL11" s="17">
        <v>8.0165661695579898E-2</v>
      </c>
      <c r="AM11" s="17">
        <v>0.103844153138256</v>
      </c>
      <c r="AN11" s="17">
        <v>8.9217393758484295E-2</v>
      </c>
      <c r="AO11" s="17">
        <v>0.12821417210911701</v>
      </c>
      <c r="AP11" s="17">
        <v>0.105717046299033</v>
      </c>
      <c r="AQ11" s="17"/>
      <c r="AR11" s="17">
        <v>0.114978135826557</v>
      </c>
      <c r="AS11" s="17"/>
      <c r="AT11" s="17">
        <v>0.12930773317366701</v>
      </c>
      <c r="AU11" s="17"/>
      <c r="AV11" s="17">
        <v>0.103896331648061</v>
      </c>
      <c r="AW11" s="17"/>
      <c r="AX11" s="17">
        <v>0.108161578803788</v>
      </c>
      <c r="AY11" s="17">
        <v>0.108929642431653</v>
      </c>
      <c r="AZ11" s="17"/>
      <c r="BA11" s="17">
        <v>0.106101213076793</v>
      </c>
      <c r="BB11" s="17">
        <v>9.1485210162843E-2</v>
      </c>
    </row>
    <row r="12" spans="2:54" ht="28.9">
      <c r="B12" s="18" t="s">
        <v>433</v>
      </c>
      <c r="C12" s="17">
        <v>5.43291885435397E-2</v>
      </c>
      <c r="D12" s="17">
        <v>6.7493356239193406E-2</v>
      </c>
      <c r="E12" s="17">
        <v>4.1739647326295003E-2</v>
      </c>
      <c r="F12" s="17"/>
      <c r="G12" s="17">
        <v>7.2734532786342704E-2</v>
      </c>
      <c r="H12" s="17">
        <v>7.47700738671426E-2</v>
      </c>
      <c r="I12" s="17">
        <v>5.2948606454042098E-2</v>
      </c>
      <c r="J12" s="17">
        <v>5.0152560908146501E-2</v>
      </c>
      <c r="K12" s="17">
        <v>4.8665460797434397E-2</v>
      </c>
      <c r="L12" s="17">
        <v>3.37938550436181E-2</v>
      </c>
      <c r="M12" s="17"/>
      <c r="N12" s="17">
        <v>6.0751694019542599E-2</v>
      </c>
      <c r="O12" s="17">
        <v>5.3108150188376703E-2</v>
      </c>
      <c r="P12" s="17">
        <v>6.0741873673727402E-2</v>
      </c>
      <c r="Q12" s="17">
        <v>4.4568725626295297E-2</v>
      </c>
      <c r="R12" s="17"/>
      <c r="S12" s="17">
        <v>8.7966243419539999E-2</v>
      </c>
      <c r="T12" s="17">
        <v>3.7717780526920999E-2</v>
      </c>
      <c r="U12" s="17">
        <v>1.9845722191469E-2</v>
      </c>
      <c r="V12" s="17">
        <v>3.5411356517452003E-2</v>
      </c>
      <c r="W12" s="17">
        <v>4.2751708062055499E-2</v>
      </c>
      <c r="X12" s="17">
        <v>6.2819734246252507E-2</v>
      </c>
      <c r="Y12" s="17">
        <v>8.2052347415054294E-2</v>
      </c>
      <c r="Z12" s="17">
        <v>3.3117363162022899E-2</v>
      </c>
      <c r="AA12" s="17">
        <v>5.86781556787788E-2</v>
      </c>
      <c r="AB12" s="17">
        <v>5.4634038292067498E-2</v>
      </c>
      <c r="AC12" s="17">
        <v>5.85542474159189E-2</v>
      </c>
      <c r="AD12" s="17">
        <v>5.0084874725862101E-2</v>
      </c>
      <c r="AE12" s="17"/>
      <c r="AF12" s="17">
        <v>6.8286198662780601E-2</v>
      </c>
      <c r="AG12" s="17">
        <v>4.5577133416230799E-2</v>
      </c>
      <c r="AH12" s="17">
        <v>6.0146811518536597E-2</v>
      </c>
      <c r="AI12" s="17">
        <v>3.64377497241411E-2</v>
      </c>
      <c r="AJ12" s="17">
        <v>5.8334427698527598E-2</v>
      </c>
      <c r="AK12" s="17"/>
      <c r="AL12" s="17">
        <v>5.0670346014364098E-2</v>
      </c>
      <c r="AM12" s="17">
        <v>4.8822589080937798E-2</v>
      </c>
      <c r="AN12" s="17">
        <v>4.4924528900259497E-2</v>
      </c>
      <c r="AO12" s="17">
        <v>6.5186701071446099E-2</v>
      </c>
      <c r="AP12" s="17">
        <v>0.127874540346923</v>
      </c>
      <c r="AQ12" s="17"/>
      <c r="AR12" s="17">
        <v>8.7196678397820998E-2</v>
      </c>
      <c r="AS12" s="17"/>
      <c r="AT12" s="17">
        <v>9.4098695969173404E-2</v>
      </c>
      <c r="AU12" s="17"/>
      <c r="AV12" s="17">
        <v>7.1686037662537699E-2</v>
      </c>
      <c r="AW12" s="17"/>
      <c r="AX12" s="17">
        <v>7.0519249006511395E-2</v>
      </c>
      <c r="AY12" s="17">
        <v>6.3769996730197107E-2</v>
      </c>
      <c r="AZ12" s="17"/>
      <c r="BA12" s="17">
        <v>6.0274366678936098E-2</v>
      </c>
      <c r="BB12" s="17">
        <v>5.0986934579731399E-2</v>
      </c>
    </row>
    <row r="13" spans="2:54" ht="28.9">
      <c r="B13" s="18" t="s">
        <v>434</v>
      </c>
      <c r="C13" s="17">
        <v>0.14842789886837199</v>
      </c>
      <c r="D13" s="17">
        <v>0.15889355987760301</v>
      </c>
      <c r="E13" s="17">
        <v>0.13837103897271</v>
      </c>
      <c r="F13" s="17"/>
      <c r="G13" s="17">
        <v>0.19503976237721099</v>
      </c>
      <c r="H13" s="17">
        <v>0.177045895292789</v>
      </c>
      <c r="I13" s="17">
        <v>0.19029656408078</v>
      </c>
      <c r="J13" s="17">
        <v>0.13150243618626001</v>
      </c>
      <c r="K13" s="17">
        <v>0.112048764936655</v>
      </c>
      <c r="L13" s="17">
        <v>9.8370576688504005E-2</v>
      </c>
      <c r="M13" s="17"/>
      <c r="N13" s="17">
        <v>0.176672757578797</v>
      </c>
      <c r="O13" s="17">
        <v>0.13592807585557101</v>
      </c>
      <c r="P13" s="17">
        <v>0.148997436870485</v>
      </c>
      <c r="Q13" s="17">
        <v>0.13111097640104899</v>
      </c>
      <c r="R13" s="17"/>
      <c r="S13" s="17">
        <v>0.182712513358397</v>
      </c>
      <c r="T13" s="17">
        <v>0.13054963142138201</v>
      </c>
      <c r="U13" s="17">
        <v>0.134842788229491</v>
      </c>
      <c r="V13" s="17">
        <v>0.18414945670754901</v>
      </c>
      <c r="W13" s="17">
        <v>0.14795711950898599</v>
      </c>
      <c r="X13" s="17">
        <v>0.112832552594182</v>
      </c>
      <c r="Y13" s="17">
        <v>0.17363808240963099</v>
      </c>
      <c r="Z13" s="17">
        <v>0.153711227081858</v>
      </c>
      <c r="AA13" s="17">
        <v>0.123720031335987</v>
      </c>
      <c r="AB13" s="17">
        <v>0.13503276885912699</v>
      </c>
      <c r="AC13" s="17">
        <v>0.114934297940727</v>
      </c>
      <c r="AD13" s="17">
        <v>0.21498775724192001</v>
      </c>
      <c r="AE13" s="17"/>
      <c r="AF13" s="17">
        <v>0.170135298015689</v>
      </c>
      <c r="AG13" s="17">
        <v>0.14058448944524299</v>
      </c>
      <c r="AH13" s="17">
        <v>0.14404426501508899</v>
      </c>
      <c r="AI13" s="17">
        <v>0.146188459444512</v>
      </c>
      <c r="AJ13" s="17">
        <v>0.13110360852967301</v>
      </c>
      <c r="AK13" s="17"/>
      <c r="AL13" s="17">
        <v>0.12573440972354299</v>
      </c>
      <c r="AM13" s="17">
        <v>0.142184792864995</v>
      </c>
      <c r="AN13" s="17">
        <v>0.17417271989404601</v>
      </c>
      <c r="AO13" s="17">
        <v>0.183634521771392</v>
      </c>
      <c r="AP13" s="17">
        <v>0.167275672703387</v>
      </c>
      <c r="AQ13" s="17"/>
      <c r="AR13" s="17">
        <v>0.16473348816497599</v>
      </c>
      <c r="AS13" s="17"/>
      <c r="AT13" s="17">
        <v>0.174811187439736</v>
      </c>
      <c r="AU13" s="17"/>
      <c r="AV13" s="17">
        <v>0.157743120271707</v>
      </c>
      <c r="AW13" s="17"/>
      <c r="AX13" s="17">
        <v>0.172463765531745</v>
      </c>
      <c r="AY13" s="17">
        <v>0.15573372414001199</v>
      </c>
      <c r="AZ13" s="17"/>
      <c r="BA13" s="17">
        <v>0.121797349878834</v>
      </c>
      <c r="BB13" s="17">
        <v>0.15607840746249699</v>
      </c>
    </row>
    <row r="14" spans="2:54" ht="43.15">
      <c r="B14" s="18" t="s">
        <v>435</v>
      </c>
      <c r="C14" s="17">
        <v>0.12677499269706699</v>
      </c>
      <c r="D14" s="17">
        <v>0.12817236167663601</v>
      </c>
      <c r="E14" s="17">
        <v>0.125354945996869</v>
      </c>
      <c r="F14" s="17"/>
      <c r="G14" s="17">
        <v>0.108133147680516</v>
      </c>
      <c r="H14" s="17">
        <v>0.128695205587884</v>
      </c>
      <c r="I14" s="17">
        <v>0.13762068292520099</v>
      </c>
      <c r="J14" s="17">
        <v>0.1526390193162</v>
      </c>
      <c r="K14" s="17">
        <v>0.116404847181969</v>
      </c>
      <c r="L14" s="17">
        <v>0.11483904772999901</v>
      </c>
      <c r="M14" s="17"/>
      <c r="N14" s="17">
        <v>0.126054031487602</v>
      </c>
      <c r="O14" s="17">
        <v>0.135651362232382</v>
      </c>
      <c r="P14" s="17">
        <v>0.119969257816333</v>
      </c>
      <c r="Q14" s="17">
        <v>0.12325345706690401</v>
      </c>
      <c r="R14" s="17"/>
      <c r="S14" s="17">
        <v>0.120149979300543</v>
      </c>
      <c r="T14" s="17">
        <v>0.11537541515898</v>
      </c>
      <c r="U14" s="17">
        <v>0.13376092335274001</v>
      </c>
      <c r="V14" s="17">
        <v>0.120584060237112</v>
      </c>
      <c r="W14" s="17">
        <v>0.15237133891930901</v>
      </c>
      <c r="X14" s="17">
        <v>0.140242921710129</v>
      </c>
      <c r="Y14" s="17">
        <v>0.112428869443106</v>
      </c>
      <c r="Z14" s="17">
        <v>0.12880297923633299</v>
      </c>
      <c r="AA14" s="17">
        <v>0.12456307790945401</v>
      </c>
      <c r="AB14" s="17">
        <v>0.12804775153147899</v>
      </c>
      <c r="AC14" s="17">
        <v>0.136031727479243</v>
      </c>
      <c r="AD14" s="17">
        <v>0.131411873031229</v>
      </c>
      <c r="AE14" s="17"/>
      <c r="AF14" s="17">
        <v>0.12895845987496199</v>
      </c>
      <c r="AG14" s="17">
        <v>0.13314385564936901</v>
      </c>
      <c r="AH14" s="17">
        <v>8.7236076226681294E-2</v>
      </c>
      <c r="AI14" s="17">
        <v>0.12718993390627101</v>
      </c>
      <c r="AJ14" s="17">
        <v>0.17026324352508601</v>
      </c>
      <c r="AK14" s="17"/>
      <c r="AL14" s="17">
        <v>0.13650756600910299</v>
      </c>
      <c r="AM14" s="17">
        <v>0.12561034343350599</v>
      </c>
      <c r="AN14" s="17">
        <v>0.11715788675403301</v>
      </c>
      <c r="AO14" s="17">
        <v>0.133441440039445</v>
      </c>
      <c r="AP14" s="17">
        <v>5.73772189314928E-2</v>
      </c>
      <c r="AQ14" s="17"/>
      <c r="AR14" s="17">
        <v>0.147748263461664</v>
      </c>
      <c r="AS14" s="17"/>
      <c r="AT14" s="17">
        <v>0.208286427445975</v>
      </c>
      <c r="AU14" s="17"/>
      <c r="AV14" s="17">
        <v>0.13750700095433099</v>
      </c>
      <c r="AW14" s="17"/>
      <c r="AX14" s="17">
        <v>0.120987060853193</v>
      </c>
      <c r="AY14" s="17">
        <v>0.14126980123889099</v>
      </c>
      <c r="AZ14" s="17"/>
      <c r="BA14" s="17">
        <v>0.15076433114344601</v>
      </c>
      <c r="BB14" s="17">
        <v>0.123897676837978</v>
      </c>
    </row>
    <row r="15" spans="2:54" ht="28.9">
      <c r="B15" s="18" t="s">
        <v>436</v>
      </c>
      <c r="C15" s="17">
        <v>0</v>
      </c>
      <c r="D15" s="17">
        <v>0</v>
      </c>
      <c r="E15" s="17">
        <v>0</v>
      </c>
      <c r="F15" s="17"/>
      <c r="G15" s="17">
        <v>0</v>
      </c>
      <c r="H15" s="17">
        <v>0</v>
      </c>
      <c r="I15" s="17">
        <v>0</v>
      </c>
      <c r="J15" s="17">
        <v>0</v>
      </c>
      <c r="K15" s="17">
        <v>0</v>
      </c>
      <c r="L15" s="17">
        <v>0</v>
      </c>
      <c r="M15" s="17"/>
      <c r="N15" s="17">
        <v>0</v>
      </c>
      <c r="O15" s="17">
        <v>0</v>
      </c>
      <c r="P15" s="17">
        <v>0</v>
      </c>
      <c r="Q15" s="17">
        <v>0</v>
      </c>
      <c r="R15" s="17"/>
      <c r="S15" s="17">
        <v>0</v>
      </c>
      <c r="T15" s="17">
        <v>0</v>
      </c>
      <c r="U15" s="17">
        <v>0</v>
      </c>
      <c r="V15" s="17">
        <v>0</v>
      </c>
      <c r="W15" s="17">
        <v>0</v>
      </c>
      <c r="X15" s="17">
        <v>0</v>
      </c>
      <c r="Y15" s="17">
        <v>0</v>
      </c>
      <c r="Z15" s="17">
        <v>0</v>
      </c>
      <c r="AA15" s="17">
        <v>0</v>
      </c>
      <c r="AB15" s="17">
        <v>0</v>
      </c>
      <c r="AC15" s="17">
        <v>0</v>
      </c>
      <c r="AD15" s="17">
        <v>0</v>
      </c>
      <c r="AE15" s="17"/>
      <c r="AF15" s="17">
        <v>0</v>
      </c>
      <c r="AG15" s="17">
        <v>0</v>
      </c>
      <c r="AH15" s="17">
        <v>0</v>
      </c>
      <c r="AI15" s="17">
        <v>0</v>
      </c>
      <c r="AJ15" s="17">
        <v>0</v>
      </c>
      <c r="AK15" s="17"/>
      <c r="AL15" s="17">
        <v>0</v>
      </c>
      <c r="AM15" s="17">
        <v>0</v>
      </c>
      <c r="AN15" s="17">
        <v>0</v>
      </c>
      <c r="AO15" s="17">
        <v>0</v>
      </c>
      <c r="AP15" s="17">
        <v>0</v>
      </c>
      <c r="AQ15" s="17"/>
      <c r="AR15" s="17">
        <v>0</v>
      </c>
      <c r="AS15" s="17"/>
      <c r="AT15" s="17">
        <v>0</v>
      </c>
      <c r="AU15" s="17"/>
      <c r="AV15" s="17">
        <v>0</v>
      </c>
      <c r="AW15" s="17"/>
      <c r="AX15" s="17">
        <v>0</v>
      </c>
      <c r="AY15" s="17">
        <v>0</v>
      </c>
      <c r="AZ15" s="17"/>
      <c r="BA15" s="17">
        <v>0</v>
      </c>
      <c r="BB15" s="17">
        <v>0</v>
      </c>
    </row>
    <row r="16" spans="2:54">
      <c r="B16" s="18" t="s">
        <v>130</v>
      </c>
      <c r="C16" s="19">
        <v>0.27020105913408099</v>
      </c>
      <c r="D16" s="19">
        <v>0.21073780947941401</v>
      </c>
      <c r="E16" s="19">
        <v>0.32794665796359501</v>
      </c>
      <c r="F16" s="19"/>
      <c r="G16" s="19">
        <v>0.17112217475177799</v>
      </c>
      <c r="H16" s="19">
        <v>0.188641041134541</v>
      </c>
      <c r="I16" s="19">
        <v>0.24635651831490701</v>
      </c>
      <c r="J16" s="19">
        <v>0.27197015967938099</v>
      </c>
      <c r="K16" s="19">
        <v>0.33795052176537699</v>
      </c>
      <c r="L16" s="19">
        <v>0.37543166508527798</v>
      </c>
      <c r="M16" s="19"/>
      <c r="N16" s="19">
        <v>0.21528744889156201</v>
      </c>
      <c r="O16" s="19">
        <v>0.29261312020321001</v>
      </c>
      <c r="P16" s="19">
        <v>0.26282631575451498</v>
      </c>
      <c r="Q16" s="19">
        <v>0.31332659242460298</v>
      </c>
      <c r="R16" s="19"/>
      <c r="S16" s="19">
        <v>0.180628119253018</v>
      </c>
      <c r="T16" s="19">
        <v>0.34014123992937301</v>
      </c>
      <c r="U16" s="19">
        <v>0.32826154717421402</v>
      </c>
      <c r="V16" s="19">
        <v>0.26762481237020203</v>
      </c>
      <c r="W16" s="19">
        <v>0.27050758927791702</v>
      </c>
      <c r="X16" s="19">
        <v>0.31944241671191298</v>
      </c>
      <c r="Y16" s="19">
        <v>0.26619211351660699</v>
      </c>
      <c r="Z16" s="19">
        <v>0.224812023721396</v>
      </c>
      <c r="AA16" s="19">
        <v>0.24511667791943301</v>
      </c>
      <c r="AB16" s="19">
        <v>0.252749712371166</v>
      </c>
      <c r="AC16" s="19">
        <v>0.33337137112776899</v>
      </c>
      <c r="AD16" s="19">
        <v>0.199251313730791</v>
      </c>
      <c r="AE16" s="19"/>
      <c r="AF16" s="19">
        <v>0.18732693014301299</v>
      </c>
      <c r="AG16" s="19">
        <v>0.29127906200265602</v>
      </c>
      <c r="AH16" s="19">
        <v>0.27659095736790801</v>
      </c>
      <c r="AI16" s="19">
        <v>0.21153062496674899</v>
      </c>
      <c r="AJ16" s="19">
        <v>0.263127124675477</v>
      </c>
      <c r="AK16" s="19"/>
      <c r="AL16" s="19">
        <v>0.341130295808108</v>
      </c>
      <c r="AM16" s="19">
        <v>0.29439136901551699</v>
      </c>
      <c r="AN16" s="19">
        <v>0.23896321094265199</v>
      </c>
      <c r="AO16" s="19">
        <v>0.14588306197637699</v>
      </c>
      <c r="AP16" s="19">
        <v>0.166022883695085</v>
      </c>
      <c r="AQ16" s="19"/>
      <c r="AR16" s="19">
        <v>0.14085689528992801</v>
      </c>
      <c r="AS16" s="19"/>
      <c r="AT16" s="19">
        <v>0.11188924231738701</v>
      </c>
      <c r="AU16" s="19"/>
      <c r="AV16" s="19">
        <v>0.14729789944055699</v>
      </c>
      <c r="AW16" s="19"/>
      <c r="AX16" s="19">
        <v>0.18588816170581801</v>
      </c>
      <c r="AY16" s="19">
        <v>0.199390469229069</v>
      </c>
      <c r="AZ16" s="19"/>
      <c r="BA16" s="19">
        <v>0.30400356004293999</v>
      </c>
      <c r="BB16" s="19">
        <v>0.215290491930056</v>
      </c>
    </row>
    <row r="17" spans="2:2">
      <c r="B17" s="16"/>
    </row>
    <row r="18" spans="2:2">
      <c r="B18" t="s">
        <v>456</v>
      </c>
    </row>
    <row r="19" spans="2:2">
      <c r="B19" t="s">
        <v>457</v>
      </c>
    </row>
    <row r="21" spans="2:2">
      <c r="B21"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B2:BB16"/>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375</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57.6">
      <c r="B9" s="18" t="s">
        <v>438</v>
      </c>
      <c r="C9" s="17">
        <v>0.51701281520021003</v>
      </c>
      <c r="D9" s="17">
        <v>0.57552394678271801</v>
      </c>
      <c r="E9" s="17">
        <v>0.459950008805592</v>
      </c>
      <c r="F9" s="17"/>
      <c r="G9" s="17">
        <v>0.50918084456370205</v>
      </c>
      <c r="H9" s="17">
        <v>0.57634667232012604</v>
      </c>
      <c r="I9" s="17">
        <v>0.51752646047511197</v>
      </c>
      <c r="J9" s="17">
        <v>0.48032692617168499</v>
      </c>
      <c r="K9" s="17">
        <v>0.486864775381464</v>
      </c>
      <c r="L9" s="17">
        <v>0.52277326460759199</v>
      </c>
      <c r="M9" s="17"/>
      <c r="N9" s="17">
        <v>0.61703406775454905</v>
      </c>
      <c r="O9" s="17">
        <v>0.50260701895444404</v>
      </c>
      <c r="P9" s="17">
        <v>0.47099135576671403</v>
      </c>
      <c r="Q9" s="17">
        <v>0.469484614657039</v>
      </c>
      <c r="R9" s="17"/>
      <c r="S9" s="17">
        <v>0.55121742889916103</v>
      </c>
      <c r="T9" s="17">
        <v>0.488514543466816</v>
      </c>
      <c r="U9" s="17">
        <v>0.52669825491006705</v>
      </c>
      <c r="V9" s="17">
        <v>0.49937633804104598</v>
      </c>
      <c r="W9" s="17">
        <v>0.49912101240928902</v>
      </c>
      <c r="X9" s="17">
        <v>0.50788745865212603</v>
      </c>
      <c r="Y9" s="17">
        <v>0.50947662086759404</v>
      </c>
      <c r="Z9" s="17">
        <v>0.56796507830343401</v>
      </c>
      <c r="AA9" s="17">
        <v>0.55150541900441696</v>
      </c>
      <c r="AB9" s="17">
        <v>0.48482832241652402</v>
      </c>
      <c r="AC9" s="17">
        <v>0.50146403247378701</v>
      </c>
      <c r="AD9" s="17">
        <v>0.52551833090502398</v>
      </c>
      <c r="AE9" s="17"/>
      <c r="AF9" s="17">
        <v>0.58790094106828705</v>
      </c>
      <c r="AG9" s="17">
        <v>0.54155451494108098</v>
      </c>
      <c r="AH9" s="17">
        <v>0.514583990896198</v>
      </c>
      <c r="AI9" s="17">
        <v>0.52580430095225095</v>
      </c>
      <c r="AJ9" s="17">
        <v>0.44303165765406</v>
      </c>
      <c r="AK9" s="17"/>
      <c r="AL9" s="17">
        <v>0.44082784072041797</v>
      </c>
      <c r="AM9" s="17">
        <v>0.47933939553914001</v>
      </c>
      <c r="AN9" s="17">
        <v>0.58102762899353599</v>
      </c>
      <c r="AO9" s="17">
        <v>0.60913866682252105</v>
      </c>
      <c r="AP9" s="17">
        <v>0.67821088436526999</v>
      </c>
      <c r="AQ9" s="17"/>
      <c r="AR9" s="17">
        <v>0.58136424351447402</v>
      </c>
      <c r="AS9" s="17"/>
      <c r="AT9" s="17">
        <v>0.51204356019419095</v>
      </c>
      <c r="AU9" s="17"/>
      <c r="AV9" s="17">
        <v>0.64468549511139395</v>
      </c>
      <c r="AW9" s="17"/>
      <c r="AX9" s="17">
        <v>0.60852765352155602</v>
      </c>
      <c r="AY9" s="17">
        <v>0.54668018436815202</v>
      </c>
      <c r="AZ9" s="17"/>
      <c r="BA9" s="17">
        <v>0.478852330888906</v>
      </c>
      <c r="BB9" s="17">
        <v>0.56276569518791097</v>
      </c>
    </row>
    <row r="10" spans="2:54" ht="86.45">
      <c r="B10" s="18" t="s">
        <v>439</v>
      </c>
      <c r="C10" s="17">
        <v>0.28630393225496398</v>
      </c>
      <c r="D10" s="17">
        <v>0.27474110747763197</v>
      </c>
      <c r="E10" s="17">
        <v>0.29762494942783002</v>
      </c>
      <c r="F10" s="17"/>
      <c r="G10" s="17">
        <v>0.32289365841137802</v>
      </c>
      <c r="H10" s="17">
        <v>0.28156408521783999</v>
      </c>
      <c r="I10" s="17">
        <v>0.28632524681521199</v>
      </c>
      <c r="J10" s="17">
        <v>0.285310840098496</v>
      </c>
      <c r="K10" s="17">
        <v>0.29320487328186801</v>
      </c>
      <c r="L10" s="17">
        <v>0.26239730488533097</v>
      </c>
      <c r="M10" s="17"/>
      <c r="N10" s="17">
        <v>0.24520306165873201</v>
      </c>
      <c r="O10" s="17">
        <v>0.28427156100483802</v>
      </c>
      <c r="P10" s="17">
        <v>0.33682938796496398</v>
      </c>
      <c r="Q10" s="17">
        <v>0.28952600891401398</v>
      </c>
      <c r="R10" s="17"/>
      <c r="S10" s="17">
        <v>0.30137482637222102</v>
      </c>
      <c r="T10" s="17">
        <v>0.311901372123217</v>
      </c>
      <c r="U10" s="17">
        <v>0.24460414646708301</v>
      </c>
      <c r="V10" s="17">
        <v>0.30685782531697597</v>
      </c>
      <c r="W10" s="17">
        <v>0.30587161133707602</v>
      </c>
      <c r="X10" s="17">
        <v>0.30370361075646102</v>
      </c>
      <c r="Y10" s="17">
        <v>0.26509928647226699</v>
      </c>
      <c r="Z10" s="17">
        <v>0.24021498731018501</v>
      </c>
      <c r="AA10" s="17">
        <v>0.25222099854241398</v>
      </c>
      <c r="AB10" s="17">
        <v>0.30168061905333898</v>
      </c>
      <c r="AC10" s="17">
        <v>0.256930247729178</v>
      </c>
      <c r="AD10" s="17">
        <v>0.30252158873939899</v>
      </c>
      <c r="AE10" s="17"/>
      <c r="AF10" s="17">
        <v>0.25817886741124602</v>
      </c>
      <c r="AG10" s="17">
        <v>0.31611082887060199</v>
      </c>
      <c r="AH10" s="17">
        <v>0.24550673134662199</v>
      </c>
      <c r="AI10" s="17">
        <v>0.29392864327769103</v>
      </c>
      <c r="AJ10" s="17">
        <v>0.38189831486998099</v>
      </c>
      <c r="AK10" s="17"/>
      <c r="AL10" s="17">
        <v>0.31313269024912999</v>
      </c>
      <c r="AM10" s="17">
        <v>0.31150848078252702</v>
      </c>
      <c r="AN10" s="17">
        <v>0.24594425750642701</v>
      </c>
      <c r="AO10" s="17">
        <v>0.274257884243851</v>
      </c>
      <c r="AP10" s="17">
        <v>0.18709070161701399</v>
      </c>
      <c r="AQ10" s="17"/>
      <c r="AR10" s="17">
        <v>0.31517141393266002</v>
      </c>
      <c r="AS10" s="17"/>
      <c r="AT10" s="17">
        <v>0.40276269799891501</v>
      </c>
      <c r="AU10" s="17"/>
      <c r="AV10" s="17">
        <v>0.23936342035466701</v>
      </c>
      <c r="AW10" s="17"/>
      <c r="AX10" s="17">
        <v>0.31442405276727398</v>
      </c>
      <c r="AY10" s="17">
        <v>0.263278592492103</v>
      </c>
      <c r="AZ10" s="17"/>
      <c r="BA10" s="17">
        <v>0.34793192086091601</v>
      </c>
      <c r="BB10" s="17">
        <v>0.25156619988686202</v>
      </c>
    </row>
    <row r="11" spans="2:54">
      <c r="B11" s="18" t="s">
        <v>130</v>
      </c>
      <c r="C11" s="19">
        <v>0.19668325254482499</v>
      </c>
      <c r="D11" s="19">
        <v>0.14973494573964999</v>
      </c>
      <c r="E11" s="19">
        <v>0.242425041766578</v>
      </c>
      <c r="F11" s="19"/>
      <c r="G11" s="19">
        <v>0.16792549702491899</v>
      </c>
      <c r="H11" s="19">
        <v>0.142089242462034</v>
      </c>
      <c r="I11" s="19">
        <v>0.19614829270967599</v>
      </c>
      <c r="J11" s="19">
        <v>0.23436223372981899</v>
      </c>
      <c r="K11" s="19">
        <v>0.219930351336668</v>
      </c>
      <c r="L11" s="19">
        <v>0.21482943050707701</v>
      </c>
      <c r="M11" s="19"/>
      <c r="N11" s="19">
        <v>0.13776287058671999</v>
      </c>
      <c r="O11" s="19">
        <v>0.21312142004071799</v>
      </c>
      <c r="P11" s="19">
        <v>0.192179256268321</v>
      </c>
      <c r="Q11" s="19">
        <v>0.24098937642894699</v>
      </c>
      <c r="R11" s="19"/>
      <c r="S11" s="19">
        <v>0.14740774472861801</v>
      </c>
      <c r="T11" s="19">
        <v>0.199584084409967</v>
      </c>
      <c r="U11" s="19">
        <v>0.22869759862285</v>
      </c>
      <c r="V11" s="19">
        <v>0.193765836641977</v>
      </c>
      <c r="W11" s="19">
        <v>0.19500737625363501</v>
      </c>
      <c r="X11" s="19">
        <v>0.188408930591413</v>
      </c>
      <c r="Y11" s="19">
        <v>0.22542409266013799</v>
      </c>
      <c r="Z11" s="19">
        <v>0.19181993438638101</v>
      </c>
      <c r="AA11" s="19">
        <v>0.196273582453169</v>
      </c>
      <c r="AB11" s="19">
        <v>0.213491058530137</v>
      </c>
      <c r="AC11" s="19">
        <v>0.24160571979703499</v>
      </c>
      <c r="AD11" s="19">
        <v>0.171960080355578</v>
      </c>
      <c r="AE11" s="19"/>
      <c r="AF11" s="19">
        <v>0.15392019152046599</v>
      </c>
      <c r="AG11" s="19">
        <v>0.142334656188317</v>
      </c>
      <c r="AH11" s="19">
        <v>0.23990927775717999</v>
      </c>
      <c r="AI11" s="19">
        <v>0.180267055770058</v>
      </c>
      <c r="AJ11" s="19">
        <v>0.17507002747595901</v>
      </c>
      <c r="AK11" s="19"/>
      <c r="AL11" s="19">
        <v>0.24603946903045201</v>
      </c>
      <c r="AM11" s="19">
        <v>0.209152123678333</v>
      </c>
      <c r="AN11" s="19">
        <v>0.173028113500037</v>
      </c>
      <c r="AO11" s="19">
        <v>0.11660344893362699</v>
      </c>
      <c r="AP11" s="19">
        <v>0.13469841401771701</v>
      </c>
      <c r="AQ11" s="19"/>
      <c r="AR11" s="19">
        <v>0.103464342552866</v>
      </c>
      <c r="AS11" s="19"/>
      <c r="AT11" s="19">
        <v>8.5193741806894804E-2</v>
      </c>
      <c r="AU11" s="19"/>
      <c r="AV11" s="19">
        <v>0.115951084533939</v>
      </c>
      <c r="AW11" s="19"/>
      <c r="AX11" s="19">
        <v>7.7048293711170404E-2</v>
      </c>
      <c r="AY11" s="19">
        <v>0.190041223139744</v>
      </c>
      <c r="AZ11" s="19"/>
      <c r="BA11" s="19">
        <v>0.17321574825017799</v>
      </c>
      <c r="BB11" s="19">
        <v>0.18566810492522701</v>
      </c>
    </row>
    <row r="12" spans="2:54">
      <c r="B12" s="16"/>
    </row>
    <row r="13" spans="2:54">
      <c r="B13" t="s">
        <v>456</v>
      </c>
    </row>
    <row r="14" spans="2:54">
      <c r="B14" t="s">
        <v>457</v>
      </c>
    </row>
    <row r="16" spans="2:54">
      <c r="B16"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B2:BB19"/>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440</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c r="B9" s="18" t="s">
        <v>441</v>
      </c>
      <c r="C9" s="17">
        <v>7.9406444002773593E-2</v>
      </c>
      <c r="D9" s="17">
        <v>8.1934320459094503E-2</v>
      </c>
      <c r="E9" s="17">
        <v>7.6092822253396003E-2</v>
      </c>
      <c r="F9" s="17"/>
      <c r="G9" s="17">
        <v>0.107792902821922</v>
      </c>
      <c r="H9" s="17">
        <v>9.6238400159519205E-2</v>
      </c>
      <c r="I9" s="17">
        <v>6.9799351569107299E-2</v>
      </c>
      <c r="J9" s="17">
        <v>9.1010662072439796E-2</v>
      </c>
      <c r="K9" s="17">
        <v>6.0122108296147003E-2</v>
      </c>
      <c r="L9" s="17">
        <v>5.8253064991861697E-2</v>
      </c>
      <c r="M9" s="17"/>
      <c r="N9" s="17">
        <v>7.1119083678364101E-2</v>
      </c>
      <c r="O9" s="17">
        <v>8.7133958848736204E-2</v>
      </c>
      <c r="P9" s="17">
        <v>8.9735744312575097E-2</v>
      </c>
      <c r="Q9" s="17">
        <v>6.9333460232515007E-2</v>
      </c>
      <c r="R9" s="17"/>
      <c r="S9" s="17">
        <v>0.114822684407628</v>
      </c>
      <c r="T9" s="17">
        <v>7.8194591811188999E-2</v>
      </c>
      <c r="U9" s="17">
        <v>8.2608822330276999E-2</v>
      </c>
      <c r="V9" s="17">
        <v>5.6906170063074003E-2</v>
      </c>
      <c r="W9" s="17">
        <v>6.6803870278550406E-2</v>
      </c>
      <c r="X9" s="17">
        <v>5.1086368177026602E-2</v>
      </c>
      <c r="Y9" s="17">
        <v>9.3510530918170104E-2</v>
      </c>
      <c r="Z9" s="17">
        <v>8.2474271296516896E-2</v>
      </c>
      <c r="AA9" s="17">
        <v>9.3957116469215896E-2</v>
      </c>
      <c r="AB9" s="17">
        <v>5.7182492618027603E-2</v>
      </c>
      <c r="AC9" s="17">
        <v>5.8392838529698399E-2</v>
      </c>
      <c r="AD9" s="17">
        <v>9.9164795653679305E-2</v>
      </c>
      <c r="AE9" s="17"/>
      <c r="AF9" s="17">
        <v>7.4984868782741104E-2</v>
      </c>
      <c r="AG9" s="17">
        <v>6.7147660192201697E-2</v>
      </c>
      <c r="AH9" s="17">
        <v>6.0582369325956301E-2</v>
      </c>
      <c r="AI9" s="17">
        <v>9.7527790401790507E-2</v>
      </c>
      <c r="AJ9" s="17">
        <v>9.9765470266288805E-2</v>
      </c>
      <c r="AK9" s="17"/>
      <c r="AL9" s="17">
        <v>6.8831317260483693E-2</v>
      </c>
      <c r="AM9" s="17">
        <v>8.7711553225046895E-2</v>
      </c>
      <c r="AN9" s="17">
        <v>9.1651758261432098E-2</v>
      </c>
      <c r="AO9" s="17">
        <v>8.5302614974481106E-2</v>
      </c>
      <c r="AP9" s="17">
        <v>8.1464800517897701E-2</v>
      </c>
      <c r="AQ9" s="17"/>
      <c r="AR9" s="17">
        <v>8.8807874564864595E-2</v>
      </c>
      <c r="AS9" s="17"/>
      <c r="AT9" s="17">
        <v>9.9228387672426796E-2</v>
      </c>
      <c r="AU9" s="17"/>
      <c r="AV9" s="17">
        <v>0.12651423626483199</v>
      </c>
      <c r="AW9" s="17"/>
      <c r="AX9" s="17">
        <v>4.72302401472387E-2</v>
      </c>
      <c r="AY9" s="17">
        <v>7.0656578245819099E-2</v>
      </c>
      <c r="AZ9" s="17"/>
      <c r="BA9" s="17">
        <v>6.8842861524859397E-2</v>
      </c>
      <c r="BB9" s="17">
        <v>8.0697784794028699E-2</v>
      </c>
    </row>
    <row r="10" spans="2:54">
      <c r="B10" s="18" t="s">
        <v>442</v>
      </c>
      <c r="C10" s="17">
        <v>0.182347519987684</v>
      </c>
      <c r="D10" s="17">
        <v>0.173277843359227</v>
      </c>
      <c r="E10" s="17">
        <v>0.19084447983907901</v>
      </c>
      <c r="F10" s="17"/>
      <c r="G10" s="17">
        <v>0.25656779997961798</v>
      </c>
      <c r="H10" s="17">
        <v>0.23028507172236901</v>
      </c>
      <c r="I10" s="17">
        <v>0.174096814602865</v>
      </c>
      <c r="J10" s="17">
        <v>0.189130429567648</v>
      </c>
      <c r="K10" s="17">
        <v>0.166206373992597</v>
      </c>
      <c r="L10" s="17">
        <v>0.10495581476033899</v>
      </c>
      <c r="M10" s="17"/>
      <c r="N10" s="17">
        <v>0.176939315516153</v>
      </c>
      <c r="O10" s="17">
        <v>0.18986511739453399</v>
      </c>
      <c r="P10" s="17">
        <v>0.21875751817183101</v>
      </c>
      <c r="Q10" s="17">
        <v>0.15192126185966101</v>
      </c>
      <c r="R10" s="17"/>
      <c r="S10" s="17">
        <v>0.18494306667055499</v>
      </c>
      <c r="T10" s="17">
        <v>0.186069725939042</v>
      </c>
      <c r="U10" s="17">
        <v>0.14214785484314699</v>
      </c>
      <c r="V10" s="17">
        <v>0.18106320136786799</v>
      </c>
      <c r="W10" s="17">
        <v>0.19247987085721599</v>
      </c>
      <c r="X10" s="17">
        <v>0.15586995449310001</v>
      </c>
      <c r="Y10" s="17">
        <v>0.19603734975986201</v>
      </c>
      <c r="Z10" s="17">
        <v>0.172656153169329</v>
      </c>
      <c r="AA10" s="17">
        <v>0.18329785616524</v>
      </c>
      <c r="AB10" s="17">
        <v>0.21364351652111299</v>
      </c>
      <c r="AC10" s="17">
        <v>0.15251703210348</v>
      </c>
      <c r="AD10" s="17">
        <v>0.24962419186059301</v>
      </c>
      <c r="AE10" s="17"/>
      <c r="AF10" s="17">
        <v>0.197846576985029</v>
      </c>
      <c r="AG10" s="17">
        <v>0.15456883441586899</v>
      </c>
      <c r="AH10" s="17">
        <v>0.19006416242753699</v>
      </c>
      <c r="AI10" s="17">
        <v>0.236158737018697</v>
      </c>
      <c r="AJ10" s="17">
        <v>0.16578154295129999</v>
      </c>
      <c r="AK10" s="17"/>
      <c r="AL10" s="17">
        <v>0.172511968973906</v>
      </c>
      <c r="AM10" s="17">
        <v>0.181005193937501</v>
      </c>
      <c r="AN10" s="17">
        <v>0.18331135757186101</v>
      </c>
      <c r="AO10" s="17">
        <v>0.21610533271075699</v>
      </c>
      <c r="AP10" s="17">
        <v>0.21382908692312599</v>
      </c>
      <c r="AQ10" s="17"/>
      <c r="AR10" s="17">
        <v>0.20053093639300901</v>
      </c>
      <c r="AS10" s="17"/>
      <c r="AT10" s="17">
        <v>0.23690220554830899</v>
      </c>
      <c r="AU10" s="17"/>
      <c r="AV10" s="17">
        <v>0.18557663834539301</v>
      </c>
      <c r="AW10" s="17"/>
      <c r="AX10" s="17">
        <v>0.132581302316956</v>
      </c>
      <c r="AY10" s="17">
        <v>0.216441730647291</v>
      </c>
      <c r="AZ10" s="17"/>
      <c r="BA10" s="17">
        <v>0.17264510379475001</v>
      </c>
      <c r="BB10" s="17">
        <v>0.18053106933565799</v>
      </c>
    </row>
    <row r="11" spans="2:54">
      <c r="B11" s="18" t="s">
        <v>443</v>
      </c>
      <c r="C11" s="17">
        <v>0.40834749230770501</v>
      </c>
      <c r="D11" s="17">
        <v>0.43562404668751098</v>
      </c>
      <c r="E11" s="17">
        <v>0.38245129543107398</v>
      </c>
      <c r="F11" s="17"/>
      <c r="G11" s="17">
        <v>0.43475760880685999</v>
      </c>
      <c r="H11" s="17">
        <v>0.457753343355909</v>
      </c>
      <c r="I11" s="17">
        <v>0.43712933560978501</v>
      </c>
      <c r="J11" s="17">
        <v>0.38994404465476801</v>
      </c>
      <c r="K11" s="17">
        <v>0.370350134637002</v>
      </c>
      <c r="L11" s="17">
        <v>0.36796803876226297</v>
      </c>
      <c r="M11" s="17"/>
      <c r="N11" s="17">
        <v>0.46049084612395802</v>
      </c>
      <c r="O11" s="17">
        <v>0.36958919205243901</v>
      </c>
      <c r="P11" s="17">
        <v>0.41001879583803402</v>
      </c>
      <c r="Q11" s="17">
        <v>0.392682272897587</v>
      </c>
      <c r="R11" s="17"/>
      <c r="S11" s="17">
        <v>0.458881576436244</v>
      </c>
      <c r="T11" s="17">
        <v>0.33017966093057799</v>
      </c>
      <c r="U11" s="17">
        <v>0.37789585893752498</v>
      </c>
      <c r="V11" s="17">
        <v>0.45056484434668498</v>
      </c>
      <c r="W11" s="17">
        <v>0.39041871605105699</v>
      </c>
      <c r="X11" s="17">
        <v>0.45266247625974998</v>
      </c>
      <c r="Y11" s="17">
        <v>0.41877947608539001</v>
      </c>
      <c r="Z11" s="17">
        <v>0.39073838058504401</v>
      </c>
      <c r="AA11" s="17">
        <v>0.412475571774292</v>
      </c>
      <c r="AB11" s="17">
        <v>0.39707255373816203</v>
      </c>
      <c r="AC11" s="17">
        <v>0.41581837011634598</v>
      </c>
      <c r="AD11" s="17">
        <v>0.37723720395827298</v>
      </c>
      <c r="AE11" s="17"/>
      <c r="AF11" s="17">
        <v>0.466067993814343</v>
      </c>
      <c r="AG11" s="17">
        <v>0.42363538451722899</v>
      </c>
      <c r="AH11" s="17">
        <v>0.442447019735981</v>
      </c>
      <c r="AI11" s="17">
        <v>0.33368889573643601</v>
      </c>
      <c r="AJ11" s="17">
        <v>0.379620659978813</v>
      </c>
      <c r="AK11" s="17"/>
      <c r="AL11" s="17">
        <v>0.36221777760416202</v>
      </c>
      <c r="AM11" s="17">
        <v>0.37900947627788201</v>
      </c>
      <c r="AN11" s="17">
        <v>0.44827309150448902</v>
      </c>
      <c r="AO11" s="17">
        <v>0.43120264542528303</v>
      </c>
      <c r="AP11" s="17">
        <v>0.50383818147038695</v>
      </c>
      <c r="AQ11" s="17"/>
      <c r="AR11" s="17">
        <v>0.43780688007490898</v>
      </c>
      <c r="AS11" s="17"/>
      <c r="AT11" s="17">
        <v>0.40729029995357802</v>
      </c>
      <c r="AU11" s="17"/>
      <c r="AV11" s="17">
        <v>0.41023522213684699</v>
      </c>
      <c r="AW11" s="17"/>
      <c r="AX11" s="17">
        <v>0.53107621749082801</v>
      </c>
      <c r="AY11" s="17">
        <v>0.44541256562860099</v>
      </c>
      <c r="AZ11" s="17"/>
      <c r="BA11" s="17">
        <v>0.36882037843653398</v>
      </c>
      <c r="BB11" s="17">
        <v>0.44575830668164401</v>
      </c>
    </row>
    <row r="12" spans="2:54">
      <c r="B12" s="18" t="s">
        <v>444</v>
      </c>
      <c r="C12" s="17">
        <v>0.13987853441256001</v>
      </c>
      <c r="D12" s="17">
        <v>0.159810240477613</v>
      </c>
      <c r="E12" s="17">
        <v>0.120456518156129</v>
      </c>
      <c r="F12" s="17"/>
      <c r="G12" s="17">
        <v>8.0059406829228505E-2</v>
      </c>
      <c r="H12" s="17">
        <v>9.06577060272796E-2</v>
      </c>
      <c r="I12" s="17">
        <v>0.111489783945262</v>
      </c>
      <c r="J12" s="17">
        <v>0.130518183615845</v>
      </c>
      <c r="K12" s="17">
        <v>0.181121533179261</v>
      </c>
      <c r="L12" s="17">
        <v>0.22301428049163699</v>
      </c>
      <c r="M12" s="17"/>
      <c r="N12" s="17">
        <v>0.14869259191119499</v>
      </c>
      <c r="O12" s="17">
        <v>0.15006049375227401</v>
      </c>
      <c r="P12" s="17">
        <v>0.11116928322282101</v>
      </c>
      <c r="Q12" s="17">
        <v>0.14591499291205601</v>
      </c>
      <c r="R12" s="17"/>
      <c r="S12" s="17">
        <v>0.114060314505206</v>
      </c>
      <c r="T12" s="17">
        <v>0.191156842428752</v>
      </c>
      <c r="U12" s="17">
        <v>0.19375178734718301</v>
      </c>
      <c r="V12" s="17">
        <v>0.10949768356678299</v>
      </c>
      <c r="W12" s="17">
        <v>0.13726603560098499</v>
      </c>
      <c r="X12" s="17">
        <v>0.137643908130818</v>
      </c>
      <c r="Y12" s="17">
        <v>0.109283976229686</v>
      </c>
      <c r="Z12" s="17">
        <v>0.12697718701899699</v>
      </c>
      <c r="AA12" s="17">
        <v>0.12218382816888</v>
      </c>
      <c r="AB12" s="17">
        <v>0.168754708643471</v>
      </c>
      <c r="AC12" s="17">
        <v>0.145368258871232</v>
      </c>
      <c r="AD12" s="17">
        <v>6.6086244958958304E-2</v>
      </c>
      <c r="AE12" s="17"/>
      <c r="AF12" s="17">
        <v>0.109933813945608</v>
      </c>
      <c r="AG12" s="17">
        <v>0.17113288221395201</v>
      </c>
      <c r="AH12" s="17">
        <v>0.13706504832723501</v>
      </c>
      <c r="AI12" s="17">
        <v>0.15331471198977301</v>
      </c>
      <c r="AJ12" s="17">
        <v>0.18643989055165799</v>
      </c>
      <c r="AK12" s="17"/>
      <c r="AL12" s="17">
        <v>0.16991871738247999</v>
      </c>
      <c r="AM12" s="17">
        <v>0.14828947622847399</v>
      </c>
      <c r="AN12" s="17">
        <v>0.115601194988612</v>
      </c>
      <c r="AO12" s="17">
        <v>0.11095776345483201</v>
      </c>
      <c r="AP12" s="17">
        <v>0.107001263954061</v>
      </c>
      <c r="AQ12" s="17"/>
      <c r="AR12" s="17">
        <v>0.12773690521478401</v>
      </c>
      <c r="AS12" s="17"/>
      <c r="AT12" s="17">
        <v>0.12740160491803301</v>
      </c>
      <c r="AU12" s="17"/>
      <c r="AV12" s="17">
        <v>0.123517176722964</v>
      </c>
      <c r="AW12" s="17"/>
      <c r="AX12" s="17">
        <v>0.100406687096501</v>
      </c>
      <c r="AY12" s="17">
        <v>0.121219179898452</v>
      </c>
      <c r="AZ12" s="17"/>
      <c r="BA12" s="17">
        <v>0.182729732201351</v>
      </c>
      <c r="BB12" s="17">
        <v>0.13390877161151299</v>
      </c>
    </row>
    <row r="13" spans="2:54">
      <c r="B13" s="18" t="s">
        <v>445</v>
      </c>
      <c r="C13" s="17">
        <v>3.1615942396650901E-2</v>
      </c>
      <c r="D13" s="17">
        <v>3.9288788304661502E-2</v>
      </c>
      <c r="E13" s="17">
        <v>2.4277777978565399E-2</v>
      </c>
      <c r="F13" s="17"/>
      <c r="G13" s="17">
        <v>1.4467055462604799E-2</v>
      </c>
      <c r="H13" s="17">
        <v>2.8884826755375799E-2</v>
      </c>
      <c r="I13" s="17">
        <v>3.6245667213111302E-2</v>
      </c>
      <c r="J13" s="17">
        <v>2.7510501443126101E-2</v>
      </c>
      <c r="K13" s="17">
        <v>3.7992965456509903E-2</v>
      </c>
      <c r="L13" s="17">
        <v>4.0549487771534901E-2</v>
      </c>
      <c r="M13" s="17"/>
      <c r="N13" s="17">
        <v>2.5079545369913699E-2</v>
      </c>
      <c r="O13" s="17">
        <v>2.7689278164168898E-2</v>
      </c>
      <c r="P13" s="17">
        <v>2.8719249495058798E-2</v>
      </c>
      <c r="Q13" s="17">
        <v>4.5289192861023203E-2</v>
      </c>
      <c r="R13" s="17"/>
      <c r="S13" s="17">
        <v>2.0074170978629301E-2</v>
      </c>
      <c r="T13" s="17">
        <v>4.6055325506226999E-2</v>
      </c>
      <c r="U13" s="17">
        <v>2.78113743296254E-2</v>
      </c>
      <c r="V13" s="17">
        <v>3.6955763901103701E-2</v>
      </c>
      <c r="W13" s="17">
        <v>3.3300744059920999E-2</v>
      </c>
      <c r="X13" s="17">
        <v>3.0474340160159898E-2</v>
      </c>
      <c r="Y13" s="17">
        <v>2.05836584503802E-2</v>
      </c>
      <c r="Z13" s="17">
        <v>4.1835076726489E-2</v>
      </c>
      <c r="AA13" s="17">
        <v>3.4713224089128601E-2</v>
      </c>
      <c r="AB13" s="17">
        <v>2.2334231176564901E-2</v>
      </c>
      <c r="AC13" s="17">
        <v>3.3129848678464399E-2</v>
      </c>
      <c r="AD13" s="17">
        <v>4.6263986900436697E-2</v>
      </c>
      <c r="AE13" s="17"/>
      <c r="AF13" s="17">
        <v>2.39821618902985E-2</v>
      </c>
      <c r="AG13" s="17">
        <v>3.4700948801530303E-2</v>
      </c>
      <c r="AH13" s="17">
        <v>1.9397821104959499E-2</v>
      </c>
      <c r="AI13" s="17">
        <v>2.5032713455765802E-2</v>
      </c>
      <c r="AJ13" s="17">
        <v>5.6032138333456598E-2</v>
      </c>
      <c r="AK13" s="17"/>
      <c r="AL13" s="17">
        <v>3.7972808198317297E-2</v>
      </c>
      <c r="AM13" s="17">
        <v>3.0805365456271001E-2</v>
      </c>
      <c r="AN13" s="17">
        <v>2.3960631483328498E-2</v>
      </c>
      <c r="AO13" s="17">
        <v>2.8584300179819701E-2</v>
      </c>
      <c r="AP13" s="17">
        <v>0</v>
      </c>
      <c r="AQ13" s="17"/>
      <c r="AR13" s="17">
        <v>4.3076796556910601E-2</v>
      </c>
      <c r="AS13" s="17"/>
      <c r="AT13" s="17">
        <v>5.7655380400870301E-2</v>
      </c>
      <c r="AU13" s="17"/>
      <c r="AV13" s="17">
        <v>2.6340416612542501E-2</v>
      </c>
      <c r="AW13" s="17"/>
      <c r="AX13" s="17">
        <v>8.4797290978774295E-2</v>
      </c>
      <c r="AY13" s="17">
        <v>2.2011626505913501E-2</v>
      </c>
      <c r="AZ13" s="17"/>
      <c r="BA13" s="17">
        <v>5.4881648226616002E-2</v>
      </c>
      <c r="BB13" s="17">
        <v>1.80956285828077E-2</v>
      </c>
    </row>
    <row r="14" spans="2:54">
      <c r="B14" s="18" t="s">
        <v>130</v>
      </c>
      <c r="C14" s="19">
        <v>0.15840406689262701</v>
      </c>
      <c r="D14" s="19">
        <v>0.110064760711893</v>
      </c>
      <c r="E14" s="19">
        <v>0.20587710634175599</v>
      </c>
      <c r="F14" s="19"/>
      <c r="G14" s="19">
        <v>0.106355226099766</v>
      </c>
      <c r="H14" s="19">
        <v>9.6180651979547505E-2</v>
      </c>
      <c r="I14" s="19">
        <v>0.17123904705987</v>
      </c>
      <c r="J14" s="19">
        <v>0.171886178646174</v>
      </c>
      <c r="K14" s="19">
        <v>0.18420688443848299</v>
      </c>
      <c r="L14" s="19">
        <v>0.20525931322236499</v>
      </c>
      <c r="M14" s="19"/>
      <c r="N14" s="19">
        <v>0.11767861740041601</v>
      </c>
      <c r="O14" s="19">
        <v>0.17566195978784899</v>
      </c>
      <c r="P14" s="19">
        <v>0.14159940895968101</v>
      </c>
      <c r="Q14" s="19">
        <v>0.194858819237158</v>
      </c>
      <c r="R14" s="19"/>
      <c r="S14" s="19">
        <v>0.10721818700173801</v>
      </c>
      <c r="T14" s="19">
        <v>0.16834385338421301</v>
      </c>
      <c r="U14" s="19">
        <v>0.175784302212243</v>
      </c>
      <c r="V14" s="19">
        <v>0.16501233675448701</v>
      </c>
      <c r="W14" s="19">
        <v>0.17973076315227099</v>
      </c>
      <c r="X14" s="19">
        <v>0.17226295277914599</v>
      </c>
      <c r="Y14" s="19">
        <v>0.161805008556512</v>
      </c>
      <c r="Z14" s="19">
        <v>0.185318931203624</v>
      </c>
      <c r="AA14" s="19">
        <v>0.15337240333324401</v>
      </c>
      <c r="AB14" s="19">
        <v>0.14101249730266099</v>
      </c>
      <c r="AC14" s="19">
        <v>0.19477365170077901</v>
      </c>
      <c r="AD14" s="19">
        <v>0.16162357666805999</v>
      </c>
      <c r="AE14" s="19"/>
      <c r="AF14" s="19">
        <v>0.12718458458198101</v>
      </c>
      <c r="AG14" s="19">
        <v>0.14881428985921699</v>
      </c>
      <c r="AH14" s="19">
        <v>0.15044357907833</v>
      </c>
      <c r="AI14" s="19">
        <v>0.154277151397537</v>
      </c>
      <c r="AJ14" s="19">
        <v>0.112360297918483</v>
      </c>
      <c r="AK14" s="19"/>
      <c r="AL14" s="19">
        <v>0.18854741058065</v>
      </c>
      <c r="AM14" s="19">
        <v>0.173178934874825</v>
      </c>
      <c r="AN14" s="19">
        <v>0.137201966190278</v>
      </c>
      <c r="AO14" s="19">
        <v>0.12784734325482799</v>
      </c>
      <c r="AP14" s="19">
        <v>9.3866667134528597E-2</v>
      </c>
      <c r="AQ14" s="19"/>
      <c r="AR14" s="19">
        <v>0.10204060719552301</v>
      </c>
      <c r="AS14" s="19"/>
      <c r="AT14" s="19">
        <v>7.1522121506782804E-2</v>
      </c>
      <c r="AU14" s="19"/>
      <c r="AV14" s="19">
        <v>0.12781630991742199</v>
      </c>
      <c r="AW14" s="19"/>
      <c r="AX14" s="19">
        <v>0.103908261969701</v>
      </c>
      <c r="AY14" s="19">
        <v>0.124258319073923</v>
      </c>
      <c r="AZ14" s="19"/>
      <c r="BA14" s="19">
        <v>0.15208027581589001</v>
      </c>
      <c r="BB14" s="19">
        <v>0.14100843899434901</v>
      </c>
    </row>
    <row r="15" spans="2:54">
      <c r="B15" s="16"/>
    </row>
    <row r="16" spans="2:54">
      <c r="B16" t="s">
        <v>456</v>
      </c>
    </row>
    <row r="17" spans="2:2">
      <c r="B17" t="s">
        <v>457</v>
      </c>
    </row>
    <row r="19" spans="2:2">
      <c r="B19"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134</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28.9">
      <c r="B9" s="18" t="s">
        <v>126</v>
      </c>
      <c r="C9" s="17">
        <v>0.14168266763208501</v>
      </c>
      <c r="D9" s="17">
        <v>0.15409792433737099</v>
      </c>
      <c r="E9" s="17">
        <v>0.12967573430689899</v>
      </c>
      <c r="F9" s="17"/>
      <c r="G9" s="17">
        <v>0.193049414138559</v>
      </c>
      <c r="H9" s="17">
        <v>0.232290055055034</v>
      </c>
      <c r="I9" s="17">
        <v>0.16634539987699501</v>
      </c>
      <c r="J9" s="17">
        <v>0.14129266443271099</v>
      </c>
      <c r="K9" s="17">
        <v>7.6652037841561799E-2</v>
      </c>
      <c r="L9" s="17">
        <v>5.7607108690086603E-2</v>
      </c>
      <c r="M9" s="17"/>
      <c r="N9" s="17">
        <v>0.14825766032271401</v>
      </c>
      <c r="O9" s="17">
        <v>0.119046607083582</v>
      </c>
      <c r="P9" s="17">
        <v>0.145399280467336</v>
      </c>
      <c r="Q9" s="17">
        <v>0.155598629789648</v>
      </c>
      <c r="R9" s="17"/>
      <c r="S9" s="17">
        <v>0.22720268463035201</v>
      </c>
      <c r="T9" s="17">
        <v>7.7021783844324399E-2</v>
      </c>
      <c r="U9" s="17">
        <v>0.10140141979681901</v>
      </c>
      <c r="V9" s="17">
        <v>0.106647017032487</v>
      </c>
      <c r="W9" s="17">
        <v>0.12662017525293501</v>
      </c>
      <c r="X9" s="17">
        <v>0.12486658046981899</v>
      </c>
      <c r="Y9" s="17">
        <v>0.160273325044437</v>
      </c>
      <c r="Z9" s="17">
        <v>0.21155499317277199</v>
      </c>
      <c r="AA9" s="17">
        <v>0.18547271446910599</v>
      </c>
      <c r="AB9" s="17">
        <v>0.119966689281458</v>
      </c>
      <c r="AC9" s="17">
        <v>0.118992905372146</v>
      </c>
      <c r="AD9" s="17">
        <v>0.12125172437050399</v>
      </c>
      <c r="AE9" s="17"/>
      <c r="AF9" s="17">
        <v>0.247547359731315</v>
      </c>
      <c r="AG9" s="17">
        <v>0.105638029649294</v>
      </c>
      <c r="AH9" s="17">
        <v>0.107324101201</v>
      </c>
      <c r="AI9" s="17">
        <v>0.103580959959147</v>
      </c>
      <c r="AJ9" s="17">
        <v>7.2373517761261497E-2</v>
      </c>
      <c r="AK9" s="17"/>
      <c r="AL9" s="17">
        <v>0.11441995215852301</v>
      </c>
      <c r="AM9" s="17">
        <v>0.10538159310082899</v>
      </c>
      <c r="AN9" s="17">
        <v>0.15565495439306201</v>
      </c>
      <c r="AO9" s="17">
        <v>0.25315904473884698</v>
      </c>
      <c r="AP9" s="17">
        <v>0.30858407667195298</v>
      </c>
      <c r="AQ9" s="17"/>
      <c r="AR9" s="17">
        <v>0.25899219201516099</v>
      </c>
      <c r="AS9" s="17"/>
      <c r="AT9" s="17">
        <v>0.300785980447909</v>
      </c>
      <c r="AU9" s="17"/>
      <c r="AV9" s="17">
        <v>0.28326050692692001</v>
      </c>
      <c r="AW9" s="17"/>
      <c r="AX9" s="17">
        <v>0.201089653651714</v>
      </c>
      <c r="AY9" s="17">
        <v>0.23444223241418999</v>
      </c>
      <c r="AZ9" s="17"/>
      <c r="BA9" s="17">
        <v>0.105745149291837</v>
      </c>
      <c r="BB9" s="17">
        <v>0.16285406621266399</v>
      </c>
    </row>
    <row r="10" spans="2:54" ht="28.9">
      <c r="B10" s="18" t="s">
        <v>127</v>
      </c>
      <c r="C10" s="17">
        <v>0.31001909072071798</v>
      </c>
      <c r="D10" s="17">
        <v>0.33200234481229401</v>
      </c>
      <c r="E10" s="17">
        <v>0.287501201431963</v>
      </c>
      <c r="F10" s="17"/>
      <c r="G10" s="17">
        <v>0.37904029531148697</v>
      </c>
      <c r="H10" s="17">
        <v>0.30569227888496198</v>
      </c>
      <c r="I10" s="17">
        <v>0.32387266422725403</v>
      </c>
      <c r="J10" s="17">
        <v>0.30947768337019699</v>
      </c>
      <c r="K10" s="17">
        <v>0.31640838322826398</v>
      </c>
      <c r="L10" s="17">
        <v>0.25298833278974098</v>
      </c>
      <c r="M10" s="17"/>
      <c r="N10" s="17">
        <v>0.33593312668011899</v>
      </c>
      <c r="O10" s="17">
        <v>0.295453900290302</v>
      </c>
      <c r="P10" s="17">
        <v>0.33105119130536997</v>
      </c>
      <c r="Q10" s="17">
        <v>0.27869760360248702</v>
      </c>
      <c r="R10" s="17"/>
      <c r="S10" s="17">
        <v>0.32492530778796802</v>
      </c>
      <c r="T10" s="17">
        <v>0.274750916560145</v>
      </c>
      <c r="U10" s="17">
        <v>0.24923226798782699</v>
      </c>
      <c r="V10" s="17">
        <v>0.36684659759662402</v>
      </c>
      <c r="W10" s="17">
        <v>0.32364480187398198</v>
      </c>
      <c r="X10" s="17">
        <v>0.32495987147063099</v>
      </c>
      <c r="Y10" s="17">
        <v>0.30834472821886499</v>
      </c>
      <c r="Z10" s="17">
        <v>0.30275586260468501</v>
      </c>
      <c r="AA10" s="17">
        <v>0.32709252286715401</v>
      </c>
      <c r="AB10" s="17">
        <v>0.33153317649983899</v>
      </c>
      <c r="AC10" s="17">
        <v>0.28675767225224902</v>
      </c>
      <c r="AD10" s="17">
        <v>0.23491430510996</v>
      </c>
      <c r="AE10" s="17"/>
      <c r="AF10" s="17">
        <v>0.45658308332094699</v>
      </c>
      <c r="AG10" s="17">
        <v>0.21043310964228601</v>
      </c>
      <c r="AH10" s="17">
        <v>0.34627920562570402</v>
      </c>
      <c r="AI10" s="17">
        <v>0.31544478887030802</v>
      </c>
      <c r="AJ10" s="17">
        <v>0.17180660737374501</v>
      </c>
      <c r="AK10" s="17"/>
      <c r="AL10" s="17">
        <v>0.25918429001965898</v>
      </c>
      <c r="AM10" s="17">
        <v>0.33424546353269202</v>
      </c>
      <c r="AN10" s="17">
        <v>0.32829189211196103</v>
      </c>
      <c r="AO10" s="17">
        <v>0.39378416920522902</v>
      </c>
      <c r="AP10" s="17">
        <v>0.36308801410594599</v>
      </c>
      <c r="AQ10" s="17"/>
      <c r="AR10" s="17">
        <v>0.41907530435377799</v>
      </c>
      <c r="AS10" s="17"/>
      <c r="AT10" s="17">
        <v>0.40652495354682699</v>
      </c>
      <c r="AU10" s="17"/>
      <c r="AV10" s="17">
        <v>0.43772482282933001</v>
      </c>
      <c r="AW10" s="17"/>
      <c r="AX10" s="17">
        <v>0.39556159768652599</v>
      </c>
      <c r="AY10" s="17">
        <v>0.43502748725590501</v>
      </c>
      <c r="AZ10" s="17"/>
      <c r="BA10" s="17">
        <v>0.24684202572351299</v>
      </c>
      <c r="BB10" s="17">
        <v>0.35526503453797698</v>
      </c>
    </row>
    <row r="11" spans="2:54" ht="43.15">
      <c r="B11" s="18" t="s">
        <v>128</v>
      </c>
      <c r="C11" s="17">
        <v>0.30986742697473502</v>
      </c>
      <c r="D11" s="17">
        <v>0.29234536766920999</v>
      </c>
      <c r="E11" s="17">
        <v>0.328482160981798</v>
      </c>
      <c r="F11" s="17"/>
      <c r="G11" s="17">
        <v>0.238804666668753</v>
      </c>
      <c r="H11" s="17">
        <v>0.29699543920903099</v>
      </c>
      <c r="I11" s="17">
        <v>0.29198185783758501</v>
      </c>
      <c r="J11" s="17">
        <v>0.30769159511431199</v>
      </c>
      <c r="K11" s="17">
        <v>0.29746975035319301</v>
      </c>
      <c r="L11" s="17">
        <v>0.39259888116361502</v>
      </c>
      <c r="M11" s="17"/>
      <c r="N11" s="17">
        <v>0.32837141997079899</v>
      </c>
      <c r="O11" s="17">
        <v>0.336427315828291</v>
      </c>
      <c r="P11" s="17">
        <v>0.28566580642760597</v>
      </c>
      <c r="Q11" s="17">
        <v>0.27901049649686499</v>
      </c>
      <c r="R11" s="17"/>
      <c r="S11" s="17">
        <v>0.28103763925778003</v>
      </c>
      <c r="T11" s="17">
        <v>0.35553211933233297</v>
      </c>
      <c r="U11" s="17">
        <v>0.37498820497770702</v>
      </c>
      <c r="V11" s="17">
        <v>0.30396901196287002</v>
      </c>
      <c r="W11" s="17">
        <v>0.30346634835056702</v>
      </c>
      <c r="X11" s="17">
        <v>0.298562694977968</v>
      </c>
      <c r="Y11" s="17">
        <v>0.28595248845421001</v>
      </c>
      <c r="Z11" s="17">
        <v>0.29399354510771603</v>
      </c>
      <c r="AA11" s="17">
        <v>0.24365985326233799</v>
      </c>
      <c r="AB11" s="17">
        <v>0.32539465234953802</v>
      </c>
      <c r="AC11" s="17">
        <v>0.30864884212162202</v>
      </c>
      <c r="AD11" s="17">
        <v>0.42164239673335602</v>
      </c>
      <c r="AE11" s="17"/>
      <c r="AF11" s="17">
        <v>0.21119492210962201</v>
      </c>
      <c r="AG11" s="17">
        <v>0.38076219077360202</v>
      </c>
      <c r="AH11" s="17">
        <v>0.35529362396057101</v>
      </c>
      <c r="AI11" s="17">
        <v>0.35635565777808098</v>
      </c>
      <c r="AJ11" s="17">
        <v>0.33872655228339399</v>
      </c>
      <c r="AK11" s="17"/>
      <c r="AL11" s="17">
        <v>0.32357841283215899</v>
      </c>
      <c r="AM11" s="17">
        <v>0.32560341601128301</v>
      </c>
      <c r="AN11" s="17">
        <v>0.32277910129551601</v>
      </c>
      <c r="AO11" s="17">
        <v>0.20660760809727699</v>
      </c>
      <c r="AP11" s="17">
        <v>0.192064640891558</v>
      </c>
      <c r="AQ11" s="17"/>
      <c r="AR11" s="17">
        <v>0.21180252061912899</v>
      </c>
      <c r="AS11" s="17"/>
      <c r="AT11" s="17">
        <v>0.16700096866646999</v>
      </c>
      <c r="AU11" s="17"/>
      <c r="AV11" s="17">
        <v>0.186201566558445</v>
      </c>
      <c r="AW11" s="17"/>
      <c r="AX11" s="17">
        <v>0.24787757673025901</v>
      </c>
      <c r="AY11" s="17">
        <v>0.23280385457050001</v>
      </c>
      <c r="AZ11" s="17"/>
      <c r="BA11" s="17">
        <v>0.32768490494951402</v>
      </c>
      <c r="BB11" s="17">
        <v>0.31003645469824598</v>
      </c>
    </row>
    <row r="12" spans="2:54" ht="43.15">
      <c r="B12" s="18" t="s">
        <v>129</v>
      </c>
      <c r="C12" s="17">
        <v>0.185624800865517</v>
      </c>
      <c r="D12" s="17">
        <v>0.18783653540762699</v>
      </c>
      <c r="E12" s="17">
        <v>0.183136117958516</v>
      </c>
      <c r="F12" s="17"/>
      <c r="G12" s="17">
        <v>0.131021294927326</v>
      </c>
      <c r="H12" s="17">
        <v>0.112592174392733</v>
      </c>
      <c r="I12" s="17">
        <v>0.168625339528857</v>
      </c>
      <c r="J12" s="17">
        <v>0.18678348049428201</v>
      </c>
      <c r="K12" s="17">
        <v>0.25689528102413101</v>
      </c>
      <c r="L12" s="17">
        <v>0.24560136234465099</v>
      </c>
      <c r="M12" s="17"/>
      <c r="N12" s="17">
        <v>0.15158832474040601</v>
      </c>
      <c r="O12" s="17">
        <v>0.188172533375942</v>
      </c>
      <c r="P12" s="17">
        <v>0.193686905025273</v>
      </c>
      <c r="Q12" s="17">
        <v>0.21619905163590999</v>
      </c>
      <c r="R12" s="17"/>
      <c r="S12" s="17">
        <v>0.113385456470897</v>
      </c>
      <c r="T12" s="17">
        <v>0.245911305390557</v>
      </c>
      <c r="U12" s="17">
        <v>0.21579666245377599</v>
      </c>
      <c r="V12" s="17">
        <v>0.179134034990557</v>
      </c>
      <c r="W12" s="17">
        <v>0.220957755482104</v>
      </c>
      <c r="X12" s="17">
        <v>0.17941416907371499</v>
      </c>
      <c r="Y12" s="17">
        <v>0.174516801998222</v>
      </c>
      <c r="Z12" s="17">
        <v>0.15473822178605101</v>
      </c>
      <c r="AA12" s="17">
        <v>0.17836294552918</v>
      </c>
      <c r="AB12" s="17">
        <v>0.180200422848251</v>
      </c>
      <c r="AC12" s="17">
        <v>0.23912454319828799</v>
      </c>
      <c r="AD12" s="17">
        <v>0.160715005837967</v>
      </c>
      <c r="AE12" s="17"/>
      <c r="AF12" s="17">
        <v>4.7045830375177101E-2</v>
      </c>
      <c r="AG12" s="17">
        <v>0.26954301617507498</v>
      </c>
      <c r="AH12" s="17">
        <v>0.14557576875579001</v>
      </c>
      <c r="AI12" s="17">
        <v>0.16884781548663699</v>
      </c>
      <c r="AJ12" s="17">
        <v>0.40127382897723402</v>
      </c>
      <c r="AK12" s="17"/>
      <c r="AL12" s="17">
        <v>0.23035266056446399</v>
      </c>
      <c r="AM12" s="17">
        <v>0.18065360699254299</v>
      </c>
      <c r="AN12" s="17">
        <v>0.15240046118703601</v>
      </c>
      <c r="AO12" s="17">
        <v>0.11556075641685901</v>
      </c>
      <c r="AP12" s="17">
        <v>9.20835233453874E-2</v>
      </c>
      <c r="AQ12" s="17"/>
      <c r="AR12" s="17">
        <v>8.7252687423292105E-2</v>
      </c>
      <c r="AS12" s="17"/>
      <c r="AT12" s="17">
        <v>0.120430719003407</v>
      </c>
      <c r="AU12" s="17"/>
      <c r="AV12" s="17">
        <v>6.3071940082350494E-2</v>
      </c>
      <c r="AW12" s="17"/>
      <c r="AX12" s="17">
        <v>0.111957702334089</v>
      </c>
      <c r="AY12" s="17">
        <v>4.8222370653229797E-2</v>
      </c>
      <c r="AZ12" s="17"/>
      <c r="BA12" s="17">
        <v>0.27932864701575899</v>
      </c>
      <c r="BB12" s="17">
        <v>0.127427567245124</v>
      </c>
    </row>
    <row r="13" spans="2:54">
      <c r="B13" s="18" t="s">
        <v>130</v>
      </c>
      <c r="C13" s="19">
        <v>5.2806013806944302E-2</v>
      </c>
      <c r="D13" s="19">
        <v>3.3717827773497903E-2</v>
      </c>
      <c r="E13" s="19">
        <v>7.1204785320823805E-2</v>
      </c>
      <c r="F13" s="19"/>
      <c r="G13" s="19">
        <v>5.8084328953875497E-2</v>
      </c>
      <c r="H13" s="19">
        <v>5.2430052458239902E-2</v>
      </c>
      <c r="I13" s="19">
        <v>4.9174738529309897E-2</v>
      </c>
      <c r="J13" s="19">
        <v>5.4754576588498999E-2</v>
      </c>
      <c r="K13" s="19">
        <v>5.2574547552849703E-2</v>
      </c>
      <c r="L13" s="19">
        <v>5.1204315011906198E-2</v>
      </c>
      <c r="M13" s="19"/>
      <c r="N13" s="19">
        <v>3.5849468285961701E-2</v>
      </c>
      <c r="O13" s="19">
        <v>6.0899643421883698E-2</v>
      </c>
      <c r="P13" s="19">
        <v>4.4196816774415601E-2</v>
      </c>
      <c r="Q13" s="19">
        <v>7.0494218475090006E-2</v>
      </c>
      <c r="R13" s="19"/>
      <c r="S13" s="19">
        <v>5.3448911853004002E-2</v>
      </c>
      <c r="T13" s="19">
        <v>4.6783874872641303E-2</v>
      </c>
      <c r="U13" s="19">
        <v>5.8581444783870902E-2</v>
      </c>
      <c r="V13" s="19">
        <v>4.34033384174623E-2</v>
      </c>
      <c r="W13" s="19">
        <v>2.5310919040412799E-2</v>
      </c>
      <c r="X13" s="19">
        <v>7.2196684007867495E-2</v>
      </c>
      <c r="Y13" s="19">
        <v>7.0912656284266101E-2</v>
      </c>
      <c r="Z13" s="19">
        <v>3.6957377328775999E-2</v>
      </c>
      <c r="AA13" s="19">
        <v>6.5411963872222006E-2</v>
      </c>
      <c r="AB13" s="19">
        <v>4.2905059020913898E-2</v>
      </c>
      <c r="AC13" s="19">
        <v>4.64760370556946E-2</v>
      </c>
      <c r="AD13" s="19">
        <v>6.14765679482129E-2</v>
      </c>
      <c r="AE13" s="19"/>
      <c r="AF13" s="19">
        <v>3.7628804462939099E-2</v>
      </c>
      <c r="AG13" s="19">
        <v>3.3623653759742397E-2</v>
      </c>
      <c r="AH13" s="19">
        <v>4.5527300456934601E-2</v>
      </c>
      <c r="AI13" s="19">
        <v>5.5770777905826498E-2</v>
      </c>
      <c r="AJ13" s="19">
        <v>1.5819493604365902E-2</v>
      </c>
      <c r="AK13" s="19"/>
      <c r="AL13" s="19">
        <v>7.2464684425194603E-2</v>
      </c>
      <c r="AM13" s="19">
        <v>5.4115920362652899E-2</v>
      </c>
      <c r="AN13" s="19">
        <v>4.0873591012423903E-2</v>
      </c>
      <c r="AO13" s="19">
        <v>3.0888421541787801E-2</v>
      </c>
      <c r="AP13" s="19">
        <v>4.4179744985155103E-2</v>
      </c>
      <c r="AQ13" s="19"/>
      <c r="AR13" s="19">
        <v>2.28772955886406E-2</v>
      </c>
      <c r="AS13" s="19"/>
      <c r="AT13" s="19">
        <v>5.2573783353856204E-3</v>
      </c>
      <c r="AU13" s="19"/>
      <c r="AV13" s="19">
        <v>2.9741163602954399E-2</v>
      </c>
      <c r="AW13" s="19"/>
      <c r="AX13" s="19">
        <v>4.3513469597412098E-2</v>
      </c>
      <c r="AY13" s="19">
        <v>4.95040551061759E-2</v>
      </c>
      <c r="AZ13" s="19"/>
      <c r="BA13" s="19">
        <v>4.0399273019376902E-2</v>
      </c>
      <c r="BB13" s="19">
        <v>4.4416877305989103E-2</v>
      </c>
    </row>
    <row r="14" spans="2:54">
      <c r="B14" s="16"/>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B2:BB21"/>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446</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28.9">
      <c r="B9" s="18" t="s">
        <v>447</v>
      </c>
      <c r="C9" s="17">
        <v>0.49433391957831702</v>
      </c>
      <c r="D9" s="17">
        <v>0.51144429853487094</v>
      </c>
      <c r="E9" s="17">
        <v>0.47938943674357998</v>
      </c>
      <c r="F9" s="17"/>
      <c r="G9" s="17">
        <v>0.43367580822339202</v>
      </c>
      <c r="H9" s="17">
        <v>0.49311965423076998</v>
      </c>
      <c r="I9" s="17">
        <v>0.46893775369830998</v>
      </c>
      <c r="J9" s="17">
        <v>0.48616221167205798</v>
      </c>
      <c r="K9" s="17">
        <v>0.51954275921621196</v>
      </c>
      <c r="L9" s="17">
        <v>0.54536176331377895</v>
      </c>
      <c r="M9" s="17"/>
      <c r="N9" s="17">
        <v>0.52280829894838099</v>
      </c>
      <c r="O9" s="17">
        <v>0.51947614631230699</v>
      </c>
      <c r="P9" s="17">
        <v>0.47892482983699902</v>
      </c>
      <c r="Q9" s="17">
        <v>0.45945278246312199</v>
      </c>
      <c r="R9" s="17"/>
      <c r="S9" s="17">
        <v>0.47307311687838099</v>
      </c>
      <c r="T9" s="17">
        <v>0.53569762855784997</v>
      </c>
      <c r="U9" s="17">
        <v>0.52657608745065898</v>
      </c>
      <c r="V9" s="17">
        <v>0.475477356554382</v>
      </c>
      <c r="W9" s="17">
        <v>0.49752959155431098</v>
      </c>
      <c r="X9" s="17">
        <v>0.46409124580275302</v>
      </c>
      <c r="Y9" s="17">
        <v>0.50113521066642897</v>
      </c>
      <c r="Z9" s="17">
        <v>0.48901742287125199</v>
      </c>
      <c r="AA9" s="17">
        <v>0.53484876037767504</v>
      </c>
      <c r="AB9" s="17">
        <v>0.43527647533081198</v>
      </c>
      <c r="AC9" s="17">
        <v>0.46251141980617</v>
      </c>
      <c r="AD9" s="17">
        <v>0.53822232124994396</v>
      </c>
      <c r="AE9" s="17"/>
      <c r="AF9" s="17">
        <v>0.50812986193679299</v>
      </c>
      <c r="AG9" s="17">
        <v>0.56443660115186101</v>
      </c>
      <c r="AH9" s="17">
        <v>0.440721626270899</v>
      </c>
      <c r="AI9" s="17">
        <v>0.41515929094508303</v>
      </c>
      <c r="AJ9" s="17">
        <v>0.52671016568999196</v>
      </c>
      <c r="AK9" s="17"/>
      <c r="AL9" s="17">
        <v>0.496449642492309</v>
      </c>
      <c r="AM9" s="17">
        <v>0.46278496633225202</v>
      </c>
      <c r="AN9" s="17">
        <v>0.51310500121212599</v>
      </c>
      <c r="AO9" s="17">
        <v>0.50414289320889705</v>
      </c>
      <c r="AP9" s="17">
        <v>0.52722721763981295</v>
      </c>
      <c r="AQ9" s="17"/>
      <c r="AR9" s="17">
        <v>0.55466529525330099</v>
      </c>
      <c r="AS9" s="17"/>
      <c r="AT9" s="17">
        <v>0.57351020774557404</v>
      </c>
      <c r="AU9" s="17"/>
      <c r="AV9" s="17">
        <v>0.53496733090934001</v>
      </c>
      <c r="AW9" s="17"/>
      <c r="AX9" s="17">
        <v>0.54873846241084501</v>
      </c>
      <c r="AY9" s="17">
        <v>0.49272111106239602</v>
      </c>
      <c r="AZ9" s="17"/>
      <c r="BA9" s="17">
        <v>0.54740165592789403</v>
      </c>
      <c r="BB9" s="17">
        <v>0.497149672421276</v>
      </c>
    </row>
    <row r="10" spans="2:54" ht="28.9">
      <c r="B10" s="18" t="s">
        <v>448</v>
      </c>
      <c r="C10" s="17">
        <v>0.44412203490267599</v>
      </c>
      <c r="D10" s="17">
        <v>0.46186444937587401</v>
      </c>
      <c r="E10" s="17">
        <v>0.42706813470412902</v>
      </c>
      <c r="F10" s="17"/>
      <c r="G10" s="17">
        <v>0.31866460538549102</v>
      </c>
      <c r="H10" s="17">
        <v>0.38948233941662402</v>
      </c>
      <c r="I10" s="17">
        <v>0.40499515179086898</v>
      </c>
      <c r="J10" s="17">
        <v>0.46133487134766699</v>
      </c>
      <c r="K10" s="17">
        <v>0.50637334253384403</v>
      </c>
      <c r="L10" s="17">
        <v>0.54743456703759596</v>
      </c>
      <c r="M10" s="17"/>
      <c r="N10" s="17">
        <v>0.47430817013666499</v>
      </c>
      <c r="O10" s="17">
        <v>0.48503901982307701</v>
      </c>
      <c r="P10" s="17">
        <v>0.42454422903216199</v>
      </c>
      <c r="Q10" s="17">
        <v>0.38879344594595899</v>
      </c>
      <c r="R10" s="17"/>
      <c r="S10" s="17">
        <v>0.44088606269640801</v>
      </c>
      <c r="T10" s="17">
        <v>0.47565239530877401</v>
      </c>
      <c r="U10" s="17">
        <v>0.49853100593608302</v>
      </c>
      <c r="V10" s="17">
        <v>0.45003352604380797</v>
      </c>
      <c r="W10" s="17">
        <v>0.40438980683498299</v>
      </c>
      <c r="X10" s="17">
        <v>0.44608125397589499</v>
      </c>
      <c r="Y10" s="17">
        <v>0.38667018069874998</v>
      </c>
      <c r="Z10" s="17">
        <v>0.36313324571545902</v>
      </c>
      <c r="AA10" s="17">
        <v>0.47108045795863202</v>
      </c>
      <c r="AB10" s="17">
        <v>0.45453967805393602</v>
      </c>
      <c r="AC10" s="17">
        <v>0.44790825105482102</v>
      </c>
      <c r="AD10" s="17">
        <v>0.37131229890712097</v>
      </c>
      <c r="AE10" s="17"/>
      <c r="AF10" s="17">
        <v>0.43223224194953902</v>
      </c>
      <c r="AG10" s="17">
        <v>0.49621665544201399</v>
      </c>
      <c r="AH10" s="17">
        <v>0.483647149438721</v>
      </c>
      <c r="AI10" s="17">
        <v>0.46942377379220201</v>
      </c>
      <c r="AJ10" s="17">
        <v>0.41521882390600301</v>
      </c>
      <c r="AK10" s="17"/>
      <c r="AL10" s="17">
        <v>0.44882796027452299</v>
      </c>
      <c r="AM10" s="17">
        <v>0.43991857749598201</v>
      </c>
      <c r="AN10" s="17">
        <v>0.462177416380888</v>
      </c>
      <c r="AO10" s="17">
        <v>0.43653083634401002</v>
      </c>
      <c r="AP10" s="17">
        <v>0.346507129482373</v>
      </c>
      <c r="AQ10" s="17"/>
      <c r="AR10" s="17">
        <v>0.41648528117896</v>
      </c>
      <c r="AS10" s="17"/>
      <c r="AT10" s="17">
        <v>0.381154749626051</v>
      </c>
      <c r="AU10" s="17"/>
      <c r="AV10" s="17">
        <v>0.42534691484332199</v>
      </c>
      <c r="AW10" s="17"/>
      <c r="AX10" s="17">
        <v>0.51307920236240401</v>
      </c>
      <c r="AY10" s="17">
        <v>0.41153562334914601</v>
      </c>
      <c r="AZ10" s="17"/>
      <c r="BA10" s="17">
        <v>0.48532285217674598</v>
      </c>
      <c r="BB10" s="17">
        <v>0.46820684141080998</v>
      </c>
    </row>
    <row r="11" spans="2:54" ht="43.15">
      <c r="B11" s="18" t="s">
        <v>449</v>
      </c>
      <c r="C11" s="17">
        <v>0.31594116366282998</v>
      </c>
      <c r="D11" s="17">
        <v>0.31181633732955399</v>
      </c>
      <c r="E11" s="17">
        <v>0.31961561190140397</v>
      </c>
      <c r="F11" s="17"/>
      <c r="G11" s="17">
        <v>0.39899371853621002</v>
      </c>
      <c r="H11" s="17">
        <v>0.41072800460949299</v>
      </c>
      <c r="I11" s="17">
        <v>0.34110427974282598</v>
      </c>
      <c r="J11" s="17">
        <v>0.284222326964084</v>
      </c>
      <c r="K11" s="17">
        <v>0.25146730448596499</v>
      </c>
      <c r="L11" s="17">
        <v>0.232317098849288</v>
      </c>
      <c r="M11" s="17"/>
      <c r="N11" s="17">
        <v>0.34185879402660002</v>
      </c>
      <c r="O11" s="17">
        <v>0.305513257746925</v>
      </c>
      <c r="P11" s="17">
        <v>0.31511717668466299</v>
      </c>
      <c r="Q11" s="17">
        <v>0.299703431288175</v>
      </c>
      <c r="R11" s="17"/>
      <c r="S11" s="17">
        <v>0.41601474474477101</v>
      </c>
      <c r="T11" s="17">
        <v>0.27952384577288297</v>
      </c>
      <c r="U11" s="17">
        <v>0.28115582521177002</v>
      </c>
      <c r="V11" s="17">
        <v>0.343813680470063</v>
      </c>
      <c r="W11" s="17">
        <v>0.26800280097333701</v>
      </c>
      <c r="X11" s="17">
        <v>0.27443944915464902</v>
      </c>
      <c r="Y11" s="17">
        <v>0.23762794234554699</v>
      </c>
      <c r="Z11" s="17">
        <v>0.41472014536129798</v>
      </c>
      <c r="AA11" s="17">
        <v>0.32046815830544501</v>
      </c>
      <c r="AB11" s="17">
        <v>0.31474692066322901</v>
      </c>
      <c r="AC11" s="17">
        <v>0.26857402203827102</v>
      </c>
      <c r="AD11" s="17">
        <v>0.39608352663834101</v>
      </c>
      <c r="AE11" s="17"/>
      <c r="AF11" s="17">
        <v>0.36756880090910499</v>
      </c>
      <c r="AG11" s="17">
        <v>0.28638309066796003</v>
      </c>
      <c r="AH11" s="17">
        <v>0.28490536975877201</v>
      </c>
      <c r="AI11" s="17">
        <v>0.34027625057689498</v>
      </c>
      <c r="AJ11" s="17">
        <v>0.29821795146239999</v>
      </c>
      <c r="AK11" s="17"/>
      <c r="AL11" s="17">
        <v>0.25397194991223399</v>
      </c>
      <c r="AM11" s="17">
        <v>0.277045138409102</v>
      </c>
      <c r="AN11" s="17">
        <v>0.36914548508032902</v>
      </c>
      <c r="AO11" s="17">
        <v>0.38441921484712499</v>
      </c>
      <c r="AP11" s="17">
        <v>0.43485036873675997</v>
      </c>
      <c r="AQ11" s="17"/>
      <c r="AR11" s="17">
        <v>0.38257895830435601</v>
      </c>
      <c r="AS11" s="17"/>
      <c r="AT11" s="17">
        <v>0.41514223488163998</v>
      </c>
      <c r="AU11" s="17"/>
      <c r="AV11" s="17">
        <v>0.38894714103379902</v>
      </c>
      <c r="AW11" s="17"/>
      <c r="AX11" s="17">
        <v>0.32434116053143602</v>
      </c>
      <c r="AY11" s="17">
        <v>0.36315107736357599</v>
      </c>
      <c r="AZ11" s="17"/>
      <c r="BA11" s="17">
        <v>0.25559166202342698</v>
      </c>
      <c r="BB11" s="17">
        <v>0.32629058000255501</v>
      </c>
    </row>
    <row r="12" spans="2:54" ht="43.15">
      <c r="B12" s="18" t="s">
        <v>450</v>
      </c>
      <c r="C12" s="17">
        <v>0.30859074446025703</v>
      </c>
      <c r="D12" s="17">
        <v>0.32027376034550897</v>
      </c>
      <c r="E12" s="17">
        <v>0.29801139291377698</v>
      </c>
      <c r="F12" s="17"/>
      <c r="G12" s="17">
        <v>0.280942848201647</v>
      </c>
      <c r="H12" s="17">
        <v>0.33256534270708998</v>
      </c>
      <c r="I12" s="17">
        <v>0.30721776981203403</v>
      </c>
      <c r="J12" s="17">
        <v>0.31389011987298099</v>
      </c>
      <c r="K12" s="17">
        <v>0.29165862261676201</v>
      </c>
      <c r="L12" s="17">
        <v>0.31590175952404898</v>
      </c>
      <c r="M12" s="17"/>
      <c r="N12" s="17">
        <v>0.33939697941715802</v>
      </c>
      <c r="O12" s="17">
        <v>0.310247360711779</v>
      </c>
      <c r="P12" s="17">
        <v>0.30832925643270698</v>
      </c>
      <c r="Q12" s="17">
        <v>0.27573282116629799</v>
      </c>
      <c r="R12" s="17"/>
      <c r="S12" s="17">
        <v>0.28969627028627798</v>
      </c>
      <c r="T12" s="17">
        <v>0.33047770735544002</v>
      </c>
      <c r="U12" s="17">
        <v>0.31103472354008899</v>
      </c>
      <c r="V12" s="17">
        <v>0.29850082558985402</v>
      </c>
      <c r="W12" s="17">
        <v>0.338508537230363</v>
      </c>
      <c r="X12" s="17">
        <v>0.31724649662724302</v>
      </c>
      <c r="Y12" s="17">
        <v>0.32021026686354798</v>
      </c>
      <c r="Z12" s="17">
        <v>0.29633847901079402</v>
      </c>
      <c r="AA12" s="17">
        <v>0.26737118371057</v>
      </c>
      <c r="AB12" s="17">
        <v>0.33832803736267603</v>
      </c>
      <c r="AC12" s="17">
        <v>0.30369571590742001</v>
      </c>
      <c r="AD12" s="17">
        <v>0.28513562212438298</v>
      </c>
      <c r="AE12" s="17"/>
      <c r="AF12" s="17">
        <v>0.34363598483470398</v>
      </c>
      <c r="AG12" s="17">
        <v>0.29557601663163102</v>
      </c>
      <c r="AH12" s="17">
        <v>0.34402908073676502</v>
      </c>
      <c r="AI12" s="17">
        <v>0.33062736035146001</v>
      </c>
      <c r="AJ12" s="17">
        <v>0.277805372124519</v>
      </c>
      <c r="AK12" s="17"/>
      <c r="AL12" s="17">
        <v>0.26365823721411602</v>
      </c>
      <c r="AM12" s="17">
        <v>0.31324238752942102</v>
      </c>
      <c r="AN12" s="17">
        <v>0.32850820068804698</v>
      </c>
      <c r="AO12" s="17">
        <v>0.354744000484013</v>
      </c>
      <c r="AP12" s="17">
        <v>0.32072916837399801</v>
      </c>
      <c r="AQ12" s="17"/>
      <c r="AR12" s="17">
        <v>0.29341482709327199</v>
      </c>
      <c r="AS12" s="17"/>
      <c r="AT12" s="17">
        <v>0.30943745023898001</v>
      </c>
      <c r="AU12" s="17"/>
      <c r="AV12" s="17">
        <v>0.32787032322786103</v>
      </c>
      <c r="AW12" s="17"/>
      <c r="AX12" s="17">
        <v>0.35620243445254801</v>
      </c>
      <c r="AY12" s="17">
        <v>0.33939035665667</v>
      </c>
      <c r="AZ12" s="17"/>
      <c r="BA12" s="17">
        <v>0.27018967168716801</v>
      </c>
      <c r="BB12" s="17">
        <v>0.35967094185401799</v>
      </c>
    </row>
    <row r="13" spans="2:54" ht="28.9">
      <c r="B13" s="18" t="s">
        <v>451</v>
      </c>
      <c r="C13" s="17">
        <v>0.29511917909209801</v>
      </c>
      <c r="D13" s="17">
        <v>0.36077449322208199</v>
      </c>
      <c r="E13" s="17">
        <v>0.232447179774915</v>
      </c>
      <c r="F13" s="17"/>
      <c r="G13" s="17">
        <v>0.29182001016335102</v>
      </c>
      <c r="H13" s="17">
        <v>0.30220899820396402</v>
      </c>
      <c r="I13" s="17">
        <v>0.31322053564895902</v>
      </c>
      <c r="J13" s="17">
        <v>0.27946843629449802</v>
      </c>
      <c r="K13" s="17">
        <v>0.28522862355587503</v>
      </c>
      <c r="L13" s="17">
        <v>0.29649323704076402</v>
      </c>
      <c r="M13" s="17"/>
      <c r="N13" s="17">
        <v>0.30397797350465999</v>
      </c>
      <c r="O13" s="17">
        <v>0.28545138804008002</v>
      </c>
      <c r="P13" s="17">
        <v>0.29830688880652301</v>
      </c>
      <c r="Q13" s="17">
        <v>0.29037124533866998</v>
      </c>
      <c r="R13" s="17"/>
      <c r="S13" s="17">
        <v>0.320497851288781</v>
      </c>
      <c r="T13" s="17">
        <v>0.28505666279510899</v>
      </c>
      <c r="U13" s="17">
        <v>0.25475853341902699</v>
      </c>
      <c r="V13" s="17">
        <v>0.31373246761021201</v>
      </c>
      <c r="W13" s="17">
        <v>0.33825365355673698</v>
      </c>
      <c r="X13" s="17">
        <v>0.27186458933213398</v>
      </c>
      <c r="Y13" s="17">
        <v>0.26681582458095399</v>
      </c>
      <c r="Z13" s="17">
        <v>0.31285974309655201</v>
      </c>
      <c r="AA13" s="17">
        <v>0.32241101349189799</v>
      </c>
      <c r="AB13" s="17">
        <v>0.26389932196101601</v>
      </c>
      <c r="AC13" s="17">
        <v>0.29880412647499899</v>
      </c>
      <c r="AD13" s="17">
        <v>0.28089095133019398</v>
      </c>
      <c r="AE13" s="17"/>
      <c r="AF13" s="17">
        <v>0.30685904305803102</v>
      </c>
      <c r="AG13" s="17">
        <v>0.350189590763268</v>
      </c>
      <c r="AH13" s="17">
        <v>0.25832327463849097</v>
      </c>
      <c r="AI13" s="17">
        <v>0.239123813451672</v>
      </c>
      <c r="AJ13" s="17">
        <v>0.35355264336973302</v>
      </c>
      <c r="AK13" s="17"/>
      <c r="AL13" s="17">
        <v>0.29599414554050901</v>
      </c>
      <c r="AM13" s="17">
        <v>0.26209984673410303</v>
      </c>
      <c r="AN13" s="17">
        <v>0.26962608232323798</v>
      </c>
      <c r="AO13" s="17">
        <v>0.35200244521684199</v>
      </c>
      <c r="AP13" s="17">
        <v>0.294770433465741</v>
      </c>
      <c r="AQ13" s="17"/>
      <c r="AR13" s="17">
        <v>0.35885685365860198</v>
      </c>
      <c r="AS13" s="17"/>
      <c r="AT13" s="17">
        <v>0.41527637767019798</v>
      </c>
      <c r="AU13" s="17"/>
      <c r="AV13" s="17">
        <v>0.30064673005422099</v>
      </c>
      <c r="AW13" s="17"/>
      <c r="AX13" s="17">
        <v>0.45319835660295599</v>
      </c>
      <c r="AY13" s="17">
        <v>0.27522342069341998</v>
      </c>
      <c r="AZ13" s="17"/>
      <c r="BA13" s="17">
        <v>0.369690675178655</v>
      </c>
      <c r="BB13" s="17">
        <v>0.253539778080075</v>
      </c>
    </row>
    <row r="14" spans="2:54" ht="43.15">
      <c r="B14" s="18" t="s">
        <v>452</v>
      </c>
      <c r="C14" s="17">
        <v>0.28316605700568198</v>
      </c>
      <c r="D14" s="17">
        <v>0.28310991431976301</v>
      </c>
      <c r="E14" s="17">
        <v>0.28334890627639597</v>
      </c>
      <c r="F14" s="17"/>
      <c r="G14" s="17">
        <v>0.33738782279034502</v>
      </c>
      <c r="H14" s="17">
        <v>0.34282754789389402</v>
      </c>
      <c r="I14" s="17">
        <v>0.27985560804609599</v>
      </c>
      <c r="J14" s="17">
        <v>0.25647948979264301</v>
      </c>
      <c r="K14" s="17">
        <v>0.26104828349431503</v>
      </c>
      <c r="L14" s="17">
        <v>0.23678252118521301</v>
      </c>
      <c r="M14" s="17"/>
      <c r="N14" s="17">
        <v>0.31138144260386302</v>
      </c>
      <c r="O14" s="17">
        <v>0.27490639964410402</v>
      </c>
      <c r="P14" s="17">
        <v>0.26829655800507302</v>
      </c>
      <c r="Q14" s="17">
        <v>0.27644329229240699</v>
      </c>
      <c r="R14" s="17"/>
      <c r="S14" s="17">
        <v>0.32084356772609801</v>
      </c>
      <c r="T14" s="17">
        <v>0.26561548962347697</v>
      </c>
      <c r="U14" s="17">
        <v>0.25868463210849502</v>
      </c>
      <c r="V14" s="17">
        <v>0.26485231046876001</v>
      </c>
      <c r="W14" s="17">
        <v>0.27644103056765801</v>
      </c>
      <c r="X14" s="17">
        <v>0.25870010271034199</v>
      </c>
      <c r="Y14" s="17">
        <v>0.27510440700263999</v>
      </c>
      <c r="Z14" s="17">
        <v>0.34226707227584102</v>
      </c>
      <c r="AA14" s="17">
        <v>0.28473483407939898</v>
      </c>
      <c r="AB14" s="17">
        <v>0.31830913817627599</v>
      </c>
      <c r="AC14" s="17">
        <v>0.242321188003192</v>
      </c>
      <c r="AD14" s="17">
        <v>0.29270636271304701</v>
      </c>
      <c r="AE14" s="17"/>
      <c r="AF14" s="17">
        <v>0.34514008759265702</v>
      </c>
      <c r="AG14" s="17">
        <v>0.20254500756563401</v>
      </c>
      <c r="AH14" s="17">
        <v>0.31248187954318801</v>
      </c>
      <c r="AI14" s="17">
        <v>0.40310440587951601</v>
      </c>
      <c r="AJ14" s="17">
        <v>0.23571024871068999</v>
      </c>
      <c r="AK14" s="17"/>
      <c r="AL14" s="17">
        <v>0.249453373119187</v>
      </c>
      <c r="AM14" s="17">
        <v>0.28852837640383699</v>
      </c>
      <c r="AN14" s="17">
        <v>0.28750918110846402</v>
      </c>
      <c r="AO14" s="17">
        <v>0.359381766850083</v>
      </c>
      <c r="AP14" s="17">
        <v>0.34865949698669502</v>
      </c>
      <c r="AQ14" s="17"/>
      <c r="AR14" s="17">
        <v>0.34820167563636301</v>
      </c>
      <c r="AS14" s="17"/>
      <c r="AT14" s="17">
        <v>0.27694195159542701</v>
      </c>
      <c r="AU14" s="17"/>
      <c r="AV14" s="17">
        <v>0.38388349183479897</v>
      </c>
      <c r="AW14" s="17"/>
      <c r="AX14" s="17">
        <v>0.251594245349956</v>
      </c>
      <c r="AY14" s="17">
        <v>0.33813619292687003</v>
      </c>
      <c r="AZ14" s="17"/>
      <c r="BA14" s="17">
        <v>0.237788663883198</v>
      </c>
      <c r="BB14" s="17">
        <v>0.333264542459694</v>
      </c>
    </row>
    <row r="15" spans="2:54">
      <c r="B15" s="18" t="s">
        <v>115</v>
      </c>
      <c r="C15" s="17">
        <v>0.10759519695976499</v>
      </c>
      <c r="D15" s="17">
        <v>7.3143545310565203E-2</v>
      </c>
      <c r="E15" s="17">
        <v>0.14068807134421901</v>
      </c>
      <c r="F15" s="17"/>
      <c r="G15" s="17">
        <v>0.10131279477596999</v>
      </c>
      <c r="H15" s="17">
        <v>8.9281209826542404E-2</v>
      </c>
      <c r="I15" s="17">
        <v>0.105537712707577</v>
      </c>
      <c r="J15" s="17">
        <v>0.112808198020071</v>
      </c>
      <c r="K15" s="17">
        <v>0.123352594130254</v>
      </c>
      <c r="L15" s="17">
        <v>0.113719581510387</v>
      </c>
      <c r="M15" s="17"/>
      <c r="N15" s="17">
        <v>7.4110535052641993E-2</v>
      </c>
      <c r="O15" s="17">
        <v>0.11497824291681399</v>
      </c>
      <c r="P15" s="17">
        <v>0.100431356808332</v>
      </c>
      <c r="Q15" s="17">
        <v>0.135917178190817</v>
      </c>
      <c r="R15" s="17"/>
      <c r="S15" s="17">
        <v>8.0468038067897596E-2</v>
      </c>
      <c r="T15" s="17">
        <v>0.106816958754071</v>
      </c>
      <c r="U15" s="17">
        <v>0.10322179905282999</v>
      </c>
      <c r="V15" s="17">
        <v>8.5570436297281796E-2</v>
      </c>
      <c r="W15" s="17">
        <v>0.116672817379566</v>
      </c>
      <c r="X15" s="17">
        <v>0.118702575752415</v>
      </c>
      <c r="Y15" s="17">
        <v>0.13166584392604999</v>
      </c>
      <c r="Z15" s="17">
        <v>8.3625646872607706E-2</v>
      </c>
      <c r="AA15" s="17">
        <v>0.10723645446491099</v>
      </c>
      <c r="AB15" s="17">
        <v>0.11898077127844001</v>
      </c>
      <c r="AC15" s="17">
        <v>0.16302578350310601</v>
      </c>
      <c r="AD15" s="17">
        <v>0.103132644525026</v>
      </c>
      <c r="AE15" s="17"/>
      <c r="AF15" s="17">
        <v>7.9472853870664106E-2</v>
      </c>
      <c r="AG15" s="17">
        <v>9.7543966259509604E-2</v>
      </c>
      <c r="AH15" s="17">
        <v>0.111805752908426</v>
      </c>
      <c r="AI15" s="17">
        <v>8.6681486647987804E-2</v>
      </c>
      <c r="AJ15" s="17">
        <v>7.72680940573576E-2</v>
      </c>
      <c r="AK15" s="17"/>
      <c r="AL15" s="17">
        <v>0.131448284294087</v>
      </c>
      <c r="AM15" s="17">
        <v>0.13634265697235501</v>
      </c>
      <c r="AN15" s="17">
        <v>9.0290683035532796E-2</v>
      </c>
      <c r="AO15" s="17">
        <v>5.2871462441099699E-2</v>
      </c>
      <c r="AP15" s="17">
        <v>8.1196566722361599E-2</v>
      </c>
      <c r="AQ15" s="17"/>
      <c r="AR15" s="17">
        <v>5.7746038043844101E-2</v>
      </c>
      <c r="AS15" s="17"/>
      <c r="AT15" s="17">
        <v>5.6830509704956497E-2</v>
      </c>
      <c r="AU15" s="17"/>
      <c r="AV15" s="17">
        <v>5.5931258982214599E-2</v>
      </c>
      <c r="AW15" s="17"/>
      <c r="AX15" s="17">
        <v>5.5036415847711601E-2</v>
      </c>
      <c r="AY15" s="17">
        <v>9.3092617104756997E-2</v>
      </c>
      <c r="AZ15" s="17"/>
      <c r="BA15" s="17">
        <v>8.92221176656086E-2</v>
      </c>
      <c r="BB15" s="17">
        <v>9.4916008547398206E-2</v>
      </c>
    </row>
    <row r="16" spans="2:54" ht="28.9">
      <c r="B16" s="18" t="s">
        <v>453</v>
      </c>
      <c r="C16" s="19">
        <v>4.8518675640699699E-2</v>
      </c>
      <c r="D16" s="19">
        <v>4.3283947051448703E-2</v>
      </c>
      <c r="E16" s="19">
        <v>5.2634794687269698E-2</v>
      </c>
      <c r="F16" s="19"/>
      <c r="G16" s="19">
        <v>4.3082401198426303E-2</v>
      </c>
      <c r="H16" s="19">
        <v>2.7806859744846799E-2</v>
      </c>
      <c r="I16" s="19">
        <v>4.2509759754924097E-2</v>
      </c>
      <c r="J16" s="19">
        <v>5.9152646227081503E-2</v>
      </c>
      <c r="K16" s="19">
        <v>5.8612556648583697E-2</v>
      </c>
      <c r="L16" s="19">
        <v>5.8587572154941397E-2</v>
      </c>
      <c r="M16" s="19"/>
      <c r="N16" s="19">
        <v>4.1340008704683101E-2</v>
      </c>
      <c r="O16" s="19">
        <v>4.31603447353546E-2</v>
      </c>
      <c r="P16" s="19">
        <v>4.44372935473068E-2</v>
      </c>
      <c r="Q16" s="19">
        <v>6.5621432658906895E-2</v>
      </c>
      <c r="R16" s="19"/>
      <c r="S16" s="19">
        <v>3.2725096178867201E-2</v>
      </c>
      <c r="T16" s="19">
        <v>6.1743934775264998E-2</v>
      </c>
      <c r="U16" s="19">
        <v>4.5056759168498203E-2</v>
      </c>
      <c r="V16" s="19">
        <v>5.4579968921569001E-2</v>
      </c>
      <c r="W16" s="19">
        <v>4.4089332707584999E-2</v>
      </c>
      <c r="X16" s="19">
        <v>5.3009331379693402E-2</v>
      </c>
      <c r="Y16" s="19">
        <v>6.8975719159015306E-2</v>
      </c>
      <c r="Z16" s="19">
        <v>5.3051541944091403E-2</v>
      </c>
      <c r="AA16" s="19">
        <v>3.8590152059227799E-2</v>
      </c>
      <c r="AB16" s="19">
        <v>4.6814666418921902E-2</v>
      </c>
      <c r="AC16" s="19">
        <v>2.6393630211087E-2</v>
      </c>
      <c r="AD16" s="19">
        <v>7.0446273302714399E-2</v>
      </c>
      <c r="AE16" s="19"/>
      <c r="AF16" s="19">
        <v>2.97631157913084E-2</v>
      </c>
      <c r="AG16" s="19">
        <v>3.7359780677037498E-2</v>
      </c>
      <c r="AH16" s="19">
        <v>4.7129326678894398E-2</v>
      </c>
      <c r="AI16" s="19">
        <v>5.2306556136567803E-2</v>
      </c>
      <c r="AJ16" s="19">
        <v>6.5915945233584905E-2</v>
      </c>
      <c r="AK16" s="19"/>
      <c r="AL16" s="19">
        <v>6.8998508430323194E-2</v>
      </c>
      <c r="AM16" s="19">
        <v>5.2078151247840702E-2</v>
      </c>
      <c r="AN16" s="19">
        <v>3.0879027437881599E-2</v>
      </c>
      <c r="AO16" s="19">
        <v>2.709585828839E-2</v>
      </c>
      <c r="AP16" s="19">
        <v>1.27855180451735E-2</v>
      </c>
      <c r="AQ16" s="19"/>
      <c r="AR16" s="19">
        <v>3.48541757193351E-2</v>
      </c>
      <c r="AS16" s="19"/>
      <c r="AT16" s="19">
        <v>3.3130635321262099E-2</v>
      </c>
      <c r="AU16" s="19"/>
      <c r="AV16" s="19">
        <v>3.4890809541470398E-2</v>
      </c>
      <c r="AW16" s="19"/>
      <c r="AX16" s="19">
        <v>2.3308118939853399E-2</v>
      </c>
      <c r="AY16" s="19">
        <v>4.1355750062589097E-2</v>
      </c>
      <c r="AZ16" s="19"/>
      <c r="BA16" s="19">
        <v>5.6475920509591097E-2</v>
      </c>
      <c r="BB16" s="19">
        <v>4.2347396237052699E-2</v>
      </c>
    </row>
    <row r="17" spans="2:2">
      <c r="B17" s="16"/>
    </row>
    <row r="18" spans="2:2">
      <c r="B18" t="s">
        <v>456</v>
      </c>
    </row>
    <row r="19" spans="2:2">
      <c r="B19" t="s">
        <v>457</v>
      </c>
    </row>
    <row r="21" spans="2:2">
      <c r="B21"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B2:BB16"/>
  <sheetViews>
    <sheetView showGridLines="0" topLeftCell="A6" workbookViewId="0">
      <pane xSplit="2" topLeftCell="C1" activePane="topRight" state="frozen"/>
      <selection pane="topRight" activeCell="B16" sqref="B16"/>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386</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43.15">
      <c r="B9" s="18" t="s">
        <v>454</v>
      </c>
      <c r="C9" s="17">
        <v>0.54590036583898005</v>
      </c>
      <c r="D9" s="17">
        <v>0.61606581857832399</v>
      </c>
      <c r="E9" s="17">
        <v>0.47692393942283601</v>
      </c>
      <c r="F9" s="17"/>
      <c r="G9" s="17">
        <v>0.55788884815984496</v>
      </c>
      <c r="H9" s="17">
        <v>0.616582727345662</v>
      </c>
      <c r="I9" s="17">
        <v>0.54064931444522901</v>
      </c>
      <c r="J9" s="17">
        <v>0.50423307164198405</v>
      </c>
      <c r="K9" s="17">
        <v>0.54480151170804803</v>
      </c>
      <c r="L9" s="17">
        <v>0.51849128986279203</v>
      </c>
      <c r="M9" s="17"/>
      <c r="N9" s="17">
        <v>0.64652581700394196</v>
      </c>
      <c r="O9" s="17">
        <v>0.52214220966532399</v>
      </c>
      <c r="P9" s="17">
        <v>0.54152745892593901</v>
      </c>
      <c r="Q9" s="17">
        <v>0.47229683540613199</v>
      </c>
      <c r="R9" s="17"/>
      <c r="S9" s="17">
        <v>0.62036905892193295</v>
      </c>
      <c r="T9" s="17">
        <v>0.53433328119250101</v>
      </c>
      <c r="U9" s="17">
        <v>0.56745792596132505</v>
      </c>
      <c r="V9" s="17">
        <v>0.55436492630913403</v>
      </c>
      <c r="W9" s="17">
        <v>0.49781283817219901</v>
      </c>
      <c r="X9" s="17">
        <v>0.54428109114869205</v>
      </c>
      <c r="Y9" s="17">
        <v>0.489564963789416</v>
      </c>
      <c r="Z9" s="17">
        <v>0.51817073672815195</v>
      </c>
      <c r="AA9" s="17">
        <v>0.57806980384996098</v>
      </c>
      <c r="AB9" s="17">
        <v>0.54136552878496103</v>
      </c>
      <c r="AC9" s="17">
        <v>0.49906669034633799</v>
      </c>
      <c r="AD9" s="17">
        <v>0.44415510426158999</v>
      </c>
      <c r="AE9" s="17"/>
      <c r="AF9" s="17">
        <v>0.65593369286314396</v>
      </c>
      <c r="AG9" s="17">
        <v>0.56680147125046698</v>
      </c>
      <c r="AH9" s="17">
        <v>0.54289918108108404</v>
      </c>
      <c r="AI9" s="17">
        <v>0.47906499297938898</v>
      </c>
      <c r="AJ9" s="17">
        <v>0.47117381533239799</v>
      </c>
      <c r="AK9" s="17"/>
      <c r="AL9" s="17">
        <v>0.46591108447549301</v>
      </c>
      <c r="AM9" s="17">
        <v>0.50859591669968496</v>
      </c>
      <c r="AN9" s="17">
        <v>0.61758443599941404</v>
      </c>
      <c r="AO9" s="17">
        <v>0.71396324637948705</v>
      </c>
      <c r="AP9" s="17">
        <v>0.65784648342727903</v>
      </c>
      <c r="AQ9" s="17"/>
      <c r="AR9" s="17">
        <v>0.62308313439233698</v>
      </c>
      <c r="AS9" s="17"/>
      <c r="AT9" s="17">
        <v>0.633446847554332</v>
      </c>
      <c r="AU9" s="17"/>
      <c r="AV9" s="17">
        <v>0.62586119095442005</v>
      </c>
      <c r="AW9" s="17"/>
      <c r="AX9" s="17">
        <v>0.65243924575092904</v>
      </c>
      <c r="AY9" s="17">
        <v>0.60988962893382903</v>
      </c>
      <c r="AZ9" s="17"/>
      <c r="BA9" s="17">
        <v>0.51968573778516602</v>
      </c>
      <c r="BB9" s="17">
        <v>0.59212685243254004</v>
      </c>
    </row>
    <row r="10" spans="2:54" ht="43.15">
      <c r="B10" s="18" t="s">
        <v>455</v>
      </c>
      <c r="C10" s="17">
        <v>0.282418034353421</v>
      </c>
      <c r="D10" s="17">
        <v>0.26739057208838002</v>
      </c>
      <c r="E10" s="17">
        <v>0.29779179933597499</v>
      </c>
      <c r="F10" s="17"/>
      <c r="G10" s="17">
        <v>0.30722810161249697</v>
      </c>
      <c r="H10" s="17">
        <v>0.246507831751656</v>
      </c>
      <c r="I10" s="17">
        <v>0.298019489342841</v>
      </c>
      <c r="J10" s="17">
        <v>0.28478911401290702</v>
      </c>
      <c r="K10" s="17">
        <v>0.25594699985768898</v>
      </c>
      <c r="L10" s="17">
        <v>0.29880359274864698</v>
      </c>
      <c r="M10" s="17"/>
      <c r="N10" s="17">
        <v>0.24374441363913399</v>
      </c>
      <c r="O10" s="17">
        <v>0.303109949162436</v>
      </c>
      <c r="P10" s="17">
        <v>0.27928699194155798</v>
      </c>
      <c r="Q10" s="17">
        <v>0.30385490634714102</v>
      </c>
      <c r="R10" s="17"/>
      <c r="S10" s="17">
        <v>0.246741836368709</v>
      </c>
      <c r="T10" s="17">
        <v>0.29173682667387202</v>
      </c>
      <c r="U10" s="17">
        <v>0.293191708041315</v>
      </c>
      <c r="V10" s="17">
        <v>0.29380980403090401</v>
      </c>
      <c r="W10" s="17">
        <v>0.32008815006397301</v>
      </c>
      <c r="X10" s="17">
        <v>0.26020716294016299</v>
      </c>
      <c r="Y10" s="17">
        <v>0.311797235017791</v>
      </c>
      <c r="Z10" s="17">
        <v>0.30451035158455803</v>
      </c>
      <c r="AA10" s="17">
        <v>0.26182161852227598</v>
      </c>
      <c r="AB10" s="17">
        <v>0.26169065074250297</v>
      </c>
      <c r="AC10" s="17">
        <v>0.24753924639937</v>
      </c>
      <c r="AD10" s="17">
        <v>0.41180726931620698</v>
      </c>
      <c r="AE10" s="17"/>
      <c r="AF10" s="17">
        <v>0.218606781364902</v>
      </c>
      <c r="AG10" s="17">
        <v>0.28321735456303099</v>
      </c>
      <c r="AH10" s="17">
        <v>0.28072579763042699</v>
      </c>
      <c r="AI10" s="17">
        <v>0.34925951877024303</v>
      </c>
      <c r="AJ10" s="17">
        <v>0.36951861405541703</v>
      </c>
      <c r="AK10" s="17"/>
      <c r="AL10" s="17">
        <v>0.31718984798171401</v>
      </c>
      <c r="AM10" s="17">
        <v>0.29600707852132302</v>
      </c>
      <c r="AN10" s="17">
        <v>0.25321539957146499</v>
      </c>
      <c r="AO10" s="17">
        <v>0.20223735974598001</v>
      </c>
      <c r="AP10" s="17">
        <v>0.26403064439558499</v>
      </c>
      <c r="AQ10" s="17"/>
      <c r="AR10" s="17">
        <v>0.26970116028350499</v>
      </c>
      <c r="AS10" s="17"/>
      <c r="AT10" s="17">
        <v>0.29280595080175598</v>
      </c>
      <c r="AU10" s="17"/>
      <c r="AV10" s="17">
        <v>0.26510302324530799</v>
      </c>
      <c r="AW10" s="17"/>
      <c r="AX10" s="17">
        <v>0.26768436630081199</v>
      </c>
      <c r="AY10" s="17">
        <v>0.23256933198183999</v>
      </c>
      <c r="AZ10" s="17"/>
      <c r="BA10" s="17">
        <v>0.31780729561851501</v>
      </c>
      <c r="BB10" s="17">
        <v>0.25545754336145798</v>
      </c>
    </row>
    <row r="11" spans="2:54">
      <c r="B11" s="18" t="s">
        <v>115</v>
      </c>
      <c r="C11" s="19">
        <v>0.17168159980759801</v>
      </c>
      <c r="D11" s="19">
        <v>0.11654360933329599</v>
      </c>
      <c r="E11" s="19">
        <v>0.225284261241189</v>
      </c>
      <c r="F11" s="19"/>
      <c r="G11" s="19">
        <v>0.13488305022765801</v>
      </c>
      <c r="H11" s="19">
        <v>0.13690944090268201</v>
      </c>
      <c r="I11" s="19">
        <v>0.16133119621193001</v>
      </c>
      <c r="J11" s="19">
        <v>0.21097781434510901</v>
      </c>
      <c r="K11" s="19">
        <v>0.19925148843426299</v>
      </c>
      <c r="L11" s="19">
        <v>0.18270511738856099</v>
      </c>
      <c r="M11" s="19"/>
      <c r="N11" s="19">
        <v>0.109729769356924</v>
      </c>
      <c r="O11" s="19">
        <v>0.17474784117223899</v>
      </c>
      <c r="P11" s="19">
        <v>0.17918554913250301</v>
      </c>
      <c r="Q11" s="19">
        <v>0.22384825824672699</v>
      </c>
      <c r="R11" s="19"/>
      <c r="S11" s="19">
        <v>0.132889104709358</v>
      </c>
      <c r="T11" s="19">
        <v>0.173929892133627</v>
      </c>
      <c r="U11" s="19">
        <v>0.13935036599736</v>
      </c>
      <c r="V11" s="19">
        <v>0.15182526965996199</v>
      </c>
      <c r="W11" s="19">
        <v>0.18209901176382801</v>
      </c>
      <c r="X11" s="19">
        <v>0.19551174591114401</v>
      </c>
      <c r="Y11" s="19">
        <v>0.19863780119279301</v>
      </c>
      <c r="Z11" s="19">
        <v>0.177318911687291</v>
      </c>
      <c r="AA11" s="19">
        <v>0.16010857762776301</v>
      </c>
      <c r="AB11" s="19">
        <v>0.196943820472536</v>
      </c>
      <c r="AC11" s="19">
        <v>0.25339406325429098</v>
      </c>
      <c r="AD11" s="19">
        <v>0.144037626422203</v>
      </c>
      <c r="AE11" s="19"/>
      <c r="AF11" s="19">
        <v>0.12545952577195399</v>
      </c>
      <c r="AG11" s="19">
        <v>0.149981174186502</v>
      </c>
      <c r="AH11" s="19">
        <v>0.176375021288489</v>
      </c>
      <c r="AI11" s="19">
        <v>0.17167548825036699</v>
      </c>
      <c r="AJ11" s="19">
        <v>0.15930757061218501</v>
      </c>
      <c r="AK11" s="19"/>
      <c r="AL11" s="19">
        <v>0.21689906754279301</v>
      </c>
      <c r="AM11" s="19">
        <v>0.19539700477899299</v>
      </c>
      <c r="AN11" s="19">
        <v>0.12920016442912199</v>
      </c>
      <c r="AO11" s="19">
        <v>8.3799393874532502E-2</v>
      </c>
      <c r="AP11" s="19">
        <v>7.8122872177135996E-2</v>
      </c>
      <c r="AQ11" s="19"/>
      <c r="AR11" s="19">
        <v>0.107215705324158</v>
      </c>
      <c r="AS11" s="19"/>
      <c r="AT11" s="19">
        <v>7.3747201643912005E-2</v>
      </c>
      <c r="AU11" s="19"/>
      <c r="AV11" s="19">
        <v>0.109035785800273</v>
      </c>
      <c r="AW11" s="19"/>
      <c r="AX11" s="19">
        <v>7.9876387948259603E-2</v>
      </c>
      <c r="AY11" s="19">
        <v>0.15754103908433101</v>
      </c>
      <c r="AZ11" s="19"/>
      <c r="BA11" s="19">
        <v>0.162506966596319</v>
      </c>
      <c r="BB11" s="19">
        <v>0.152415604206002</v>
      </c>
    </row>
    <row r="12" spans="2:54">
      <c r="B12" s="16"/>
    </row>
    <row r="13" spans="2:54">
      <c r="B13" t="s">
        <v>456</v>
      </c>
    </row>
    <row r="14" spans="2:54">
      <c r="B14" t="s">
        <v>457</v>
      </c>
    </row>
    <row r="16" spans="2:54">
      <c r="B16"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BB23"/>
  <sheetViews>
    <sheetView showGridLines="0" topLeftCell="A11" workbookViewId="0">
      <pane xSplit="2" topLeftCell="C1" activePane="topRight" state="frozen"/>
      <selection pane="topRight" activeCell="B19" sqref="B19"/>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135</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2855</v>
      </c>
      <c r="D7" s="10">
        <v>1345</v>
      </c>
      <c r="E7" s="10">
        <v>1503</v>
      </c>
      <c r="F7" s="10"/>
      <c r="G7" s="10">
        <v>364</v>
      </c>
      <c r="H7" s="10">
        <v>459</v>
      </c>
      <c r="I7" s="10">
        <v>488</v>
      </c>
      <c r="J7" s="10">
        <v>376</v>
      </c>
      <c r="K7" s="10">
        <v>471</v>
      </c>
      <c r="L7" s="10">
        <v>696</v>
      </c>
      <c r="M7" s="10"/>
      <c r="N7" s="10">
        <v>803</v>
      </c>
      <c r="O7" s="10">
        <v>770</v>
      </c>
      <c r="P7" s="10">
        <v>549</v>
      </c>
      <c r="Q7" s="10">
        <v>713</v>
      </c>
      <c r="R7" s="10"/>
      <c r="S7" s="10">
        <v>358</v>
      </c>
      <c r="T7" s="10">
        <v>466</v>
      </c>
      <c r="U7" s="10">
        <v>293</v>
      </c>
      <c r="V7" s="10">
        <v>191</v>
      </c>
      <c r="W7" s="10">
        <v>193</v>
      </c>
      <c r="X7" s="10">
        <v>312</v>
      </c>
      <c r="Y7" s="10">
        <v>225</v>
      </c>
      <c r="Z7" s="10">
        <v>108</v>
      </c>
      <c r="AA7" s="10">
        <v>297</v>
      </c>
      <c r="AB7" s="10">
        <v>201</v>
      </c>
      <c r="AC7" s="10">
        <v>143</v>
      </c>
      <c r="AD7" s="10">
        <v>68</v>
      </c>
      <c r="AE7" s="10"/>
      <c r="AF7" s="10">
        <v>835</v>
      </c>
      <c r="AG7" s="10">
        <v>508</v>
      </c>
      <c r="AH7" s="10">
        <v>276</v>
      </c>
      <c r="AI7" s="10">
        <v>201</v>
      </c>
      <c r="AJ7" s="10">
        <v>498</v>
      </c>
      <c r="AK7" s="10"/>
      <c r="AL7" s="10">
        <v>703</v>
      </c>
      <c r="AM7" s="10">
        <v>660</v>
      </c>
      <c r="AN7" s="10">
        <v>709</v>
      </c>
      <c r="AO7" s="10">
        <v>288</v>
      </c>
      <c r="AP7" s="10">
        <v>49</v>
      </c>
      <c r="AQ7" s="10"/>
      <c r="AR7" s="10">
        <v>326</v>
      </c>
      <c r="AS7" s="10"/>
      <c r="AT7" s="10">
        <v>124</v>
      </c>
      <c r="AU7" s="10"/>
      <c r="AV7" s="10">
        <v>188</v>
      </c>
      <c r="AW7" s="10"/>
      <c r="AX7" s="10">
        <v>136</v>
      </c>
      <c r="AY7" s="10">
        <v>617</v>
      </c>
      <c r="AZ7" s="10"/>
      <c r="BA7" s="10">
        <v>1005</v>
      </c>
      <c r="BB7" s="10">
        <v>1140</v>
      </c>
    </row>
    <row r="8" spans="2:54" ht="30" customHeight="1">
      <c r="B8" s="11" t="s">
        <v>84</v>
      </c>
      <c r="C8" s="11">
        <v>2859</v>
      </c>
      <c r="D8" s="11">
        <v>1363</v>
      </c>
      <c r="E8" s="11">
        <v>1489</v>
      </c>
      <c r="F8" s="11"/>
      <c r="G8" s="11">
        <v>371</v>
      </c>
      <c r="H8" s="11">
        <v>454</v>
      </c>
      <c r="I8" s="11">
        <v>481</v>
      </c>
      <c r="J8" s="11">
        <v>484</v>
      </c>
      <c r="K8" s="11">
        <v>422</v>
      </c>
      <c r="L8" s="11">
        <v>645</v>
      </c>
      <c r="M8" s="11"/>
      <c r="N8" s="11">
        <v>739</v>
      </c>
      <c r="O8" s="11">
        <v>745</v>
      </c>
      <c r="P8" s="11">
        <v>641</v>
      </c>
      <c r="Q8" s="11">
        <v>715</v>
      </c>
      <c r="R8" s="11"/>
      <c r="S8" s="11">
        <v>361</v>
      </c>
      <c r="T8" s="11">
        <v>389</v>
      </c>
      <c r="U8" s="11">
        <v>245</v>
      </c>
      <c r="V8" s="11">
        <v>261</v>
      </c>
      <c r="W8" s="11">
        <v>204</v>
      </c>
      <c r="X8" s="11">
        <v>259</v>
      </c>
      <c r="Y8" s="11">
        <v>232</v>
      </c>
      <c r="Z8" s="11">
        <v>108</v>
      </c>
      <c r="AA8" s="11">
        <v>305</v>
      </c>
      <c r="AB8" s="11">
        <v>256</v>
      </c>
      <c r="AC8" s="11">
        <v>150</v>
      </c>
      <c r="AD8" s="11">
        <v>90</v>
      </c>
      <c r="AE8" s="11"/>
      <c r="AF8" s="11">
        <v>845</v>
      </c>
      <c r="AG8" s="11">
        <v>484</v>
      </c>
      <c r="AH8" s="11">
        <v>269</v>
      </c>
      <c r="AI8" s="11">
        <v>202</v>
      </c>
      <c r="AJ8" s="11">
        <v>504</v>
      </c>
      <c r="AK8" s="11"/>
      <c r="AL8" s="11">
        <v>718</v>
      </c>
      <c r="AM8" s="11">
        <v>679</v>
      </c>
      <c r="AN8" s="11">
        <v>696</v>
      </c>
      <c r="AO8" s="11">
        <v>275</v>
      </c>
      <c r="AP8" s="11">
        <v>43</v>
      </c>
      <c r="AQ8" s="11"/>
      <c r="AR8" s="11">
        <v>324</v>
      </c>
      <c r="AS8" s="11"/>
      <c r="AT8" s="11">
        <v>127</v>
      </c>
      <c r="AU8" s="11"/>
      <c r="AV8" s="11">
        <v>186</v>
      </c>
      <c r="AW8" s="11"/>
      <c r="AX8" s="11">
        <v>132</v>
      </c>
      <c r="AY8" s="11">
        <v>630</v>
      </c>
      <c r="AZ8" s="11"/>
      <c r="BA8" s="11">
        <v>991</v>
      </c>
      <c r="BB8" s="11">
        <v>1143</v>
      </c>
    </row>
    <row r="9" spans="2:54" ht="28.9">
      <c r="B9" s="18" t="s">
        <v>136</v>
      </c>
      <c r="C9" s="17">
        <v>0.33439024873983703</v>
      </c>
      <c r="D9" s="17">
        <v>0.33750044289812198</v>
      </c>
      <c r="E9" s="17">
        <v>0.33255408388138502</v>
      </c>
      <c r="F9" s="17"/>
      <c r="G9" s="17">
        <v>0.33674710552221698</v>
      </c>
      <c r="H9" s="17">
        <v>0.36956574078457199</v>
      </c>
      <c r="I9" s="17">
        <v>0.357832379297507</v>
      </c>
      <c r="J9" s="17">
        <v>0.28392892395830299</v>
      </c>
      <c r="K9" s="17">
        <v>0.32222380550487201</v>
      </c>
      <c r="L9" s="17">
        <v>0.337048526091</v>
      </c>
      <c r="M9" s="17"/>
      <c r="N9" s="17">
        <v>0.31837309169973999</v>
      </c>
      <c r="O9" s="17">
        <v>0.322864568980467</v>
      </c>
      <c r="P9" s="17">
        <v>0.372219766169612</v>
      </c>
      <c r="Q9" s="17">
        <v>0.32984424719626099</v>
      </c>
      <c r="R9" s="17"/>
      <c r="S9" s="17">
        <v>0.36505719771061501</v>
      </c>
      <c r="T9" s="17">
        <v>0.33435266456132201</v>
      </c>
      <c r="U9" s="17">
        <v>0.38789220596993002</v>
      </c>
      <c r="V9" s="17">
        <v>0.34446835516588198</v>
      </c>
      <c r="W9" s="17">
        <v>0.35504420692194599</v>
      </c>
      <c r="X9" s="17">
        <v>0.32811333761700001</v>
      </c>
      <c r="Y9" s="17">
        <v>0.26179565844605401</v>
      </c>
      <c r="Z9" s="17">
        <v>0.27632209244657602</v>
      </c>
      <c r="AA9" s="17">
        <v>0.30155515162047902</v>
      </c>
      <c r="AB9" s="17">
        <v>0.35580605775456903</v>
      </c>
      <c r="AC9" s="17">
        <v>0.33311989616494803</v>
      </c>
      <c r="AD9" s="17">
        <v>0.31701613196848599</v>
      </c>
      <c r="AE9" s="17"/>
      <c r="AF9" s="17">
        <v>0.31841609022944301</v>
      </c>
      <c r="AG9" s="17">
        <v>0.39261821169274103</v>
      </c>
      <c r="AH9" s="17">
        <v>0.25869127087775501</v>
      </c>
      <c r="AI9" s="17">
        <v>0.31690891756598599</v>
      </c>
      <c r="AJ9" s="17">
        <v>0.38804321748359299</v>
      </c>
      <c r="AK9" s="17"/>
      <c r="AL9" s="17">
        <v>0.356788543670151</v>
      </c>
      <c r="AM9" s="17">
        <v>0.33702612368836399</v>
      </c>
      <c r="AN9" s="17">
        <v>0.30651278046254099</v>
      </c>
      <c r="AO9" s="17">
        <v>0.34186199642526799</v>
      </c>
      <c r="AP9" s="17">
        <v>0.34634062932248599</v>
      </c>
      <c r="AQ9" s="17"/>
      <c r="AR9" s="17">
        <v>0.34987836366872699</v>
      </c>
      <c r="AS9" s="17"/>
      <c r="AT9" s="17">
        <v>0.44680996982109999</v>
      </c>
      <c r="AU9" s="17"/>
      <c r="AV9" s="17">
        <v>0.293409405522497</v>
      </c>
      <c r="AW9" s="17"/>
      <c r="AX9" s="17">
        <v>0.351704286988062</v>
      </c>
      <c r="AY9" s="17">
        <v>0.29059157256215601</v>
      </c>
      <c r="AZ9" s="17"/>
      <c r="BA9" s="17">
        <v>0.37046247334346699</v>
      </c>
      <c r="BB9" s="17">
        <v>0.29210490665685601</v>
      </c>
    </row>
    <row r="10" spans="2:54" ht="28.9">
      <c r="B10" s="18" t="s">
        <v>137</v>
      </c>
      <c r="C10" s="17">
        <v>0.33163854130718901</v>
      </c>
      <c r="D10" s="17">
        <v>0.34204078094426899</v>
      </c>
      <c r="E10" s="17">
        <v>0.322302462077107</v>
      </c>
      <c r="F10" s="17"/>
      <c r="G10" s="17">
        <v>0.31987050804671702</v>
      </c>
      <c r="H10" s="17">
        <v>0.29237116568905602</v>
      </c>
      <c r="I10" s="17">
        <v>0.268116595542155</v>
      </c>
      <c r="J10" s="17">
        <v>0.29601659244998002</v>
      </c>
      <c r="K10" s="17">
        <v>0.37025714808771298</v>
      </c>
      <c r="L10" s="17">
        <v>0.41397950122353699</v>
      </c>
      <c r="M10" s="17"/>
      <c r="N10" s="17">
        <v>0.30701376924189</v>
      </c>
      <c r="O10" s="17">
        <v>0.35775227180014701</v>
      </c>
      <c r="P10" s="17">
        <v>0.32827234627659202</v>
      </c>
      <c r="Q10" s="17">
        <v>0.33360692479292497</v>
      </c>
      <c r="R10" s="17"/>
      <c r="S10" s="17">
        <v>0.30655737748804401</v>
      </c>
      <c r="T10" s="17">
        <v>0.41047889630755502</v>
      </c>
      <c r="U10" s="17">
        <v>0.426118796542032</v>
      </c>
      <c r="V10" s="17">
        <v>0.32948698372745699</v>
      </c>
      <c r="W10" s="17">
        <v>0.337697997131715</v>
      </c>
      <c r="X10" s="17">
        <v>0.308610358910542</v>
      </c>
      <c r="Y10" s="17">
        <v>0.29280506523063499</v>
      </c>
      <c r="Z10" s="17">
        <v>0.29825377857285301</v>
      </c>
      <c r="AA10" s="17">
        <v>0.27352207772252402</v>
      </c>
      <c r="AB10" s="17">
        <v>0.28070289503421603</v>
      </c>
      <c r="AC10" s="17">
        <v>0.37500620193227702</v>
      </c>
      <c r="AD10" s="17">
        <v>0.30279763351451799</v>
      </c>
      <c r="AE10" s="17"/>
      <c r="AF10" s="17">
        <v>0.16374400880661499</v>
      </c>
      <c r="AG10" s="17">
        <v>0.48943804881308201</v>
      </c>
      <c r="AH10" s="17">
        <v>0.27977259264597498</v>
      </c>
      <c r="AI10" s="17">
        <v>0.358918257600988</v>
      </c>
      <c r="AJ10" s="17">
        <v>0.48395150498713302</v>
      </c>
      <c r="AK10" s="17"/>
      <c r="AL10" s="17">
        <v>0.37133328320950898</v>
      </c>
      <c r="AM10" s="17">
        <v>0.31683491205214298</v>
      </c>
      <c r="AN10" s="17">
        <v>0.28459905555964599</v>
      </c>
      <c r="AO10" s="17">
        <v>0.30472628160403997</v>
      </c>
      <c r="AP10" s="17">
        <v>0.26331846999311398</v>
      </c>
      <c r="AQ10" s="17"/>
      <c r="AR10" s="17">
        <v>0.27167196987810099</v>
      </c>
      <c r="AS10" s="17"/>
      <c r="AT10" s="17">
        <v>0.35389660865790301</v>
      </c>
      <c r="AU10" s="17"/>
      <c r="AV10" s="17">
        <v>0.23695629955216499</v>
      </c>
      <c r="AW10" s="17"/>
      <c r="AX10" s="17">
        <v>0.28039625563027698</v>
      </c>
      <c r="AY10" s="17">
        <v>0.16998240819507099</v>
      </c>
      <c r="AZ10" s="17"/>
      <c r="BA10" s="17">
        <v>0.434523784283949</v>
      </c>
      <c r="BB10" s="17">
        <v>0.276541489709764</v>
      </c>
    </row>
    <row r="11" spans="2:54" ht="43.15">
      <c r="B11" s="18" t="s">
        <v>138</v>
      </c>
      <c r="C11" s="17">
        <v>0.32470318955020899</v>
      </c>
      <c r="D11" s="17">
        <v>0.36003814941032902</v>
      </c>
      <c r="E11" s="17">
        <v>0.29251242350787199</v>
      </c>
      <c r="F11" s="17"/>
      <c r="G11" s="17">
        <v>0.26538603546404999</v>
      </c>
      <c r="H11" s="17">
        <v>0.28614514047985001</v>
      </c>
      <c r="I11" s="17">
        <v>0.28581154902163902</v>
      </c>
      <c r="J11" s="17">
        <v>0.33931153817733301</v>
      </c>
      <c r="K11" s="17">
        <v>0.32800857601122602</v>
      </c>
      <c r="L11" s="17">
        <v>0.40225718876036998</v>
      </c>
      <c r="M11" s="17"/>
      <c r="N11" s="17">
        <v>0.357340149007979</v>
      </c>
      <c r="O11" s="17">
        <v>0.33888519009195001</v>
      </c>
      <c r="P11" s="17">
        <v>0.30725579619243398</v>
      </c>
      <c r="Q11" s="17">
        <v>0.29406104276109701</v>
      </c>
      <c r="R11" s="17"/>
      <c r="S11" s="17">
        <v>0.29741144274604198</v>
      </c>
      <c r="T11" s="17">
        <v>0.40702709766286499</v>
      </c>
      <c r="U11" s="17">
        <v>0.396427747335382</v>
      </c>
      <c r="V11" s="17">
        <v>0.32920488154179101</v>
      </c>
      <c r="W11" s="17">
        <v>0.34358524524409301</v>
      </c>
      <c r="X11" s="17">
        <v>0.29875738024306903</v>
      </c>
      <c r="Y11" s="17">
        <v>0.25429793654593702</v>
      </c>
      <c r="Z11" s="17">
        <v>0.36310921969404802</v>
      </c>
      <c r="AA11" s="17">
        <v>0.30377043840301599</v>
      </c>
      <c r="AB11" s="17">
        <v>0.30206177900671699</v>
      </c>
      <c r="AC11" s="17">
        <v>0.25183133480303599</v>
      </c>
      <c r="AD11" s="17">
        <v>0.29369852731169999</v>
      </c>
      <c r="AE11" s="17"/>
      <c r="AF11" s="17">
        <v>0.20839169456399301</v>
      </c>
      <c r="AG11" s="17">
        <v>0.48598588518722202</v>
      </c>
      <c r="AH11" s="17">
        <v>0.31085400958430498</v>
      </c>
      <c r="AI11" s="17">
        <v>0.32723791901819699</v>
      </c>
      <c r="AJ11" s="17">
        <v>0.40945747892334899</v>
      </c>
      <c r="AK11" s="17"/>
      <c r="AL11" s="17">
        <v>0.321245926108921</v>
      </c>
      <c r="AM11" s="17">
        <v>0.33203187637970599</v>
      </c>
      <c r="AN11" s="17">
        <v>0.31154128432157502</v>
      </c>
      <c r="AO11" s="17">
        <v>0.32485668008477497</v>
      </c>
      <c r="AP11" s="17">
        <v>0.22396621407317199</v>
      </c>
      <c r="AQ11" s="17"/>
      <c r="AR11" s="17">
        <v>0.27034044262522</v>
      </c>
      <c r="AS11" s="17"/>
      <c r="AT11" s="17">
        <v>0.322096092339625</v>
      </c>
      <c r="AU11" s="17"/>
      <c r="AV11" s="17">
        <v>0.225576671690908</v>
      </c>
      <c r="AW11" s="17"/>
      <c r="AX11" s="17">
        <v>0.29880108146680601</v>
      </c>
      <c r="AY11" s="17">
        <v>0.20237610398102401</v>
      </c>
      <c r="AZ11" s="17"/>
      <c r="BA11" s="17">
        <v>0.39651239954347001</v>
      </c>
      <c r="BB11" s="17">
        <v>0.30096846074018602</v>
      </c>
    </row>
    <row r="12" spans="2:54" ht="43.15">
      <c r="B12" s="18" t="s">
        <v>139</v>
      </c>
      <c r="C12" s="17">
        <v>0.31677415546210402</v>
      </c>
      <c r="D12" s="17">
        <v>0.306410067695712</v>
      </c>
      <c r="E12" s="17">
        <v>0.32623474653159401</v>
      </c>
      <c r="F12" s="17"/>
      <c r="G12" s="17">
        <v>0.30822219738190998</v>
      </c>
      <c r="H12" s="17">
        <v>0.30232518895011301</v>
      </c>
      <c r="I12" s="17">
        <v>0.278262255856147</v>
      </c>
      <c r="J12" s="17">
        <v>0.29418595781159002</v>
      </c>
      <c r="K12" s="17">
        <v>0.35152140744162502</v>
      </c>
      <c r="L12" s="17">
        <v>0.35389062575757801</v>
      </c>
      <c r="M12" s="17"/>
      <c r="N12" s="17">
        <v>0.33811536143318099</v>
      </c>
      <c r="O12" s="17">
        <v>0.33782684628486698</v>
      </c>
      <c r="P12" s="17">
        <v>0.29806270416730302</v>
      </c>
      <c r="Q12" s="17">
        <v>0.28948112838212398</v>
      </c>
      <c r="R12" s="17"/>
      <c r="S12" s="17">
        <v>0.281174098554348</v>
      </c>
      <c r="T12" s="17">
        <v>0.30320742256275102</v>
      </c>
      <c r="U12" s="17">
        <v>0.27903464928741001</v>
      </c>
      <c r="V12" s="17">
        <v>0.32611257127112298</v>
      </c>
      <c r="W12" s="17">
        <v>0.285486648851625</v>
      </c>
      <c r="X12" s="17">
        <v>0.32699974570667001</v>
      </c>
      <c r="Y12" s="17">
        <v>0.31452458245679099</v>
      </c>
      <c r="Z12" s="17">
        <v>0.24469520794077401</v>
      </c>
      <c r="AA12" s="17">
        <v>0.36161616912688899</v>
      </c>
      <c r="AB12" s="17">
        <v>0.36670829424628898</v>
      </c>
      <c r="AC12" s="17">
        <v>0.34801637206459701</v>
      </c>
      <c r="AD12" s="17">
        <v>0.38139654583260502</v>
      </c>
      <c r="AE12" s="17"/>
      <c r="AF12" s="17">
        <v>0.381107486277727</v>
      </c>
      <c r="AG12" s="17">
        <v>0.27381913728831497</v>
      </c>
      <c r="AH12" s="17">
        <v>0.38977815253095399</v>
      </c>
      <c r="AI12" s="17">
        <v>0.34348115948926999</v>
      </c>
      <c r="AJ12" s="17">
        <v>0.23046955677491399</v>
      </c>
      <c r="AK12" s="17"/>
      <c r="AL12" s="17">
        <v>0.29345900975108202</v>
      </c>
      <c r="AM12" s="17">
        <v>0.310829402776371</v>
      </c>
      <c r="AN12" s="17">
        <v>0.35094474241717399</v>
      </c>
      <c r="AO12" s="17">
        <v>0.36149796929706701</v>
      </c>
      <c r="AP12" s="17">
        <v>0.28831046275706002</v>
      </c>
      <c r="AQ12" s="17"/>
      <c r="AR12" s="17">
        <v>0.41504371376370502</v>
      </c>
      <c r="AS12" s="17"/>
      <c r="AT12" s="17">
        <v>0.364685243333913</v>
      </c>
      <c r="AU12" s="17"/>
      <c r="AV12" s="17">
        <v>0.42908324362256201</v>
      </c>
      <c r="AW12" s="17"/>
      <c r="AX12" s="17">
        <v>0.41668188755552699</v>
      </c>
      <c r="AY12" s="17">
        <v>0.35377736612371402</v>
      </c>
      <c r="AZ12" s="17"/>
      <c r="BA12" s="17">
        <v>0.29984754289445897</v>
      </c>
      <c r="BB12" s="17">
        <v>0.36529136121324501</v>
      </c>
    </row>
    <row r="13" spans="2:54" ht="43.15">
      <c r="B13" s="18" t="s">
        <v>140</v>
      </c>
      <c r="C13" s="17">
        <v>0.22311281468049701</v>
      </c>
      <c r="D13" s="17">
        <v>0.24428357639461201</v>
      </c>
      <c r="E13" s="17">
        <v>0.20477364542912799</v>
      </c>
      <c r="F13" s="17"/>
      <c r="G13" s="17">
        <v>0.199267177673842</v>
      </c>
      <c r="H13" s="17">
        <v>0.21055749207169799</v>
      </c>
      <c r="I13" s="17">
        <v>0.18554215137826</v>
      </c>
      <c r="J13" s="17">
        <v>0.21880749927967699</v>
      </c>
      <c r="K13" s="17">
        <v>0.23926070720800199</v>
      </c>
      <c r="L13" s="17">
        <v>0.26533309495738</v>
      </c>
      <c r="M13" s="17"/>
      <c r="N13" s="17">
        <v>0.25762686951897401</v>
      </c>
      <c r="O13" s="17">
        <v>0.21633861603659699</v>
      </c>
      <c r="P13" s="17">
        <v>0.198514268506223</v>
      </c>
      <c r="Q13" s="17">
        <v>0.21741330076892501</v>
      </c>
      <c r="R13" s="17"/>
      <c r="S13" s="17">
        <v>0.251262055459891</v>
      </c>
      <c r="T13" s="17">
        <v>0.21684711590969599</v>
      </c>
      <c r="U13" s="17">
        <v>0.23409017310442001</v>
      </c>
      <c r="V13" s="17">
        <v>0.21205322720053499</v>
      </c>
      <c r="W13" s="17">
        <v>0.22458930816119499</v>
      </c>
      <c r="X13" s="17">
        <v>0.212962166853982</v>
      </c>
      <c r="Y13" s="17">
        <v>0.23559379294371999</v>
      </c>
      <c r="Z13" s="17">
        <v>0.21306374403247599</v>
      </c>
      <c r="AA13" s="17">
        <v>0.19816861282982001</v>
      </c>
      <c r="AB13" s="17">
        <v>0.25622293447016298</v>
      </c>
      <c r="AC13" s="17">
        <v>0.20995948694365499</v>
      </c>
      <c r="AD13" s="17">
        <v>0.15765298941785799</v>
      </c>
      <c r="AE13" s="17"/>
      <c r="AF13" s="17">
        <v>0.29650347238203301</v>
      </c>
      <c r="AG13" s="17">
        <v>0.17312770355624199</v>
      </c>
      <c r="AH13" s="17">
        <v>0.26978644947131802</v>
      </c>
      <c r="AI13" s="17">
        <v>0.18095272977575999</v>
      </c>
      <c r="AJ13" s="17">
        <v>0.153414628031984</v>
      </c>
      <c r="AK13" s="17"/>
      <c r="AL13" s="17">
        <v>0.20491657488739001</v>
      </c>
      <c r="AM13" s="17">
        <v>0.213844018522101</v>
      </c>
      <c r="AN13" s="17">
        <v>0.250445644546473</v>
      </c>
      <c r="AO13" s="17">
        <v>0.28304879271149003</v>
      </c>
      <c r="AP13" s="17">
        <v>0.16069953164513601</v>
      </c>
      <c r="AQ13" s="17"/>
      <c r="AR13" s="17">
        <v>0.27476651932561502</v>
      </c>
      <c r="AS13" s="17"/>
      <c r="AT13" s="17">
        <v>0.28880415975005602</v>
      </c>
      <c r="AU13" s="17"/>
      <c r="AV13" s="17">
        <v>0.27708351256339597</v>
      </c>
      <c r="AW13" s="17"/>
      <c r="AX13" s="17">
        <v>0.35926233276150099</v>
      </c>
      <c r="AY13" s="17">
        <v>0.28838463797687602</v>
      </c>
      <c r="AZ13" s="17"/>
      <c r="BA13" s="17">
        <v>0.19694966869621799</v>
      </c>
      <c r="BB13" s="17">
        <v>0.27101542865304001</v>
      </c>
    </row>
    <row r="14" spans="2:54" ht="28.9">
      <c r="B14" s="18" t="s">
        <v>141</v>
      </c>
      <c r="C14" s="17">
        <v>0.124440105906673</v>
      </c>
      <c r="D14" s="17">
        <v>0.119799845935723</v>
      </c>
      <c r="E14" s="17">
        <v>0.12926747163577901</v>
      </c>
      <c r="F14" s="17"/>
      <c r="G14" s="17">
        <v>0.162975926080278</v>
      </c>
      <c r="H14" s="17">
        <v>0.13809848111856299</v>
      </c>
      <c r="I14" s="17">
        <v>0.13462952916907001</v>
      </c>
      <c r="J14" s="17">
        <v>0.117390780803968</v>
      </c>
      <c r="K14" s="17">
        <v>8.9542915534635906E-2</v>
      </c>
      <c r="L14" s="17">
        <v>0.11334881906933</v>
      </c>
      <c r="M14" s="17"/>
      <c r="N14" s="17">
        <v>8.3074743432568404E-2</v>
      </c>
      <c r="O14" s="17">
        <v>0.13796391434720201</v>
      </c>
      <c r="P14" s="17">
        <v>0.133388082369234</v>
      </c>
      <c r="Q14" s="17">
        <v>0.14853685176030701</v>
      </c>
      <c r="R14" s="17"/>
      <c r="S14" s="17">
        <v>0.13300432327754599</v>
      </c>
      <c r="T14" s="17">
        <v>0.137093966359392</v>
      </c>
      <c r="U14" s="17">
        <v>0.126042486667166</v>
      </c>
      <c r="V14" s="17">
        <v>0.13833605463371701</v>
      </c>
      <c r="W14" s="17">
        <v>0.127819230827969</v>
      </c>
      <c r="X14" s="17">
        <v>8.5327806148609298E-2</v>
      </c>
      <c r="Y14" s="17">
        <v>0.14138552121740899</v>
      </c>
      <c r="Z14" s="17">
        <v>0.11905535693175</v>
      </c>
      <c r="AA14" s="17">
        <v>0.13272133050089799</v>
      </c>
      <c r="AB14" s="17">
        <v>0.13018029980389401</v>
      </c>
      <c r="AC14" s="17">
        <v>7.9641874655454498E-2</v>
      </c>
      <c r="AD14" s="17">
        <v>8.8910479592761105E-2</v>
      </c>
      <c r="AE14" s="17"/>
      <c r="AF14" s="17">
        <v>8.1324092585572494E-2</v>
      </c>
      <c r="AG14" s="17">
        <v>0.15073038125992699</v>
      </c>
      <c r="AH14" s="17">
        <v>6.1120449239486903E-2</v>
      </c>
      <c r="AI14" s="17">
        <v>0.121257013924602</v>
      </c>
      <c r="AJ14" s="17">
        <v>0.195346980596634</v>
      </c>
      <c r="AK14" s="17"/>
      <c r="AL14" s="17">
        <v>0.13982240646878399</v>
      </c>
      <c r="AM14" s="17">
        <v>0.11172754084570199</v>
      </c>
      <c r="AN14" s="17">
        <v>0.10029049462424</v>
      </c>
      <c r="AO14" s="17">
        <v>0.14260919315672399</v>
      </c>
      <c r="AP14" s="17">
        <v>6.5748401672423504E-2</v>
      </c>
      <c r="AQ14" s="17"/>
      <c r="AR14" s="17">
        <v>0.13880550495086899</v>
      </c>
      <c r="AS14" s="17"/>
      <c r="AT14" s="17">
        <v>0.16446406661740701</v>
      </c>
      <c r="AU14" s="17"/>
      <c r="AV14" s="17">
        <v>0.13459626787333001</v>
      </c>
      <c r="AW14" s="17"/>
      <c r="AX14" s="17">
        <v>0.110447306210854</v>
      </c>
      <c r="AY14" s="17">
        <v>9.5470794743554493E-2</v>
      </c>
      <c r="AZ14" s="17"/>
      <c r="BA14" s="17">
        <v>0.147401408139159</v>
      </c>
      <c r="BB14" s="17">
        <v>8.80490405206142E-2</v>
      </c>
    </row>
    <row r="15" spans="2:54" ht="43.15">
      <c r="B15" s="18" t="s">
        <v>142</v>
      </c>
      <c r="C15" s="17">
        <v>0.116744137428068</v>
      </c>
      <c r="D15" s="17">
        <v>0.119960495175892</v>
      </c>
      <c r="E15" s="17">
        <v>0.11372662533589201</v>
      </c>
      <c r="F15" s="17"/>
      <c r="G15" s="17">
        <v>0.172535447096621</v>
      </c>
      <c r="H15" s="17">
        <v>0.153734707293948</v>
      </c>
      <c r="I15" s="17">
        <v>0.135088305362388</v>
      </c>
      <c r="J15" s="17">
        <v>0.100908231516618</v>
      </c>
      <c r="K15" s="17">
        <v>8.4370359163168901E-2</v>
      </c>
      <c r="L15" s="17">
        <v>7.8150496727735497E-2</v>
      </c>
      <c r="M15" s="17"/>
      <c r="N15" s="17">
        <v>0.121131316271496</v>
      </c>
      <c r="O15" s="17">
        <v>0.107672677296758</v>
      </c>
      <c r="P15" s="17">
        <v>0.13687965012794201</v>
      </c>
      <c r="Q15" s="17">
        <v>0.102928503619535</v>
      </c>
      <c r="R15" s="17"/>
      <c r="S15" s="17">
        <v>0.15413279260044399</v>
      </c>
      <c r="T15" s="17">
        <v>7.4556570147041604E-2</v>
      </c>
      <c r="U15" s="17">
        <v>0.12062756868628501</v>
      </c>
      <c r="V15" s="17">
        <v>0.14106948251794299</v>
      </c>
      <c r="W15" s="17">
        <v>0.10556833294034999</v>
      </c>
      <c r="X15" s="17">
        <v>9.7564501499467896E-2</v>
      </c>
      <c r="Y15" s="17">
        <v>0.12840154694967701</v>
      </c>
      <c r="Z15" s="17">
        <v>8.4061059056358897E-2</v>
      </c>
      <c r="AA15" s="17">
        <v>0.11138624812065499</v>
      </c>
      <c r="AB15" s="17">
        <v>0.134128759024149</v>
      </c>
      <c r="AC15" s="17">
        <v>8.3688349710328902E-2</v>
      </c>
      <c r="AD15" s="17">
        <v>0.181390650922654</v>
      </c>
      <c r="AE15" s="17"/>
      <c r="AF15" s="17">
        <v>0.141909542553564</v>
      </c>
      <c r="AG15" s="17">
        <v>0.112221925690179</v>
      </c>
      <c r="AH15" s="17">
        <v>9.4193403033718703E-2</v>
      </c>
      <c r="AI15" s="17">
        <v>0.11321320325690799</v>
      </c>
      <c r="AJ15" s="17">
        <v>0.101344777641575</v>
      </c>
      <c r="AK15" s="17"/>
      <c r="AL15" s="17">
        <v>0.109941896349516</v>
      </c>
      <c r="AM15" s="17">
        <v>0.10786292929784599</v>
      </c>
      <c r="AN15" s="17">
        <v>0.105451375764362</v>
      </c>
      <c r="AO15" s="17">
        <v>0.183799799301094</v>
      </c>
      <c r="AP15" s="17">
        <v>0.131321608513081</v>
      </c>
      <c r="AQ15" s="17"/>
      <c r="AR15" s="17">
        <v>0.15848278898941101</v>
      </c>
      <c r="AS15" s="17"/>
      <c r="AT15" s="17">
        <v>0.12632420318324</v>
      </c>
      <c r="AU15" s="17"/>
      <c r="AV15" s="17">
        <v>0.192689506792589</v>
      </c>
      <c r="AW15" s="17"/>
      <c r="AX15" s="17">
        <v>0.10407166528278999</v>
      </c>
      <c r="AY15" s="17">
        <v>0.15027658582930001</v>
      </c>
      <c r="AZ15" s="17"/>
      <c r="BA15" s="17">
        <v>0.10993124630049</v>
      </c>
      <c r="BB15" s="17">
        <v>0.107891094283602</v>
      </c>
    </row>
    <row r="16" spans="2:54" ht="43.15">
      <c r="B16" s="18" t="s">
        <v>143</v>
      </c>
      <c r="C16" s="17">
        <v>9.2029988483186095E-2</v>
      </c>
      <c r="D16" s="17">
        <v>0.101732739548104</v>
      </c>
      <c r="E16" s="17">
        <v>8.3577337086415904E-2</v>
      </c>
      <c r="F16" s="17"/>
      <c r="G16" s="17">
        <v>0.16058793018133399</v>
      </c>
      <c r="H16" s="17">
        <v>0.10802315922955499</v>
      </c>
      <c r="I16" s="17">
        <v>8.9482434032106595E-2</v>
      </c>
      <c r="J16" s="17">
        <v>7.7293149210666004E-2</v>
      </c>
      <c r="K16" s="17">
        <v>7.1851904236267194E-2</v>
      </c>
      <c r="L16" s="17">
        <v>6.7603455646031194E-2</v>
      </c>
      <c r="M16" s="17"/>
      <c r="N16" s="17">
        <v>0.103794321699041</v>
      </c>
      <c r="O16" s="17">
        <v>8.2959042579720602E-2</v>
      </c>
      <c r="P16" s="17">
        <v>8.4520071220894E-2</v>
      </c>
      <c r="Q16" s="17">
        <v>9.3174490176285901E-2</v>
      </c>
      <c r="R16" s="17"/>
      <c r="S16" s="17">
        <v>0.120078071184711</v>
      </c>
      <c r="T16" s="17">
        <v>7.6659548796275095E-2</v>
      </c>
      <c r="U16" s="17">
        <v>6.4652786031584197E-2</v>
      </c>
      <c r="V16" s="17">
        <v>0.104477418545696</v>
      </c>
      <c r="W16" s="17">
        <v>5.99232454975719E-2</v>
      </c>
      <c r="X16" s="17">
        <v>7.7973476172810002E-2</v>
      </c>
      <c r="Y16" s="17">
        <v>0.127373005660986</v>
      </c>
      <c r="Z16" s="17">
        <v>9.4226399569219896E-2</v>
      </c>
      <c r="AA16" s="17">
        <v>8.3782189811948404E-2</v>
      </c>
      <c r="AB16" s="17">
        <v>9.0314023191294099E-2</v>
      </c>
      <c r="AC16" s="17">
        <v>9.7937064926685496E-2</v>
      </c>
      <c r="AD16" s="17">
        <v>0.12699092649132601</v>
      </c>
      <c r="AE16" s="17"/>
      <c r="AF16" s="17">
        <v>0.116329630373217</v>
      </c>
      <c r="AG16" s="17">
        <v>9.5590842971742807E-2</v>
      </c>
      <c r="AH16" s="17">
        <v>0.118460652400896</v>
      </c>
      <c r="AI16" s="17">
        <v>9.0003855462279903E-2</v>
      </c>
      <c r="AJ16" s="17">
        <v>6.0890801151601698E-2</v>
      </c>
      <c r="AK16" s="17"/>
      <c r="AL16" s="17">
        <v>9.4833601201958606E-2</v>
      </c>
      <c r="AM16" s="17">
        <v>7.8635150353329505E-2</v>
      </c>
      <c r="AN16" s="17">
        <v>8.8477509410577596E-2</v>
      </c>
      <c r="AO16" s="17">
        <v>0.107766014869872</v>
      </c>
      <c r="AP16" s="17">
        <v>0.137150339180625</v>
      </c>
      <c r="AQ16" s="17"/>
      <c r="AR16" s="17">
        <v>0.139605594041078</v>
      </c>
      <c r="AS16" s="17"/>
      <c r="AT16" s="17">
        <v>0.17778660694595</v>
      </c>
      <c r="AU16" s="17"/>
      <c r="AV16" s="17">
        <v>0.133588356927272</v>
      </c>
      <c r="AW16" s="17"/>
      <c r="AX16" s="17">
        <v>0.12642731389391901</v>
      </c>
      <c r="AY16" s="17">
        <v>0.124208280907736</v>
      </c>
      <c r="AZ16" s="17"/>
      <c r="BA16" s="17">
        <v>7.9926969761214703E-2</v>
      </c>
      <c r="BB16" s="17">
        <v>0.103366007648554</v>
      </c>
    </row>
    <row r="17" spans="2:54">
      <c r="B17" s="18" t="s">
        <v>130</v>
      </c>
      <c r="C17" s="17">
        <v>6.5271632191061899E-2</v>
      </c>
      <c r="D17" s="17">
        <v>5.0443937878217701E-2</v>
      </c>
      <c r="E17" s="17">
        <v>7.85154869091826E-2</v>
      </c>
      <c r="F17" s="17"/>
      <c r="G17" s="17">
        <v>7.8901262677521899E-2</v>
      </c>
      <c r="H17" s="17">
        <v>6.0309037631695699E-2</v>
      </c>
      <c r="I17" s="17">
        <v>6.4745390580083606E-2</v>
      </c>
      <c r="J17" s="17">
        <v>8.4159612278442306E-2</v>
      </c>
      <c r="K17" s="17">
        <v>3.8175079064516802E-2</v>
      </c>
      <c r="L17" s="17">
        <v>6.4966401182759106E-2</v>
      </c>
      <c r="M17" s="17"/>
      <c r="N17" s="17">
        <v>5.1318569281665602E-2</v>
      </c>
      <c r="O17" s="17">
        <v>6.39682204903462E-2</v>
      </c>
      <c r="P17" s="17">
        <v>5.9483033496538502E-2</v>
      </c>
      <c r="Q17" s="17">
        <v>8.5396115502070602E-2</v>
      </c>
      <c r="R17" s="17"/>
      <c r="S17" s="17">
        <v>7.9227399468745602E-2</v>
      </c>
      <c r="T17" s="17">
        <v>4.71676179638831E-2</v>
      </c>
      <c r="U17" s="17">
        <v>4.7748513206115901E-2</v>
      </c>
      <c r="V17" s="17">
        <v>4.9149539303126398E-2</v>
      </c>
      <c r="W17" s="17">
        <v>7.0602790419391007E-2</v>
      </c>
      <c r="X17" s="17">
        <v>7.7926302806159406E-2</v>
      </c>
      <c r="Y17" s="17">
        <v>6.9870383058120794E-2</v>
      </c>
      <c r="Z17" s="17">
        <v>5.2852391851493E-2</v>
      </c>
      <c r="AA17" s="17">
        <v>7.5508036523754499E-2</v>
      </c>
      <c r="AB17" s="17">
        <v>6.3325468422689296E-2</v>
      </c>
      <c r="AC17" s="17">
        <v>9.9897799139178303E-2</v>
      </c>
      <c r="AD17" s="17">
        <v>4.9887997533528898E-2</v>
      </c>
      <c r="AE17" s="17"/>
      <c r="AF17" s="17">
        <v>5.8855270035640402E-2</v>
      </c>
      <c r="AG17" s="17">
        <v>3.9560029421944497E-2</v>
      </c>
      <c r="AH17" s="17">
        <v>4.3084043211442498E-2</v>
      </c>
      <c r="AI17" s="17">
        <v>8.0515317574181899E-2</v>
      </c>
      <c r="AJ17" s="17">
        <v>2.4656386787787098E-2</v>
      </c>
      <c r="AK17" s="17"/>
      <c r="AL17" s="17">
        <v>6.8763747973906594E-2</v>
      </c>
      <c r="AM17" s="17">
        <v>6.4527608837938594E-2</v>
      </c>
      <c r="AN17" s="17">
        <v>7.0684104370392895E-2</v>
      </c>
      <c r="AO17" s="17">
        <v>2.0899312784521701E-2</v>
      </c>
      <c r="AP17" s="17">
        <v>7.8975669242132798E-2</v>
      </c>
      <c r="AQ17" s="17"/>
      <c r="AR17" s="17">
        <v>4.3851886885652801E-2</v>
      </c>
      <c r="AS17" s="17"/>
      <c r="AT17" s="17">
        <v>1.01334800518657E-2</v>
      </c>
      <c r="AU17" s="17"/>
      <c r="AV17" s="17">
        <v>6.4948576606019298E-2</v>
      </c>
      <c r="AW17" s="17"/>
      <c r="AX17" s="17">
        <v>7.1126136523279497E-3</v>
      </c>
      <c r="AY17" s="17">
        <v>7.3866713116160304E-2</v>
      </c>
      <c r="AZ17" s="17"/>
      <c r="BA17" s="17">
        <v>4.0257206216528597E-2</v>
      </c>
      <c r="BB17" s="17">
        <v>6.3463071280574102E-2</v>
      </c>
    </row>
    <row r="18" spans="2:54">
      <c r="B18" s="18" t="s">
        <v>144</v>
      </c>
      <c r="C18" s="19">
        <v>2.8258873629272999E-2</v>
      </c>
      <c r="D18" s="19">
        <v>3.7034080328222398E-2</v>
      </c>
      <c r="E18" s="19">
        <v>2.03580970245026E-2</v>
      </c>
      <c r="F18" s="19"/>
      <c r="G18" s="19">
        <v>1.04002979931159E-2</v>
      </c>
      <c r="H18" s="19">
        <v>1.10242689066299E-2</v>
      </c>
      <c r="I18" s="19">
        <v>2.8802030631052699E-2</v>
      </c>
      <c r="J18" s="19">
        <v>2.51866556228823E-2</v>
      </c>
      <c r="K18" s="19">
        <v>4.8612042250521903E-2</v>
      </c>
      <c r="L18" s="19">
        <v>3.7996944607351001E-2</v>
      </c>
      <c r="M18" s="19"/>
      <c r="N18" s="19">
        <v>4.9685956497680699E-2</v>
      </c>
      <c r="O18" s="19">
        <v>1.6853427795314499E-2</v>
      </c>
      <c r="P18" s="19">
        <v>2.1879640537413699E-2</v>
      </c>
      <c r="Q18" s="19">
        <v>2.2210409137117498E-2</v>
      </c>
      <c r="R18" s="19"/>
      <c r="S18" s="19">
        <v>1.41692251939959E-2</v>
      </c>
      <c r="T18" s="19">
        <v>4.2237942497905502E-2</v>
      </c>
      <c r="U18" s="19">
        <v>1.52017068885347E-2</v>
      </c>
      <c r="V18" s="19">
        <v>2.8816805261795201E-2</v>
      </c>
      <c r="W18" s="19">
        <v>2.8117820841381098E-2</v>
      </c>
      <c r="X18" s="19">
        <v>3.2191907317480402E-2</v>
      </c>
      <c r="Y18" s="19">
        <v>3.71075456779996E-2</v>
      </c>
      <c r="Z18" s="19">
        <v>3.8561347585645701E-2</v>
      </c>
      <c r="AA18" s="19">
        <v>3.9863929214664098E-2</v>
      </c>
      <c r="AB18" s="19">
        <v>9.7119106472463596E-3</v>
      </c>
      <c r="AC18" s="19">
        <v>3.6126375028133997E-2</v>
      </c>
      <c r="AD18" s="19">
        <v>1.26326257916056E-2</v>
      </c>
      <c r="AE18" s="19"/>
      <c r="AF18" s="19">
        <v>2.4788997635009E-2</v>
      </c>
      <c r="AG18" s="19">
        <v>2.9316780652185001E-2</v>
      </c>
      <c r="AH18" s="19">
        <v>2.29627244257525E-2</v>
      </c>
      <c r="AI18" s="19">
        <v>2.42698431321068E-2</v>
      </c>
      <c r="AJ18" s="19">
        <v>2.75993600878391E-2</v>
      </c>
      <c r="AK18" s="19"/>
      <c r="AL18" s="19">
        <v>1.81396978667792E-2</v>
      </c>
      <c r="AM18" s="19">
        <v>2.37330243829556E-2</v>
      </c>
      <c r="AN18" s="19">
        <v>3.5898365508265098E-2</v>
      </c>
      <c r="AO18" s="19">
        <v>4.1265995541188101E-2</v>
      </c>
      <c r="AP18" s="19">
        <v>5.9656046070208399E-2</v>
      </c>
      <c r="AQ18" s="19"/>
      <c r="AR18" s="19">
        <v>2.3911477161530598E-2</v>
      </c>
      <c r="AS18" s="19"/>
      <c r="AT18" s="19">
        <v>1.5534838567157301E-2</v>
      </c>
      <c r="AU18" s="19"/>
      <c r="AV18" s="19">
        <v>3.7608370210611898E-2</v>
      </c>
      <c r="AW18" s="19"/>
      <c r="AX18" s="19">
        <v>2.56466946876488E-2</v>
      </c>
      <c r="AY18" s="19">
        <v>3.0482137735432301E-2</v>
      </c>
      <c r="AZ18" s="19"/>
      <c r="BA18" s="19">
        <v>3.4982063951142298E-2</v>
      </c>
      <c r="BB18" s="19">
        <v>2.3011071525478599E-2</v>
      </c>
    </row>
    <row r="19" spans="2:54">
      <c r="B19" s="16" t="s">
        <v>30</v>
      </c>
    </row>
    <row r="20" spans="2:54">
      <c r="B20" t="s">
        <v>456</v>
      </c>
    </row>
    <row r="21" spans="2:54">
      <c r="B21" t="s">
        <v>457</v>
      </c>
    </row>
    <row r="23" spans="2:54">
      <c r="B23"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D3FCC-A2E5-4ABF-AD81-24D7C87CF60D}">
  <dimension ref="B2:M14"/>
  <sheetViews>
    <sheetView tabSelected="1" workbookViewId="0">
      <selection activeCell="C3" sqref="C3"/>
    </sheetView>
  </sheetViews>
  <sheetFormatPr defaultRowHeight="14.45"/>
  <cols>
    <col min="2" max="2" width="81.28515625" customWidth="1"/>
    <col min="3" max="3" width="93.28515625" customWidth="1"/>
  </cols>
  <sheetData>
    <row r="2" spans="2:13" ht="18">
      <c r="B2" s="27" t="s">
        <v>11</v>
      </c>
    </row>
    <row r="3" spans="2:13" ht="69.599999999999994">
      <c r="B3" s="28" t="s">
        <v>12</v>
      </c>
      <c r="C3" s="28"/>
    </row>
    <row r="4" spans="2:13" ht="17.45">
      <c r="B4" s="28" t="s">
        <v>13</v>
      </c>
      <c r="C4" s="28"/>
      <c r="L4" s="37"/>
      <c r="M4" s="37"/>
    </row>
    <row r="5" spans="2:13" ht="17.45">
      <c r="B5" s="29"/>
      <c r="C5" s="28"/>
    </row>
    <row r="6" spans="2:13" ht="34.9">
      <c r="B6" s="30" t="s">
        <v>14</v>
      </c>
      <c r="C6" s="28" t="s">
        <v>15</v>
      </c>
    </row>
    <row r="7" spans="2:13" ht="34.9">
      <c r="B7" s="30" t="s">
        <v>16</v>
      </c>
      <c r="C7" s="28" t="s">
        <v>17</v>
      </c>
    </row>
    <row r="8" spans="2:13" ht="34.9">
      <c r="B8" s="30" t="s">
        <v>18</v>
      </c>
      <c r="C8" s="28" t="s">
        <v>19</v>
      </c>
    </row>
    <row r="9" spans="2:13" ht="34.9">
      <c r="B9" s="30"/>
      <c r="C9" s="31" t="s">
        <v>20</v>
      </c>
    </row>
    <row r="10" spans="2:13" ht="16.899999999999999" customHeight="1">
      <c r="B10" s="30" t="s">
        <v>21</v>
      </c>
      <c r="C10" s="28" t="s">
        <v>22</v>
      </c>
    </row>
    <row r="11" spans="2:13" ht="17.45">
      <c r="B11" s="30" t="s">
        <v>23</v>
      </c>
      <c r="C11" s="28" t="s">
        <v>24</v>
      </c>
    </row>
    <row r="14" spans="2:13">
      <c r="B14" s="26"/>
    </row>
  </sheetData>
  <mergeCells count="1">
    <mergeCell ref="L4:M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BB23"/>
  <sheetViews>
    <sheetView showGridLines="0" topLeftCell="A10" workbookViewId="0">
      <pane xSplit="2" topLeftCell="C1" activePane="topRight" state="frozen"/>
      <selection pane="topRight" activeCell="B19" sqref="B19"/>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145</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2940</v>
      </c>
      <c r="D7" s="10">
        <v>1402</v>
      </c>
      <c r="E7" s="10">
        <v>1532</v>
      </c>
      <c r="F7" s="10"/>
      <c r="G7" s="10">
        <v>374</v>
      </c>
      <c r="H7" s="10">
        <v>464</v>
      </c>
      <c r="I7" s="10">
        <v>507</v>
      </c>
      <c r="J7" s="10">
        <v>394</v>
      </c>
      <c r="K7" s="10">
        <v>491</v>
      </c>
      <c r="L7" s="10">
        <v>709</v>
      </c>
      <c r="M7" s="10"/>
      <c r="N7" s="10">
        <v>826</v>
      </c>
      <c r="O7" s="10">
        <v>807</v>
      </c>
      <c r="P7" s="10">
        <v>557</v>
      </c>
      <c r="Q7" s="10">
        <v>729</v>
      </c>
      <c r="R7" s="10"/>
      <c r="S7" s="10">
        <v>364</v>
      </c>
      <c r="T7" s="10">
        <v>472</v>
      </c>
      <c r="U7" s="10">
        <v>297</v>
      </c>
      <c r="V7" s="10">
        <v>193</v>
      </c>
      <c r="W7" s="10">
        <v>203</v>
      </c>
      <c r="X7" s="10">
        <v>331</v>
      </c>
      <c r="Y7" s="10">
        <v>235</v>
      </c>
      <c r="Z7" s="10">
        <v>114</v>
      </c>
      <c r="AA7" s="10">
        <v>310</v>
      </c>
      <c r="AB7" s="10">
        <v>208</v>
      </c>
      <c r="AC7" s="10">
        <v>143</v>
      </c>
      <c r="AD7" s="10">
        <v>70</v>
      </c>
      <c r="AE7" s="10"/>
      <c r="AF7" s="10">
        <v>889</v>
      </c>
      <c r="AG7" s="10">
        <v>518</v>
      </c>
      <c r="AH7" s="10">
        <v>282</v>
      </c>
      <c r="AI7" s="10">
        <v>201</v>
      </c>
      <c r="AJ7" s="10">
        <v>502</v>
      </c>
      <c r="AK7" s="10"/>
      <c r="AL7" s="10">
        <v>720</v>
      </c>
      <c r="AM7" s="10">
        <v>667</v>
      </c>
      <c r="AN7" s="10">
        <v>735</v>
      </c>
      <c r="AO7" s="10">
        <v>322</v>
      </c>
      <c r="AP7" s="10">
        <v>51</v>
      </c>
      <c r="AQ7" s="10"/>
      <c r="AR7" s="10">
        <v>352</v>
      </c>
      <c r="AS7" s="10"/>
      <c r="AT7" s="10">
        <v>147</v>
      </c>
      <c r="AU7" s="10"/>
      <c r="AV7" s="10">
        <v>198</v>
      </c>
      <c r="AW7" s="10"/>
      <c r="AX7" s="10">
        <v>147</v>
      </c>
      <c r="AY7" s="10">
        <v>670</v>
      </c>
      <c r="AZ7" s="10"/>
      <c r="BA7" s="10">
        <v>1018</v>
      </c>
      <c r="BB7" s="10">
        <v>1197</v>
      </c>
    </row>
    <row r="8" spans="2:54" ht="30" customHeight="1">
      <c r="B8" s="11" t="s">
        <v>84</v>
      </c>
      <c r="C8" s="11">
        <v>2942</v>
      </c>
      <c r="D8" s="11">
        <v>1423</v>
      </c>
      <c r="E8" s="11">
        <v>1514</v>
      </c>
      <c r="F8" s="11"/>
      <c r="G8" s="11">
        <v>379</v>
      </c>
      <c r="H8" s="11">
        <v>459</v>
      </c>
      <c r="I8" s="11">
        <v>497</v>
      </c>
      <c r="J8" s="11">
        <v>509</v>
      </c>
      <c r="K8" s="11">
        <v>440</v>
      </c>
      <c r="L8" s="11">
        <v>657</v>
      </c>
      <c r="M8" s="11"/>
      <c r="N8" s="11">
        <v>757</v>
      </c>
      <c r="O8" s="11">
        <v>781</v>
      </c>
      <c r="P8" s="11">
        <v>652</v>
      </c>
      <c r="Q8" s="11">
        <v>731</v>
      </c>
      <c r="R8" s="11"/>
      <c r="S8" s="11">
        <v>365</v>
      </c>
      <c r="T8" s="11">
        <v>393</v>
      </c>
      <c r="U8" s="11">
        <v>248</v>
      </c>
      <c r="V8" s="11">
        <v>265</v>
      </c>
      <c r="W8" s="11">
        <v>215</v>
      </c>
      <c r="X8" s="11">
        <v>274</v>
      </c>
      <c r="Y8" s="11">
        <v>243</v>
      </c>
      <c r="Z8" s="11">
        <v>114</v>
      </c>
      <c r="AA8" s="11">
        <v>318</v>
      </c>
      <c r="AB8" s="11">
        <v>265</v>
      </c>
      <c r="AC8" s="11">
        <v>150</v>
      </c>
      <c r="AD8" s="11">
        <v>93</v>
      </c>
      <c r="AE8" s="11"/>
      <c r="AF8" s="11">
        <v>901</v>
      </c>
      <c r="AG8" s="11">
        <v>492</v>
      </c>
      <c r="AH8" s="11">
        <v>274</v>
      </c>
      <c r="AI8" s="11">
        <v>202</v>
      </c>
      <c r="AJ8" s="11">
        <v>508</v>
      </c>
      <c r="AK8" s="11"/>
      <c r="AL8" s="11">
        <v>734</v>
      </c>
      <c r="AM8" s="11">
        <v>687</v>
      </c>
      <c r="AN8" s="11">
        <v>722</v>
      </c>
      <c r="AO8" s="11">
        <v>307</v>
      </c>
      <c r="AP8" s="11">
        <v>45</v>
      </c>
      <c r="AQ8" s="11"/>
      <c r="AR8" s="11">
        <v>352</v>
      </c>
      <c r="AS8" s="11"/>
      <c r="AT8" s="11">
        <v>152</v>
      </c>
      <c r="AU8" s="11"/>
      <c r="AV8" s="11">
        <v>196</v>
      </c>
      <c r="AW8" s="11"/>
      <c r="AX8" s="11">
        <v>144</v>
      </c>
      <c r="AY8" s="11">
        <v>684</v>
      </c>
      <c r="AZ8" s="11"/>
      <c r="BA8" s="11">
        <v>1004</v>
      </c>
      <c r="BB8" s="11">
        <v>1196</v>
      </c>
    </row>
    <row r="9" spans="2:54" ht="28.9">
      <c r="B9" s="18" t="s">
        <v>136</v>
      </c>
      <c r="C9" s="17">
        <v>0.31763638810629302</v>
      </c>
      <c r="D9" s="17">
        <v>0.32879761891370601</v>
      </c>
      <c r="E9" s="17">
        <v>0.30703303448448599</v>
      </c>
      <c r="F9" s="17"/>
      <c r="G9" s="17">
        <v>0.35362455618396998</v>
      </c>
      <c r="H9" s="17">
        <v>0.35987277608504098</v>
      </c>
      <c r="I9" s="17">
        <v>0.29826733695281099</v>
      </c>
      <c r="J9" s="17">
        <v>0.316344161006967</v>
      </c>
      <c r="K9" s="17">
        <v>0.30243798605890998</v>
      </c>
      <c r="L9" s="17">
        <v>0.29357630938794799</v>
      </c>
      <c r="M9" s="17"/>
      <c r="N9" s="17">
        <v>0.33781578613865099</v>
      </c>
      <c r="O9" s="17">
        <v>0.30842675642771999</v>
      </c>
      <c r="P9" s="17">
        <v>0.33976794093943302</v>
      </c>
      <c r="Q9" s="17">
        <v>0.28901566159534398</v>
      </c>
      <c r="R9" s="17"/>
      <c r="S9" s="17">
        <v>0.389346151243048</v>
      </c>
      <c r="T9" s="17">
        <v>0.32349727340497603</v>
      </c>
      <c r="U9" s="17">
        <v>0.33187419667837198</v>
      </c>
      <c r="V9" s="17">
        <v>0.32243016443546701</v>
      </c>
      <c r="W9" s="17">
        <v>0.25443871363263199</v>
      </c>
      <c r="X9" s="17">
        <v>0.279867532345558</v>
      </c>
      <c r="Y9" s="17">
        <v>0.29778703659135503</v>
      </c>
      <c r="Z9" s="17">
        <v>0.27575514685754998</v>
      </c>
      <c r="AA9" s="17">
        <v>0.34212372109519601</v>
      </c>
      <c r="AB9" s="17">
        <v>0.300537148631349</v>
      </c>
      <c r="AC9" s="17">
        <v>0.26318510536978701</v>
      </c>
      <c r="AD9" s="17">
        <v>0.37343370411233801</v>
      </c>
      <c r="AE9" s="17"/>
      <c r="AF9" s="17">
        <v>0.33745109741405199</v>
      </c>
      <c r="AG9" s="17">
        <v>0.32043464123700999</v>
      </c>
      <c r="AH9" s="17">
        <v>0.27827367270832298</v>
      </c>
      <c r="AI9" s="17">
        <v>0.38830028876751599</v>
      </c>
      <c r="AJ9" s="17">
        <v>0.284492050995173</v>
      </c>
      <c r="AK9" s="17"/>
      <c r="AL9" s="17">
        <v>0.27834546824338202</v>
      </c>
      <c r="AM9" s="17">
        <v>0.31326876421337901</v>
      </c>
      <c r="AN9" s="17">
        <v>0.33774822076532901</v>
      </c>
      <c r="AO9" s="17">
        <v>0.356851453193407</v>
      </c>
      <c r="AP9" s="17">
        <v>0.344956162982332</v>
      </c>
      <c r="AQ9" s="17"/>
      <c r="AR9" s="17">
        <v>0.33366145072304298</v>
      </c>
      <c r="AS9" s="17"/>
      <c r="AT9" s="17">
        <v>0.38888200317236199</v>
      </c>
      <c r="AU9" s="17"/>
      <c r="AV9" s="17">
        <v>0.335835037574582</v>
      </c>
      <c r="AW9" s="17"/>
      <c r="AX9" s="17">
        <v>0.37626946399705902</v>
      </c>
      <c r="AY9" s="17">
        <v>0.31431401082454702</v>
      </c>
      <c r="AZ9" s="17"/>
      <c r="BA9" s="17">
        <v>0.30243990456776798</v>
      </c>
      <c r="BB9" s="17">
        <v>0.31914871082992902</v>
      </c>
    </row>
    <row r="10" spans="2:54" ht="43.15">
      <c r="B10" s="18" t="s">
        <v>139</v>
      </c>
      <c r="C10" s="17">
        <v>0.30327752241772299</v>
      </c>
      <c r="D10" s="17">
        <v>0.316705358801535</v>
      </c>
      <c r="E10" s="17">
        <v>0.29053941779744802</v>
      </c>
      <c r="F10" s="17"/>
      <c r="G10" s="17">
        <v>0.21929947089527399</v>
      </c>
      <c r="H10" s="17">
        <v>0.262575840516797</v>
      </c>
      <c r="I10" s="17">
        <v>0.242397649781701</v>
      </c>
      <c r="J10" s="17">
        <v>0.310221273919697</v>
      </c>
      <c r="K10" s="17">
        <v>0.34798213414344598</v>
      </c>
      <c r="L10" s="17">
        <v>0.39011670565325102</v>
      </c>
      <c r="M10" s="17"/>
      <c r="N10" s="17">
        <v>0.31853718628879901</v>
      </c>
      <c r="O10" s="17">
        <v>0.314894533997221</v>
      </c>
      <c r="P10" s="17">
        <v>0.28648163131219601</v>
      </c>
      <c r="Q10" s="17">
        <v>0.28879755073897201</v>
      </c>
      <c r="R10" s="17"/>
      <c r="S10" s="17">
        <v>0.29223420022351398</v>
      </c>
      <c r="T10" s="17">
        <v>0.33672150638406401</v>
      </c>
      <c r="U10" s="17">
        <v>0.38666847832168799</v>
      </c>
      <c r="V10" s="17">
        <v>0.29884056395228198</v>
      </c>
      <c r="W10" s="17">
        <v>0.353432683143656</v>
      </c>
      <c r="X10" s="17">
        <v>0.29561844680738902</v>
      </c>
      <c r="Y10" s="17">
        <v>0.24657554530275699</v>
      </c>
      <c r="Z10" s="17">
        <v>0.21829180553778499</v>
      </c>
      <c r="AA10" s="17">
        <v>0.27388668944618499</v>
      </c>
      <c r="AB10" s="17">
        <v>0.32317798101925299</v>
      </c>
      <c r="AC10" s="17">
        <v>0.233791469824289</v>
      </c>
      <c r="AD10" s="17">
        <v>0.31057791622655001</v>
      </c>
      <c r="AE10" s="17"/>
      <c r="AF10" s="17">
        <v>0.305884187381471</v>
      </c>
      <c r="AG10" s="17">
        <v>0.35861062709559699</v>
      </c>
      <c r="AH10" s="17">
        <v>0.34149891197461102</v>
      </c>
      <c r="AI10" s="17">
        <v>0.27483050484431798</v>
      </c>
      <c r="AJ10" s="17">
        <v>0.26535114489573502</v>
      </c>
      <c r="AK10" s="17"/>
      <c r="AL10" s="17">
        <v>0.29438990074681298</v>
      </c>
      <c r="AM10" s="17">
        <v>0.282204630099747</v>
      </c>
      <c r="AN10" s="17">
        <v>0.33286655711031299</v>
      </c>
      <c r="AO10" s="17">
        <v>0.35029703117955302</v>
      </c>
      <c r="AP10" s="17">
        <v>0.196309359304531</v>
      </c>
      <c r="AQ10" s="17"/>
      <c r="AR10" s="17">
        <v>0.30587004842850801</v>
      </c>
      <c r="AS10" s="17"/>
      <c r="AT10" s="17">
        <v>0.29769607057838599</v>
      </c>
      <c r="AU10" s="17"/>
      <c r="AV10" s="17">
        <v>0.31982417402095298</v>
      </c>
      <c r="AW10" s="17"/>
      <c r="AX10" s="17">
        <v>0.36632536434167801</v>
      </c>
      <c r="AY10" s="17">
        <v>0.30521091838609699</v>
      </c>
      <c r="AZ10" s="17"/>
      <c r="BA10" s="17">
        <v>0.318938458275704</v>
      </c>
      <c r="BB10" s="17">
        <v>0.32398494549283102</v>
      </c>
    </row>
    <row r="11" spans="2:54" ht="43.15">
      <c r="B11" s="18" t="s">
        <v>140</v>
      </c>
      <c r="C11" s="17">
        <v>0.28565448907643598</v>
      </c>
      <c r="D11" s="17">
        <v>0.29640691364022997</v>
      </c>
      <c r="E11" s="17">
        <v>0.27604235529689403</v>
      </c>
      <c r="F11" s="17"/>
      <c r="G11" s="17">
        <v>0.213295046805486</v>
      </c>
      <c r="H11" s="17">
        <v>0.236841220884113</v>
      </c>
      <c r="I11" s="17">
        <v>0.24050187065584799</v>
      </c>
      <c r="J11" s="17">
        <v>0.28087555875607001</v>
      </c>
      <c r="K11" s="17">
        <v>0.33826280638093398</v>
      </c>
      <c r="L11" s="17">
        <v>0.36331268140860801</v>
      </c>
      <c r="M11" s="17"/>
      <c r="N11" s="17">
        <v>0.319676252524139</v>
      </c>
      <c r="O11" s="17">
        <v>0.30761047168577599</v>
      </c>
      <c r="P11" s="17">
        <v>0.25262529054155702</v>
      </c>
      <c r="Q11" s="17">
        <v>0.25945425847090697</v>
      </c>
      <c r="R11" s="17"/>
      <c r="S11" s="17">
        <v>0.24368393085813</v>
      </c>
      <c r="T11" s="17">
        <v>0.28583659569922598</v>
      </c>
      <c r="U11" s="17">
        <v>0.312019931588008</v>
      </c>
      <c r="V11" s="17">
        <v>0.29124109083063099</v>
      </c>
      <c r="W11" s="17">
        <v>0.30259409764199102</v>
      </c>
      <c r="X11" s="17">
        <v>0.31559817922870897</v>
      </c>
      <c r="Y11" s="17">
        <v>0.24576090077447599</v>
      </c>
      <c r="Z11" s="17">
        <v>0.27216708584649502</v>
      </c>
      <c r="AA11" s="17">
        <v>0.25239612361810498</v>
      </c>
      <c r="AB11" s="17">
        <v>0.30851369888872299</v>
      </c>
      <c r="AC11" s="17">
        <v>0.34419926625076203</v>
      </c>
      <c r="AD11" s="17">
        <v>0.31096194949689199</v>
      </c>
      <c r="AE11" s="17"/>
      <c r="AF11" s="17">
        <v>0.31546208123723102</v>
      </c>
      <c r="AG11" s="17">
        <v>0.28145984874111202</v>
      </c>
      <c r="AH11" s="17">
        <v>0.36011607014911201</v>
      </c>
      <c r="AI11" s="17">
        <v>0.24868174660102199</v>
      </c>
      <c r="AJ11" s="17">
        <v>0.26849872182990903</v>
      </c>
      <c r="AK11" s="17"/>
      <c r="AL11" s="17">
        <v>0.29545743423328402</v>
      </c>
      <c r="AM11" s="17">
        <v>0.26296429333795701</v>
      </c>
      <c r="AN11" s="17">
        <v>0.28768239555852199</v>
      </c>
      <c r="AO11" s="17">
        <v>0.33371128420985202</v>
      </c>
      <c r="AP11" s="17">
        <v>0.311884403216031</v>
      </c>
      <c r="AQ11" s="17"/>
      <c r="AR11" s="17">
        <v>0.28497121428466698</v>
      </c>
      <c r="AS11" s="17"/>
      <c r="AT11" s="17">
        <v>0.25060484702164199</v>
      </c>
      <c r="AU11" s="17"/>
      <c r="AV11" s="17">
        <v>0.31092945126865101</v>
      </c>
      <c r="AW11" s="17"/>
      <c r="AX11" s="17">
        <v>0.35426875331910701</v>
      </c>
      <c r="AY11" s="17">
        <v>0.30716757289699897</v>
      </c>
      <c r="AZ11" s="17"/>
      <c r="BA11" s="17">
        <v>0.29835175566243699</v>
      </c>
      <c r="BB11" s="17">
        <v>0.30718758374733102</v>
      </c>
    </row>
    <row r="12" spans="2:54" ht="43.15">
      <c r="B12" s="18" t="s">
        <v>138</v>
      </c>
      <c r="C12" s="17">
        <v>0.24954321876826399</v>
      </c>
      <c r="D12" s="17">
        <v>0.27068234903829702</v>
      </c>
      <c r="E12" s="17">
        <v>0.230029807921379</v>
      </c>
      <c r="F12" s="17"/>
      <c r="G12" s="17">
        <v>0.23775898114726901</v>
      </c>
      <c r="H12" s="17">
        <v>0.22270245426327601</v>
      </c>
      <c r="I12" s="17">
        <v>0.231312213908303</v>
      </c>
      <c r="J12" s="17">
        <v>0.21897963562140901</v>
      </c>
      <c r="K12" s="17">
        <v>0.25165026844015598</v>
      </c>
      <c r="L12" s="17">
        <v>0.31147782074186398</v>
      </c>
      <c r="M12" s="17"/>
      <c r="N12" s="17">
        <v>0.266073731590245</v>
      </c>
      <c r="O12" s="17">
        <v>0.24683500414016199</v>
      </c>
      <c r="P12" s="17">
        <v>0.23564534803500001</v>
      </c>
      <c r="Q12" s="17">
        <v>0.24894276857622699</v>
      </c>
      <c r="R12" s="17"/>
      <c r="S12" s="17">
        <v>0.233385352730231</v>
      </c>
      <c r="T12" s="17">
        <v>0.28956615299136801</v>
      </c>
      <c r="U12" s="17">
        <v>0.28958529632493002</v>
      </c>
      <c r="V12" s="17">
        <v>0.26884349864003099</v>
      </c>
      <c r="W12" s="17">
        <v>0.25744561530191201</v>
      </c>
      <c r="X12" s="17">
        <v>0.25904039115251698</v>
      </c>
      <c r="Y12" s="17">
        <v>0.239868748928486</v>
      </c>
      <c r="Z12" s="17">
        <v>0.23341967546380599</v>
      </c>
      <c r="AA12" s="17">
        <v>0.22781391237120299</v>
      </c>
      <c r="AB12" s="17">
        <v>0.170343378357077</v>
      </c>
      <c r="AC12" s="17">
        <v>0.25803989102435498</v>
      </c>
      <c r="AD12" s="17">
        <v>0.26664482963477698</v>
      </c>
      <c r="AE12" s="17"/>
      <c r="AF12" s="17">
        <v>0.17780152459167101</v>
      </c>
      <c r="AG12" s="17">
        <v>0.37053588643437202</v>
      </c>
      <c r="AH12" s="17">
        <v>0.19929294997657099</v>
      </c>
      <c r="AI12" s="17">
        <v>0.24746363891432799</v>
      </c>
      <c r="AJ12" s="17">
        <v>0.30621947724615001</v>
      </c>
      <c r="AK12" s="17"/>
      <c r="AL12" s="17">
        <v>0.25254901240693001</v>
      </c>
      <c r="AM12" s="17">
        <v>0.25274698413202701</v>
      </c>
      <c r="AN12" s="17">
        <v>0.218456936103298</v>
      </c>
      <c r="AO12" s="17">
        <v>0.26041091403128602</v>
      </c>
      <c r="AP12" s="17">
        <v>0.23484051076245199</v>
      </c>
      <c r="AQ12" s="17"/>
      <c r="AR12" s="17">
        <v>0.23533944856433001</v>
      </c>
      <c r="AS12" s="17"/>
      <c r="AT12" s="17">
        <v>0.28266564456041898</v>
      </c>
      <c r="AU12" s="17"/>
      <c r="AV12" s="17">
        <v>0.253708769759449</v>
      </c>
      <c r="AW12" s="17"/>
      <c r="AX12" s="17">
        <v>0.26878737254852603</v>
      </c>
      <c r="AY12" s="17">
        <v>0.18036930638592599</v>
      </c>
      <c r="AZ12" s="17"/>
      <c r="BA12" s="17">
        <v>0.317210293697128</v>
      </c>
      <c r="BB12" s="17">
        <v>0.22167829664267699</v>
      </c>
    </row>
    <row r="13" spans="2:54" ht="28.9">
      <c r="B13" s="18" t="s">
        <v>137</v>
      </c>
      <c r="C13" s="17">
        <v>0.21103249001562499</v>
      </c>
      <c r="D13" s="17">
        <v>0.23888630785447501</v>
      </c>
      <c r="E13" s="17">
        <v>0.18505931774026901</v>
      </c>
      <c r="F13" s="17"/>
      <c r="G13" s="17">
        <v>0.18460547513074599</v>
      </c>
      <c r="H13" s="17">
        <v>0.15779715201543601</v>
      </c>
      <c r="I13" s="17">
        <v>0.19494206901232</v>
      </c>
      <c r="J13" s="17">
        <v>0.18094419672370901</v>
      </c>
      <c r="K13" s="17">
        <v>0.227303756957032</v>
      </c>
      <c r="L13" s="17">
        <v>0.287085157183391</v>
      </c>
      <c r="M13" s="17"/>
      <c r="N13" s="17">
        <v>0.221721420542975</v>
      </c>
      <c r="O13" s="17">
        <v>0.21705790744183601</v>
      </c>
      <c r="P13" s="17">
        <v>0.195489950517301</v>
      </c>
      <c r="Q13" s="17">
        <v>0.20680118759049501</v>
      </c>
      <c r="R13" s="17"/>
      <c r="S13" s="17">
        <v>0.150609551803571</v>
      </c>
      <c r="T13" s="17">
        <v>0.29261955576123699</v>
      </c>
      <c r="U13" s="17">
        <v>0.256519045806826</v>
      </c>
      <c r="V13" s="17">
        <v>0.219578790131808</v>
      </c>
      <c r="W13" s="17">
        <v>0.19475832083351299</v>
      </c>
      <c r="X13" s="17">
        <v>0.18838449953205999</v>
      </c>
      <c r="Y13" s="17">
        <v>0.195678421237126</v>
      </c>
      <c r="Z13" s="17">
        <v>0.24419129683631999</v>
      </c>
      <c r="AA13" s="17">
        <v>0.19532666399347701</v>
      </c>
      <c r="AB13" s="17">
        <v>0.16559219013860199</v>
      </c>
      <c r="AC13" s="17">
        <v>0.22649196423221499</v>
      </c>
      <c r="AD13" s="17">
        <v>0.218881147440074</v>
      </c>
      <c r="AE13" s="17"/>
      <c r="AF13" s="17">
        <v>9.9966155197009895E-2</v>
      </c>
      <c r="AG13" s="17">
        <v>0.34059706969602599</v>
      </c>
      <c r="AH13" s="17">
        <v>0.18363674732021401</v>
      </c>
      <c r="AI13" s="17">
        <v>0.19422092180988501</v>
      </c>
      <c r="AJ13" s="17">
        <v>0.30660069531259398</v>
      </c>
      <c r="AK13" s="17"/>
      <c r="AL13" s="17">
        <v>0.249685536414335</v>
      </c>
      <c r="AM13" s="17">
        <v>0.191517002640858</v>
      </c>
      <c r="AN13" s="17">
        <v>0.168623128417762</v>
      </c>
      <c r="AO13" s="17">
        <v>0.19255169259580501</v>
      </c>
      <c r="AP13" s="17">
        <v>0.20794932199223701</v>
      </c>
      <c r="AQ13" s="17"/>
      <c r="AR13" s="17">
        <v>0.15371609867598901</v>
      </c>
      <c r="AS13" s="17"/>
      <c r="AT13" s="17">
        <v>0.164714993493178</v>
      </c>
      <c r="AU13" s="17"/>
      <c r="AV13" s="17">
        <v>0.13849773121751899</v>
      </c>
      <c r="AW13" s="17"/>
      <c r="AX13" s="17">
        <v>0.132090019451335</v>
      </c>
      <c r="AY13" s="17">
        <v>0.107981993679255</v>
      </c>
      <c r="AZ13" s="17"/>
      <c r="BA13" s="17">
        <v>0.27673062725186898</v>
      </c>
      <c r="BB13" s="17">
        <v>0.18426604849065101</v>
      </c>
    </row>
    <row r="14" spans="2:54" ht="43.15">
      <c r="B14" s="18" t="s">
        <v>143</v>
      </c>
      <c r="C14" s="17">
        <v>0.17284357614936799</v>
      </c>
      <c r="D14" s="17">
        <v>0.19486271647279499</v>
      </c>
      <c r="E14" s="17">
        <v>0.152814844066718</v>
      </c>
      <c r="F14" s="17"/>
      <c r="G14" s="17">
        <v>0.174333527347348</v>
      </c>
      <c r="H14" s="17">
        <v>0.16472680860021499</v>
      </c>
      <c r="I14" s="17">
        <v>0.16701471043489499</v>
      </c>
      <c r="J14" s="17">
        <v>0.13764865578646299</v>
      </c>
      <c r="K14" s="17">
        <v>0.164216015539314</v>
      </c>
      <c r="L14" s="17">
        <v>0.21531831948192301</v>
      </c>
      <c r="M14" s="17"/>
      <c r="N14" s="17">
        <v>0.228728566406356</v>
      </c>
      <c r="O14" s="17">
        <v>0.170183992665772</v>
      </c>
      <c r="P14" s="17">
        <v>0.14557160548780601</v>
      </c>
      <c r="Q14" s="17">
        <v>0.140960123306798</v>
      </c>
      <c r="R14" s="17"/>
      <c r="S14" s="17">
        <v>0.14345669079522999</v>
      </c>
      <c r="T14" s="17">
        <v>0.166864305048639</v>
      </c>
      <c r="U14" s="17">
        <v>0.21440306996112399</v>
      </c>
      <c r="V14" s="17">
        <v>0.165782028553843</v>
      </c>
      <c r="W14" s="17">
        <v>0.19134587271690301</v>
      </c>
      <c r="X14" s="17">
        <v>0.15332979690896401</v>
      </c>
      <c r="Y14" s="17">
        <v>0.21252348510000599</v>
      </c>
      <c r="Z14" s="17">
        <v>0.13054415130286701</v>
      </c>
      <c r="AA14" s="17">
        <v>0.191409046347428</v>
      </c>
      <c r="AB14" s="17">
        <v>0.170628058724523</v>
      </c>
      <c r="AC14" s="17">
        <v>0.151700053059487</v>
      </c>
      <c r="AD14" s="17">
        <v>0.16250939076606399</v>
      </c>
      <c r="AE14" s="17"/>
      <c r="AF14" s="17">
        <v>0.194725205229176</v>
      </c>
      <c r="AG14" s="17">
        <v>0.192077293462077</v>
      </c>
      <c r="AH14" s="17">
        <v>0.20727114234468599</v>
      </c>
      <c r="AI14" s="17">
        <v>0.173588119682832</v>
      </c>
      <c r="AJ14" s="17">
        <v>0.15180612828066201</v>
      </c>
      <c r="AK14" s="17"/>
      <c r="AL14" s="17">
        <v>0.16204509132710601</v>
      </c>
      <c r="AM14" s="17">
        <v>0.16244274081909099</v>
      </c>
      <c r="AN14" s="17">
        <v>0.181954673655328</v>
      </c>
      <c r="AO14" s="17">
        <v>0.21298241083252401</v>
      </c>
      <c r="AP14" s="17">
        <v>0.25308075256203699</v>
      </c>
      <c r="AQ14" s="17"/>
      <c r="AR14" s="17">
        <v>0.183001058414691</v>
      </c>
      <c r="AS14" s="17"/>
      <c r="AT14" s="17">
        <v>0.15609013790573301</v>
      </c>
      <c r="AU14" s="17"/>
      <c r="AV14" s="17">
        <v>0.19694526013972999</v>
      </c>
      <c r="AW14" s="17"/>
      <c r="AX14" s="17">
        <v>0.16796029781643801</v>
      </c>
      <c r="AY14" s="17">
        <v>0.19738852833565201</v>
      </c>
      <c r="AZ14" s="17"/>
      <c r="BA14" s="17">
        <v>0.17844785283123299</v>
      </c>
      <c r="BB14" s="17">
        <v>0.18051511143364499</v>
      </c>
    </row>
    <row r="15" spans="2:54" ht="43.15">
      <c r="B15" s="18" t="s">
        <v>142</v>
      </c>
      <c r="C15" s="17">
        <v>0.13951000637182401</v>
      </c>
      <c r="D15" s="17">
        <v>0.154674398044263</v>
      </c>
      <c r="E15" s="17">
        <v>0.12579531164146099</v>
      </c>
      <c r="F15" s="17"/>
      <c r="G15" s="17">
        <v>0.20437860669813099</v>
      </c>
      <c r="H15" s="17">
        <v>0.17456748842824801</v>
      </c>
      <c r="I15" s="17">
        <v>0.17359586282577799</v>
      </c>
      <c r="J15" s="17">
        <v>0.12968325217819601</v>
      </c>
      <c r="K15" s="17">
        <v>9.6221303099273195E-2</v>
      </c>
      <c r="L15" s="17">
        <v>8.8513853671985901E-2</v>
      </c>
      <c r="M15" s="17"/>
      <c r="N15" s="17">
        <v>0.150734340352881</v>
      </c>
      <c r="O15" s="17">
        <v>0.144011505989974</v>
      </c>
      <c r="P15" s="17">
        <v>0.148232304616321</v>
      </c>
      <c r="Q15" s="17">
        <v>0.112540464465236</v>
      </c>
      <c r="R15" s="17"/>
      <c r="S15" s="17">
        <v>0.170606246620295</v>
      </c>
      <c r="T15" s="17">
        <v>8.5796822178637794E-2</v>
      </c>
      <c r="U15" s="17">
        <v>0.114633144149088</v>
      </c>
      <c r="V15" s="17">
        <v>0.14646502390971</v>
      </c>
      <c r="W15" s="17">
        <v>0.14509587696486301</v>
      </c>
      <c r="X15" s="17">
        <v>9.6527522718671405E-2</v>
      </c>
      <c r="Y15" s="17">
        <v>0.16624011175157399</v>
      </c>
      <c r="Z15" s="17">
        <v>0.13955190364587</v>
      </c>
      <c r="AA15" s="17">
        <v>0.14861076503420201</v>
      </c>
      <c r="AB15" s="17">
        <v>0.19167695134429699</v>
      </c>
      <c r="AC15" s="17">
        <v>0.13407398279517399</v>
      </c>
      <c r="AD15" s="17">
        <v>0.164286542284347</v>
      </c>
      <c r="AE15" s="17"/>
      <c r="AF15" s="17">
        <v>0.16930256041873001</v>
      </c>
      <c r="AG15" s="17">
        <v>9.7232451346492998E-2</v>
      </c>
      <c r="AH15" s="17">
        <v>0.187944348055751</v>
      </c>
      <c r="AI15" s="17">
        <v>0.18752826537643999</v>
      </c>
      <c r="AJ15" s="17">
        <v>0.10357017261667099</v>
      </c>
      <c r="AK15" s="17"/>
      <c r="AL15" s="17">
        <v>0.108821938641658</v>
      </c>
      <c r="AM15" s="17">
        <v>0.15013874665041199</v>
      </c>
      <c r="AN15" s="17">
        <v>0.15339510066433501</v>
      </c>
      <c r="AO15" s="17">
        <v>0.18435213230782799</v>
      </c>
      <c r="AP15" s="17">
        <v>0.19258057241287499</v>
      </c>
      <c r="AQ15" s="17"/>
      <c r="AR15" s="17">
        <v>0.196352501452322</v>
      </c>
      <c r="AS15" s="17"/>
      <c r="AT15" s="17">
        <v>0.18416215848579501</v>
      </c>
      <c r="AU15" s="17"/>
      <c r="AV15" s="17">
        <v>0.213232598683955</v>
      </c>
      <c r="AW15" s="17"/>
      <c r="AX15" s="17">
        <v>9.5980393699851493E-2</v>
      </c>
      <c r="AY15" s="17">
        <v>0.17390046060374101</v>
      </c>
      <c r="AZ15" s="17"/>
      <c r="BA15" s="17">
        <v>0.116487073968701</v>
      </c>
      <c r="BB15" s="17">
        <v>0.14865343060532399</v>
      </c>
    </row>
    <row r="16" spans="2:54" ht="28.9">
      <c r="B16" s="18" t="s">
        <v>141</v>
      </c>
      <c r="C16" s="17">
        <v>0.13156151907626601</v>
      </c>
      <c r="D16" s="17">
        <v>0.13204211588727499</v>
      </c>
      <c r="E16" s="17">
        <v>0.13161694350196301</v>
      </c>
      <c r="F16" s="17"/>
      <c r="G16" s="17">
        <v>0.196872250774041</v>
      </c>
      <c r="H16" s="17">
        <v>0.15191475807785501</v>
      </c>
      <c r="I16" s="17">
        <v>0.12499829927290999</v>
      </c>
      <c r="J16" s="17">
        <v>0.133799902859431</v>
      </c>
      <c r="K16" s="17">
        <v>0.113382095936753</v>
      </c>
      <c r="L16" s="17">
        <v>9.5186918147544999E-2</v>
      </c>
      <c r="M16" s="17"/>
      <c r="N16" s="17">
        <v>0.117365513508744</v>
      </c>
      <c r="O16" s="17">
        <v>0.13815957388271199</v>
      </c>
      <c r="P16" s="17">
        <v>0.14545486345766001</v>
      </c>
      <c r="Q16" s="17">
        <v>0.1306764838118</v>
      </c>
      <c r="R16" s="17"/>
      <c r="S16" s="17">
        <v>0.123329241469967</v>
      </c>
      <c r="T16" s="17">
        <v>0.14648196596379101</v>
      </c>
      <c r="U16" s="17">
        <v>0.11786245682978901</v>
      </c>
      <c r="V16" s="17">
        <v>0.13115035985447901</v>
      </c>
      <c r="W16" s="17">
        <v>0.13209958917334699</v>
      </c>
      <c r="X16" s="17">
        <v>0.120078284725495</v>
      </c>
      <c r="Y16" s="17">
        <v>0.11444524823136</v>
      </c>
      <c r="Z16" s="17">
        <v>0.214947722778249</v>
      </c>
      <c r="AA16" s="17">
        <v>0.139475559702989</v>
      </c>
      <c r="AB16" s="17">
        <v>0.14493361016404999</v>
      </c>
      <c r="AC16" s="17">
        <v>8.7017591840318903E-2</v>
      </c>
      <c r="AD16" s="17">
        <v>0.120136056653517</v>
      </c>
      <c r="AE16" s="17"/>
      <c r="AF16" s="17">
        <v>0.104932081766878</v>
      </c>
      <c r="AG16" s="17">
        <v>0.14150124267094399</v>
      </c>
      <c r="AH16" s="17">
        <v>7.4498515630451206E-2</v>
      </c>
      <c r="AI16" s="17">
        <v>0.21857578215135701</v>
      </c>
      <c r="AJ16" s="17">
        <v>0.15727288100570899</v>
      </c>
      <c r="AK16" s="17"/>
      <c r="AL16" s="17">
        <v>0.119136427857893</v>
      </c>
      <c r="AM16" s="17">
        <v>0.15354211639821999</v>
      </c>
      <c r="AN16" s="17">
        <v>0.112469340493443</v>
      </c>
      <c r="AO16" s="17">
        <v>0.123699107149102</v>
      </c>
      <c r="AP16" s="17">
        <v>0.19195919544259299</v>
      </c>
      <c r="AQ16" s="17"/>
      <c r="AR16" s="17">
        <v>0.16806880825636</v>
      </c>
      <c r="AS16" s="17"/>
      <c r="AT16" s="17">
        <v>0.17402810541729999</v>
      </c>
      <c r="AU16" s="17"/>
      <c r="AV16" s="17">
        <v>0.16505150054798201</v>
      </c>
      <c r="AW16" s="17"/>
      <c r="AX16" s="17">
        <v>9.3051189764789904E-2</v>
      </c>
      <c r="AY16" s="17">
        <v>0.105261035672437</v>
      </c>
      <c r="AZ16" s="17"/>
      <c r="BA16" s="17">
        <v>0.14254837944547</v>
      </c>
      <c r="BB16" s="17">
        <v>0.11350062666631699</v>
      </c>
    </row>
    <row r="17" spans="2:54">
      <c r="B17" s="18" t="s">
        <v>130</v>
      </c>
      <c r="C17" s="17">
        <v>5.9010921720722302E-2</v>
      </c>
      <c r="D17" s="17">
        <v>3.64839170446409E-2</v>
      </c>
      <c r="E17" s="17">
        <v>7.9787971037687602E-2</v>
      </c>
      <c r="F17" s="17"/>
      <c r="G17" s="17">
        <v>8.1009871771613506E-2</v>
      </c>
      <c r="H17" s="17">
        <v>5.1473958510723901E-2</v>
      </c>
      <c r="I17" s="17">
        <v>7.7563115732148205E-2</v>
      </c>
      <c r="J17" s="17">
        <v>5.78781401702664E-2</v>
      </c>
      <c r="K17" s="17">
        <v>3.8746673390049703E-2</v>
      </c>
      <c r="L17" s="17">
        <v>5.2044802378702897E-2</v>
      </c>
      <c r="M17" s="17"/>
      <c r="N17" s="17">
        <v>4.5004627762957598E-2</v>
      </c>
      <c r="O17" s="17">
        <v>5.4788357323413098E-2</v>
      </c>
      <c r="P17" s="17">
        <v>5.7173620253559203E-2</v>
      </c>
      <c r="Q17" s="17">
        <v>7.9980575681897301E-2</v>
      </c>
      <c r="R17" s="17"/>
      <c r="S17" s="17">
        <v>7.2857652527900496E-2</v>
      </c>
      <c r="T17" s="17">
        <v>6.0115478236242803E-2</v>
      </c>
      <c r="U17" s="17">
        <v>5.22380956178818E-2</v>
      </c>
      <c r="V17" s="17">
        <v>4.8967902675870797E-2</v>
      </c>
      <c r="W17" s="17">
        <v>4.5216517410240402E-2</v>
      </c>
      <c r="X17" s="17">
        <v>7.9036836564346194E-2</v>
      </c>
      <c r="Y17" s="17">
        <v>5.5321715237827501E-2</v>
      </c>
      <c r="Z17" s="17">
        <v>5.1007378752720899E-2</v>
      </c>
      <c r="AA17" s="17">
        <v>6.4509277531773407E-2</v>
      </c>
      <c r="AB17" s="17">
        <v>5.6537591677028702E-2</v>
      </c>
      <c r="AC17" s="17">
        <v>6.5428154026884303E-2</v>
      </c>
      <c r="AD17" s="17">
        <v>1.6976059854921899E-2</v>
      </c>
      <c r="AE17" s="17"/>
      <c r="AF17" s="17">
        <v>5.04083309917095E-2</v>
      </c>
      <c r="AG17" s="17">
        <v>2.8449037771455299E-2</v>
      </c>
      <c r="AH17" s="17">
        <v>4.65068872387365E-2</v>
      </c>
      <c r="AI17" s="17">
        <v>6.0937952398399699E-2</v>
      </c>
      <c r="AJ17" s="17">
        <v>3.0985517007988E-2</v>
      </c>
      <c r="AK17" s="17"/>
      <c r="AL17" s="17">
        <v>6.4896859752396799E-2</v>
      </c>
      <c r="AM17" s="17">
        <v>6.3297758959865502E-2</v>
      </c>
      <c r="AN17" s="17">
        <v>5.6709639024569401E-2</v>
      </c>
      <c r="AO17" s="17">
        <v>2.8261908277986698E-2</v>
      </c>
      <c r="AP17" s="17">
        <v>6.1858673934678601E-2</v>
      </c>
      <c r="AQ17" s="17"/>
      <c r="AR17" s="17">
        <v>4.8720828940551401E-2</v>
      </c>
      <c r="AS17" s="17"/>
      <c r="AT17" s="17">
        <v>1.35199056229636E-2</v>
      </c>
      <c r="AU17" s="17"/>
      <c r="AV17" s="17">
        <v>6.3498130397470695E-2</v>
      </c>
      <c r="AW17" s="17"/>
      <c r="AX17" s="17">
        <v>1.6206364548230299E-2</v>
      </c>
      <c r="AY17" s="17">
        <v>5.6660524182751297E-2</v>
      </c>
      <c r="AZ17" s="17"/>
      <c r="BA17" s="17">
        <v>3.61905749189671E-2</v>
      </c>
      <c r="BB17" s="17">
        <v>4.7792258086394701E-2</v>
      </c>
    </row>
    <row r="18" spans="2:54">
      <c r="B18" s="18" t="s">
        <v>144</v>
      </c>
      <c r="C18" s="19">
        <v>2.1254919943752001E-2</v>
      </c>
      <c r="D18" s="19">
        <v>2.9970653995145001E-2</v>
      </c>
      <c r="E18" s="19">
        <v>1.3145252404115799E-2</v>
      </c>
      <c r="F18" s="19"/>
      <c r="G18" s="19">
        <v>2.2402002564962998E-3</v>
      </c>
      <c r="H18" s="19">
        <v>1.2044189139192E-2</v>
      </c>
      <c r="I18" s="19">
        <v>1.7698014214557599E-2</v>
      </c>
      <c r="J18" s="19">
        <v>2.5771564388623699E-2</v>
      </c>
      <c r="K18" s="19">
        <v>3.80248299078133E-2</v>
      </c>
      <c r="L18" s="19">
        <v>2.6668042825379899E-2</v>
      </c>
      <c r="M18" s="19"/>
      <c r="N18" s="19">
        <v>2.02768667145963E-2</v>
      </c>
      <c r="O18" s="19">
        <v>2.85610594837317E-2</v>
      </c>
      <c r="P18" s="19">
        <v>1.84128474393872E-2</v>
      </c>
      <c r="Q18" s="19">
        <v>1.6595394183821999E-2</v>
      </c>
      <c r="R18" s="19"/>
      <c r="S18" s="19">
        <v>1.0366953724978201E-2</v>
      </c>
      <c r="T18" s="19">
        <v>3.09765584351714E-2</v>
      </c>
      <c r="U18" s="19">
        <v>1.0854568897547301E-2</v>
      </c>
      <c r="V18" s="19">
        <v>2.2707835318263501E-2</v>
      </c>
      <c r="W18" s="19">
        <v>3.3200866247182499E-2</v>
      </c>
      <c r="X18" s="19">
        <v>1.91918402568041E-2</v>
      </c>
      <c r="Y18" s="19">
        <v>2.0870494715843901E-2</v>
      </c>
      <c r="Z18" s="19">
        <v>1.7543026186171099E-2</v>
      </c>
      <c r="AA18" s="19">
        <v>2.5922994377436101E-2</v>
      </c>
      <c r="AB18" s="19">
        <v>1.86057094343672E-2</v>
      </c>
      <c r="AC18" s="19">
        <v>3.4942639088982201E-2</v>
      </c>
      <c r="AD18" s="19">
        <v>0</v>
      </c>
      <c r="AE18" s="19"/>
      <c r="AF18" s="19">
        <v>1.12908474953977E-2</v>
      </c>
      <c r="AG18" s="19">
        <v>1.7460775424827001E-2</v>
      </c>
      <c r="AH18" s="19">
        <v>2.9057312371391E-2</v>
      </c>
      <c r="AI18" s="19">
        <v>1.33576959317738E-2</v>
      </c>
      <c r="AJ18" s="19">
        <v>2.7494587795511401E-2</v>
      </c>
      <c r="AK18" s="19"/>
      <c r="AL18" s="19">
        <v>1.42102987546913E-2</v>
      </c>
      <c r="AM18" s="19">
        <v>1.965959105594E-2</v>
      </c>
      <c r="AN18" s="19">
        <v>2.3233394801172601E-2</v>
      </c>
      <c r="AO18" s="19">
        <v>9.7235797846990692E-3</v>
      </c>
      <c r="AP18" s="19">
        <v>2.6045981374412601E-2</v>
      </c>
      <c r="AQ18" s="19"/>
      <c r="AR18" s="19">
        <v>1.5052136595366399E-2</v>
      </c>
      <c r="AS18" s="19"/>
      <c r="AT18" s="19">
        <v>2.24705422567592E-2</v>
      </c>
      <c r="AU18" s="19"/>
      <c r="AV18" s="19">
        <v>9.6374393281396901E-3</v>
      </c>
      <c r="AW18" s="19"/>
      <c r="AX18" s="19">
        <v>1.5492081183263701E-2</v>
      </c>
      <c r="AY18" s="19">
        <v>1.06429175767612E-2</v>
      </c>
      <c r="AZ18" s="19"/>
      <c r="BA18" s="19">
        <v>2.4277275022968399E-2</v>
      </c>
      <c r="BB18" s="19">
        <v>2.2273899904615001E-2</v>
      </c>
    </row>
    <row r="19" spans="2:54">
      <c r="B19" s="16" t="s">
        <v>30</v>
      </c>
    </row>
    <row r="20" spans="2:54">
      <c r="B20" t="s">
        <v>456</v>
      </c>
    </row>
    <row r="21" spans="2:54">
      <c r="B21" t="s">
        <v>457</v>
      </c>
    </row>
    <row r="23" spans="2:54">
      <c r="B23"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BB23"/>
  <sheetViews>
    <sheetView showGridLines="0" topLeftCell="A10" workbookViewId="0">
      <pane xSplit="2" topLeftCell="C1" activePane="topRight" state="frozen"/>
      <selection pane="topRight" activeCell="B19" sqref="B19"/>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146</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2883</v>
      </c>
      <c r="D7" s="10">
        <v>1366</v>
      </c>
      <c r="E7" s="10">
        <v>1511</v>
      </c>
      <c r="F7" s="10"/>
      <c r="G7" s="10">
        <v>371</v>
      </c>
      <c r="H7" s="10">
        <v>459</v>
      </c>
      <c r="I7" s="10">
        <v>474</v>
      </c>
      <c r="J7" s="10">
        <v>384</v>
      </c>
      <c r="K7" s="10">
        <v>484</v>
      </c>
      <c r="L7" s="10">
        <v>710</v>
      </c>
      <c r="M7" s="10"/>
      <c r="N7" s="10">
        <v>806</v>
      </c>
      <c r="O7" s="10">
        <v>798</v>
      </c>
      <c r="P7" s="10">
        <v>545</v>
      </c>
      <c r="Q7" s="10">
        <v>714</v>
      </c>
      <c r="R7" s="10"/>
      <c r="S7" s="10">
        <v>350</v>
      </c>
      <c r="T7" s="10">
        <v>477</v>
      </c>
      <c r="U7" s="10">
        <v>292</v>
      </c>
      <c r="V7" s="10">
        <v>193</v>
      </c>
      <c r="W7" s="10">
        <v>194</v>
      </c>
      <c r="X7" s="10">
        <v>317</v>
      </c>
      <c r="Y7" s="10">
        <v>230</v>
      </c>
      <c r="Z7" s="10">
        <v>116</v>
      </c>
      <c r="AA7" s="10">
        <v>299</v>
      </c>
      <c r="AB7" s="10">
        <v>207</v>
      </c>
      <c r="AC7" s="10">
        <v>139</v>
      </c>
      <c r="AD7" s="10">
        <v>69</v>
      </c>
      <c r="AE7" s="10"/>
      <c r="AF7" s="10">
        <v>865</v>
      </c>
      <c r="AG7" s="10">
        <v>504</v>
      </c>
      <c r="AH7" s="10">
        <v>286</v>
      </c>
      <c r="AI7" s="10">
        <v>200</v>
      </c>
      <c r="AJ7" s="10">
        <v>491</v>
      </c>
      <c r="AK7" s="10"/>
      <c r="AL7" s="10">
        <v>706</v>
      </c>
      <c r="AM7" s="10">
        <v>651</v>
      </c>
      <c r="AN7" s="10">
        <v>723</v>
      </c>
      <c r="AO7" s="10">
        <v>300</v>
      </c>
      <c r="AP7" s="10">
        <v>52</v>
      </c>
      <c r="AQ7" s="10"/>
      <c r="AR7" s="10">
        <v>337</v>
      </c>
      <c r="AS7" s="10"/>
      <c r="AT7" s="10">
        <v>139</v>
      </c>
      <c r="AU7" s="10"/>
      <c r="AV7" s="10">
        <v>190</v>
      </c>
      <c r="AW7" s="10"/>
      <c r="AX7" s="10">
        <v>146</v>
      </c>
      <c r="AY7" s="10">
        <v>644</v>
      </c>
      <c r="AZ7" s="10"/>
      <c r="BA7" s="10">
        <v>995</v>
      </c>
      <c r="BB7" s="10">
        <v>1177</v>
      </c>
    </row>
    <row r="8" spans="2:54" ht="30" customHeight="1">
      <c r="B8" s="11" t="s">
        <v>84</v>
      </c>
      <c r="C8" s="11">
        <v>2885</v>
      </c>
      <c r="D8" s="11">
        <v>1383</v>
      </c>
      <c r="E8" s="11">
        <v>1496</v>
      </c>
      <c r="F8" s="11"/>
      <c r="G8" s="11">
        <v>378</v>
      </c>
      <c r="H8" s="11">
        <v>454</v>
      </c>
      <c r="I8" s="11">
        <v>466</v>
      </c>
      <c r="J8" s="11">
        <v>494</v>
      </c>
      <c r="K8" s="11">
        <v>432</v>
      </c>
      <c r="L8" s="11">
        <v>659</v>
      </c>
      <c r="M8" s="11"/>
      <c r="N8" s="11">
        <v>738</v>
      </c>
      <c r="O8" s="11">
        <v>771</v>
      </c>
      <c r="P8" s="11">
        <v>640</v>
      </c>
      <c r="Q8" s="11">
        <v>716</v>
      </c>
      <c r="R8" s="11"/>
      <c r="S8" s="11">
        <v>349</v>
      </c>
      <c r="T8" s="11">
        <v>398</v>
      </c>
      <c r="U8" s="11">
        <v>244</v>
      </c>
      <c r="V8" s="11">
        <v>262</v>
      </c>
      <c r="W8" s="11">
        <v>206</v>
      </c>
      <c r="X8" s="11">
        <v>262</v>
      </c>
      <c r="Y8" s="11">
        <v>238</v>
      </c>
      <c r="Z8" s="11">
        <v>116</v>
      </c>
      <c r="AA8" s="11">
        <v>307</v>
      </c>
      <c r="AB8" s="11">
        <v>265</v>
      </c>
      <c r="AC8" s="11">
        <v>146</v>
      </c>
      <c r="AD8" s="11">
        <v>92</v>
      </c>
      <c r="AE8" s="11"/>
      <c r="AF8" s="11">
        <v>877</v>
      </c>
      <c r="AG8" s="11">
        <v>480</v>
      </c>
      <c r="AH8" s="11">
        <v>277</v>
      </c>
      <c r="AI8" s="11">
        <v>202</v>
      </c>
      <c r="AJ8" s="11">
        <v>497</v>
      </c>
      <c r="AK8" s="11"/>
      <c r="AL8" s="11">
        <v>720</v>
      </c>
      <c r="AM8" s="11">
        <v>670</v>
      </c>
      <c r="AN8" s="11">
        <v>709</v>
      </c>
      <c r="AO8" s="11">
        <v>288</v>
      </c>
      <c r="AP8" s="11">
        <v>46</v>
      </c>
      <c r="AQ8" s="11"/>
      <c r="AR8" s="11">
        <v>339</v>
      </c>
      <c r="AS8" s="11"/>
      <c r="AT8" s="11">
        <v>144</v>
      </c>
      <c r="AU8" s="11"/>
      <c r="AV8" s="11">
        <v>188</v>
      </c>
      <c r="AW8" s="11"/>
      <c r="AX8" s="11">
        <v>144</v>
      </c>
      <c r="AY8" s="11">
        <v>659</v>
      </c>
      <c r="AZ8" s="11"/>
      <c r="BA8" s="11">
        <v>981</v>
      </c>
      <c r="BB8" s="11">
        <v>1177</v>
      </c>
    </row>
    <row r="9" spans="2:54" ht="28.9">
      <c r="B9" s="18" t="s">
        <v>136</v>
      </c>
      <c r="C9" s="17">
        <v>0.34873040249343001</v>
      </c>
      <c r="D9" s="17">
        <v>0.34195908128785701</v>
      </c>
      <c r="E9" s="17">
        <v>0.35560823670710501</v>
      </c>
      <c r="F9" s="17"/>
      <c r="G9" s="17">
        <v>0.30878074300706398</v>
      </c>
      <c r="H9" s="17">
        <v>0.34760173924439902</v>
      </c>
      <c r="I9" s="17">
        <v>0.29600841682080198</v>
      </c>
      <c r="J9" s="17">
        <v>0.32271474579492498</v>
      </c>
      <c r="K9" s="17">
        <v>0.403100405020895</v>
      </c>
      <c r="L9" s="17">
        <v>0.394003664941311</v>
      </c>
      <c r="M9" s="17"/>
      <c r="N9" s="17">
        <v>0.37232337066339999</v>
      </c>
      <c r="O9" s="17">
        <v>0.35113704884289498</v>
      </c>
      <c r="P9" s="17">
        <v>0.30560593754436899</v>
      </c>
      <c r="Q9" s="17">
        <v>0.35840794269343001</v>
      </c>
      <c r="R9" s="17"/>
      <c r="S9" s="17">
        <v>0.35677595330408501</v>
      </c>
      <c r="T9" s="17">
        <v>0.36416580019758299</v>
      </c>
      <c r="U9" s="17">
        <v>0.34208814127760401</v>
      </c>
      <c r="V9" s="17">
        <v>0.37191218647068203</v>
      </c>
      <c r="W9" s="17">
        <v>0.35281485430471499</v>
      </c>
      <c r="X9" s="17">
        <v>0.33638695978007299</v>
      </c>
      <c r="Y9" s="17">
        <v>0.34014068995357899</v>
      </c>
      <c r="Z9" s="17">
        <v>0.36187839702289498</v>
      </c>
      <c r="AA9" s="17">
        <v>0.30262452661132799</v>
      </c>
      <c r="AB9" s="17">
        <v>0.34683633118499302</v>
      </c>
      <c r="AC9" s="17">
        <v>0.35743799925222203</v>
      </c>
      <c r="AD9" s="17">
        <v>0.380421710201862</v>
      </c>
      <c r="AE9" s="17"/>
      <c r="AF9" s="17">
        <v>0.33911615653757099</v>
      </c>
      <c r="AG9" s="17">
        <v>0.38597106254755797</v>
      </c>
      <c r="AH9" s="17">
        <v>0.298726649874894</v>
      </c>
      <c r="AI9" s="17">
        <v>0.342510349591232</v>
      </c>
      <c r="AJ9" s="17">
        <v>0.36365144112826198</v>
      </c>
      <c r="AK9" s="17"/>
      <c r="AL9" s="17">
        <v>0.34990505173408798</v>
      </c>
      <c r="AM9" s="17">
        <v>0.307681580332128</v>
      </c>
      <c r="AN9" s="17">
        <v>0.37789905792739198</v>
      </c>
      <c r="AO9" s="17">
        <v>0.36836287407858498</v>
      </c>
      <c r="AP9" s="17">
        <v>0.45879475866115199</v>
      </c>
      <c r="AQ9" s="17"/>
      <c r="AR9" s="17">
        <v>0.357720503089693</v>
      </c>
      <c r="AS9" s="17"/>
      <c r="AT9" s="17">
        <v>0.413649609243328</v>
      </c>
      <c r="AU9" s="17"/>
      <c r="AV9" s="17">
        <v>0.34183006397300703</v>
      </c>
      <c r="AW9" s="17"/>
      <c r="AX9" s="17">
        <v>0.352087930478589</v>
      </c>
      <c r="AY9" s="17">
        <v>0.31934919535894002</v>
      </c>
      <c r="AZ9" s="17"/>
      <c r="BA9" s="17">
        <v>0.371697191947582</v>
      </c>
      <c r="BB9" s="17">
        <v>0.35388413313563699</v>
      </c>
    </row>
    <row r="10" spans="2:54" ht="43.15">
      <c r="B10" s="18" t="s">
        <v>138</v>
      </c>
      <c r="C10" s="17">
        <v>0.32622967480096199</v>
      </c>
      <c r="D10" s="17">
        <v>0.35455483021675899</v>
      </c>
      <c r="E10" s="17">
        <v>0.30056025915158702</v>
      </c>
      <c r="F10" s="17"/>
      <c r="G10" s="17">
        <v>0.25605560964686702</v>
      </c>
      <c r="H10" s="17">
        <v>0.31054006377990701</v>
      </c>
      <c r="I10" s="17">
        <v>0.30243252515330399</v>
      </c>
      <c r="J10" s="17">
        <v>0.29426243344543301</v>
      </c>
      <c r="K10" s="17">
        <v>0.36500032332392401</v>
      </c>
      <c r="L10" s="17">
        <v>0.39308590646588298</v>
      </c>
      <c r="M10" s="17"/>
      <c r="N10" s="17">
        <v>0.32459214662562702</v>
      </c>
      <c r="O10" s="17">
        <v>0.32763929123887298</v>
      </c>
      <c r="P10" s="17">
        <v>0.31992502997476902</v>
      </c>
      <c r="Q10" s="17">
        <v>0.33080307597052599</v>
      </c>
      <c r="R10" s="17"/>
      <c r="S10" s="17">
        <v>0.33869160759393602</v>
      </c>
      <c r="T10" s="17">
        <v>0.38197889368847199</v>
      </c>
      <c r="U10" s="17">
        <v>0.349212443577197</v>
      </c>
      <c r="V10" s="17">
        <v>0.34401689707907501</v>
      </c>
      <c r="W10" s="17">
        <v>0.345112914473724</v>
      </c>
      <c r="X10" s="17">
        <v>0.32307435776523802</v>
      </c>
      <c r="Y10" s="17">
        <v>0.28259276707353198</v>
      </c>
      <c r="Z10" s="17">
        <v>0.30695377347292402</v>
      </c>
      <c r="AA10" s="17">
        <v>0.33106102161773399</v>
      </c>
      <c r="AB10" s="17">
        <v>0.27199754060016301</v>
      </c>
      <c r="AC10" s="17">
        <v>0.27522694775321899</v>
      </c>
      <c r="AD10" s="17">
        <v>0.25075600700105299</v>
      </c>
      <c r="AE10" s="17"/>
      <c r="AF10" s="17">
        <v>0.25647841801104398</v>
      </c>
      <c r="AG10" s="17">
        <v>0.46667963201590901</v>
      </c>
      <c r="AH10" s="17">
        <v>0.34070530654848702</v>
      </c>
      <c r="AI10" s="17">
        <v>0.22689154640991399</v>
      </c>
      <c r="AJ10" s="17">
        <v>0.39444949470608398</v>
      </c>
      <c r="AK10" s="17"/>
      <c r="AL10" s="17">
        <v>0.32010767891985398</v>
      </c>
      <c r="AM10" s="17">
        <v>0.33054047791758401</v>
      </c>
      <c r="AN10" s="17">
        <v>0.29986384992826998</v>
      </c>
      <c r="AO10" s="17">
        <v>0.369336531737048</v>
      </c>
      <c r="AP10" s="17">
        <v>0.22174417587635201</v>
      </c>
      <c r="AQ10" s="17"/>
      <c r="AR10" s="17">
        <v>0.28936149022762198</v>
      </c>
      <c r="AS10" s="17"/>
      <c r="AT10" s="17">
        <v>0.31329181610759599</v>
      </c>
      <c r="AU10" s="17"/>
      <c r="AV10" s="17">
        <v>0.30486942444549803</v>
      </c>
      <c r="AW10" s="17"/>
      <c r="AX10" s="17">
        <v>0.32073518695233699</v>
      </c>
      <c r="AY10" s="17">
        <v>0.22997298158351201</v>
      </c>
      <c r="AZ10" s="17"/>
      <c r="BA10" s="17">
        <v>0.40399510653345799</v>
      </c>
      <c r="BB10" s="17">
        <v>0.284574910367419</v>
      </c>
    </row>
    <row r="11" spans="2:54" ht="28.9">
      <c r="B11" s="18" t="s">
        <v>137</v>
      </c>
      <c r="C11" s="17">
        <v>0.30569810680271398</v>
      </c>
      <c r="D11" s="17">
        <v>0.328235961845807</v>
      </c>
      <c r="E11" s="17">
        <v>0.28530152801729303</v>
      </c>
      <c r="F11" s="17"/>
      <c r="G11" s="17">
        <v>0.31067780237175502</v>
      </c>
      <c r="H11" s="17">
        <v>0.26765876048077702</v>
      </c>
      <c r="I11" s="17">
        <v>0.28341575419572002</v>
      </c>
      <c r="J11" s="17">
        <v>0.29925683501631201</v>
      </c>
      <c r="K11" s="17">
        <v>0.29526715949721699</v>
      </c>
      <c r="L11" s="17">
        <v>0.35686231858907802</v>
      </c>
      <c r="M11" s="17"/>
      <c r="N11" s="17">
        <v>0.29490389586349403</v>
      </c>
      <c r="O11" s="17">
        <v>0.31072356645441301</v>
      </c>
      <c r="P11" s="17">
        <v>0.32772375810606702</v>
      </c>
      <c r="Q11" s="17">
        <v>0.29288538360612898</v>
      </c>
      <c r="R11" s="17"/>
      <c r="S11" s="17">
        <v>0.272685773841437</v>
      </c>
      <c r="T11" s="17">
        <v>0.376916094217006</v>
      </c>
      <c r="U11" s="17">
        <v>0.35358458921175501</v>
      </c>
      <c r="V11" s="17">
        <v>0.30550431763055103</v>
      </c>
      <c r="W11" s="17">
        <v>0.32240565205975302</v>
      </c>
      <c r="X11" s="17">
        <v>0.25657841676431797</v>
      </c>
      <c r="Y11" s="17">
        <v>0.28497035526376402</v>
      </c>
      <c r="Z11" s="17">
        <v>0.34993172796488597</v>
      </c>
      <c r="AA11" s="17">
        <v>0.31366999441746801</v>
      </c>
      <c r="AB11" s="17">
        <v>0.25430081227586399</v>
      </c>
      <c r="AC11" s="17">
        <v>0.24964784589888001</v>
      </c>
      <c r="AD11" s="17">
        <v>0.30727977272264401</v>
      </c>
      <c r="AE11" s="17"/>
      <c r="AF11" s="17">
        <v>0.18724692955298</v>
      </c>
      <c r="AG11" s="17">
        <v>0.38205917117844901</v>
      </c>
      <c r="AH11" s="17">
        <v>0.285441794761703</v>
      </c>
      <c r="AI11" s="17">
        <v>0.32405598809209801</v>
      </c>
      <c r="AJ11" s="17">
        <v>0.48109616180714199</v>
      </c>
      <c r="AK11" s="17"/>
      <c r="AL11" s="17">
        <v>0.31790658174147401</v>
      </c>
      <c r="AM11" s="17">
        <v>0.312696832510929</v>
      </c>
      <c r="AN11" s="17">
        <v>0.26203458969531201</v>
      </c>
      <c r="AO11" s="17">
        <v>0.30579268601160797</v>
      </c>
      <c r="AP11" s="17">
        <v>0.24558337332616201</v>
      </c>
      <c r="AQ11" s="17"/>
      <c r="AR11" s="17">
        <v>0.254649807238507</v>
      </c>
      <c r="AS11" s="17"/>
      <c r="AT11" s="17">
        <v>0.28703148567111803</v>
      </c>
      <c r="AU11" s="17"/>
      <c r="AV11" s="17">
        <v>0.22808917423578301</v>
      </c>
      <c r="AW11" s="17"/>
      <c r="AX11" s="17">
        <v>0.26477556760172899</v>
      </c>
      <c r="AY11" s="17">
        <v>0.18541710769602901</v>
      </c>
      <c r="AZ11" s="17"/>
      <c r="BA11" s="17">
        <v>0.39183112106101298</v>
      </c>
      <c r="BB11" s="17">
        <v>0.25286381309587802</v>
      </c>
    </row>
    <row r="12" spans="2:54" ht="43.15">
      <c r="B12" s="18" t="s">
        <v>139</v>
      </c>
      <c r="C12" s="17">
        <v>0.22630948872183901</v>
      </c>
      <c r="D12" s="17">
        <v>0.23938632625943801</v>
      </c>
      <c r="E12" s="17">
        <v>0.21447889250781299</v>
      </c>
      <c r="F12" s="17"/>
      <c r="G12" s="17">
        <v>0.15604398363296601</v>
      </c>
      <c r="H12" s="17">
        <v>0.176078408418684</v>
      </c>
      <c r="I12" s="17">
        <v>0.21553697258287</v>
      </c>
      <c r="J12" s="17">
        <v>0.24541971638066201</v>
      </c>
      <c r="K12" s="17">
        <v>0.28782677268878898</v>
      </c>
      <c r="L12" s="17">
        <v>0.25321247519934997</v>
      </c>
      <c r="M12" s="17"/>
      <c r="N12" s="17">
        <v>0.24065166439986899</v>
      </c>
      <c r="O12" s="17">
        <v>0.22396170184158701</v>
      </c>
      <c r="P12" s="17">
        <v>0.22281560217532401</v>
      </c>
      <c r="Q12" s="17">
        <v>0.215522890771213</v>
      </c>
      <c r="R12" s="17"/>
      <c r="S12" s="17">
        <v>0.200928778133869</v>
      </c>
      <c r="T12" s="17">
        <v>0.22201726362553001</v>
      </c>
      <c r="U12" s="17">
        <v>0.27437432474497803</v>
      </c>
      <c r="V12" s="17">
        <v>0.17300225267555899</v>
      </c>
      <c r="W12" s="17">
        <v>0.222842428508605</v>
      </c>
      <c r="X12" s="17">
        <v>0.25055743903944699</v>
      </c>
      <c r="Y12" s="17">
        <v>0.18940659184728201</v>
      </c>
      <c r="Z12" s="17">
        <v>0.20251997211390901</v>
      </c>
      <c r="AA12" s="17">
        <v>0.20723320988174401</v>
      </c>
      <c r="AB12" s="17">
        <v>0.26975963561071098</v>
      </c>
      <c r="AC12" s="17">
        <v>0.29412313095647102</v>
      </c>
      <c r="AD12" s="17">
        <v>0.26046997154273899</v>
      </c>
      <c r="AE12" s="17"/>
      <c r="AF12" s="17">
        <v>0.24095589661417899</v>
      </c>
      <c r="AG12" s="17">
        <v>0.224209299398234</v>
      </c>
      <c r="AH12" s="17">
        <v>0.26134111373278501</v>
      </c>
      <c r="AI12" s="17">
        <v>0.21331425228753101</v>
      </c>
      <c r="AJ12" s="17">
        <v>0.17110030430269599</v>
      </c>
      <c r="AK12" s="17"/>
      <c r="AL12" s="17">
        <v>0.23944415137807901</v>
      </c>
      <c r="AM12" s="17">
        <v>0.250039254149931</v>
      </c>
      <c r="AN12" s="17">
        <v>0.213578352711919</v>
      </c>
      <c r="AO12" s="17">
        <v>0.19073830027875699</v>
      </c>
      <c r="AP12" s="17">
        <v>0.17392995828750299</v>
      </c>
      <c r="AQ12" s="17"/>
      <c r="AR12" s="17">
        <v>0.22318332580581601</v>
      </c>
      <c r="AS12" s="17"/>
      <c r="AT12" s="17">
        <v>0.20306442416501799</v>
      </c>
      <c r="AU12" s="17"/>
      <c r="AV12" s="17">
        <v>0.229729959913996</v>
      </c>
      <c r="AW12" s="17"/>
      <c r="AX12" s="17">
        <v>0.29203719884153601</v>
      </c>
      <c r="AY12" s="17">
        <v>0.26097007819094697</v>
      </c>
      <c r="AZ12" s="17"/>
      <c r="BA12" s="17">
        <v>0.22277427315937301</v>
      </c>
      <c r="BB12" s="17">
        <v>0.25901280510466901</v>
      </c>
    </row>
    <row r="13" spans="2:54" ht="43.15">
      <c r="B13" s="18" t="s">
        <v>140</v>
      </c>
      <c r="C13" s="17">
        <v>0.20070325241522799</v>
      </c>
      <c r="D13" s="17">
        <v>0.209772274232255</v>
      </c>
      <c r="E13" s="17">
        <v>0.19309463264083099</v>
      </c>
      <c r="F13" s="17"/>
      <c r="G13" s="17">
        <v>0.20580934790977701</v>
      </c>
      <c r="H13" s="17">
        <v>0.172928813300818</v>
      </c>
      <c r="I13" s="17">
        <v>0.173297862332289</v>
      </c>
      <c r="J13" s="17">
        <v>0.218639574553394</v>
      </c>
      <c r="K13" s="17">
        <v>0.21229983663819499</v>
      </c>
      <c r="L13" s="17">
        <v>0.21548749965883299</v>
      </c>
      <c r="M13" s="17"/>
      <c r="N13" s="17">
        <v>0.20382904854370901</v>
      </c>
      <c r="O13" s="17">
        <v>0.22185826317598101</v>
      </c>
      <c r="P13" s="17">
        <v>0.20654729658297</v>
      </c>
      <c r="Q13" s="17">
        <v>0.168408105915269</v>
      </c>
      <c r="R13" s="17"/>
      <c r="S13" s="17">
        <v>0.21526887942454601</v>
      </c>
      <c r="T13" s="17">
        <v>0.20307431036748999</v>
      </c>
      <c r="U13" s="17">
        <v>0.22721261270772</v>
      </c>
      <c r="V13" s="17">
        <v>0.16405923429156399</v>
      </c>
      <c r="W13" s="17">
        <v>0.18264648902323899</v>
      </c>
      <c r="X13" s="17">
        <v>0.207819904470817</v>
      </c>
      <c r="Y13" s="17">
        <v>0.203081302506358</v>
      </c>
      <c r="Z13" s="17">
        <v>0.15255912563197699</v>
      </c>
      <c r="AA13" s="17">
        <v>0.216840498958282</v>
      </c>
      <c r="AB13" s="17">
        <v>0.158054989266876</v>
      </c>
      <c r="AC13" s="17">
        <v>0.208260430440315</v>
      </c>
      <c r="AD13" s="17">
        <v>0.300860230426094</v>
      </c>
      <c r="AE13" s="17"/>
      <c r="AF13" s="17">
        <v>0.24211842538834799</v>
      </c>
      <c r="AG13" s="17">
        <v>0.21802701575467301</v>
      </c>
      <c r="AH13" s="17">
        <v>0.217639907039304</v>
      </c>
      <c r="AI13" s="17">
        <v>0.17896857850961001</v>
      </c>
      <c r="AJ13" s="17">
        <v>0.15478619747390199</v>
      </c>
      <c r="AK13" s="17"/>
      <c r="AL13" s="17">
        <v>0.191959366305226</v>
      </c>
      <c r="AM13" s="17">
        <v>0.190697796330971</v>
      </c>
      <c r="AN13" s="17">
        <v>0.23083972539561601</v>
      </c>
      <c r="AO13" s="17">
        <v>0.24591840876323501</v>
      </c>
      <c r="AP13" s="17">
        <v>0.110563257725701</v>
      </c>
      <c r="AQ13" s="17"/>
      <c r="AR13" s="17">
        <v>0.22797871705505099</v>
      </c>
      <c r="AS13" s="17"/>
      <c r="AT13" s="17">
        <v>0.20903796249311499</v>
      </c>
      <c r="AU13" s="17"/>
      <c r="AV13" s="17">
        <v>0.26942983084091099</v>
      </c>
      <c r="AW13" s="17"/>
      <c r="AX13" s="17">
        <v>0.206986891806485</v>
      </c>
      <c r="AY13" s="17">
        <v>0.24618213059122701</v>
      </c>
      <c r="AZ13" s="17"/>
      <c r="BA13" s="17">
        <v>0.198550718845278</v>
      </c>
      <c r="BB13" s="17">
        <v>0.216502857532483</v>
      </c>
    </row>
    <row r="14" spans="2:54" ht="28.9">
      <c r="B14" s="18" t="s">
        <v>141</v>
      </c>
      <c r="C14" s="17">
        <v>0.14953746624665701</v>
      </c>
      <c r="D14" s="17">
        <v>0.14569774087798801</v>
      </c>
      <c r="E14" s="17">
        <v>0.152509174416874</v>
      </c>
      <c r="F14" s="17"/>
      <c r="G14" s="17">
        <v>0.17062797383867701</v>
      </c>
      <c r="H14" s="17">
        <v>0.12576591318285199</v>
      </c>
      <c r="I14" s="17">
        <v>0.12936619153182599</v>
      </c>
      <c r="J14" s="17">
        <v>0.16680830946981501</v>
      </c>
      <c r="K14" s="17">
        <v>0.13296781426396001</v>
      </c>
      <c r="L14" s="17">
        <v>0.16617869435171601</v>
      </c>
      <c r="M14" s="17"/>
      <c r="N14" s="17">
        <v>0.127948083932</v>
      </c>
      <c r="O14" s="17">
        <v>0.148674481852444</v>
      </c>
      <c r="P14" s="17">
        <v>0.16218037121128501</v>
      </c>
      <c r="Q14" s="17">
        <v>0.16298215607702199</v>
      </c>
      <c r="R14" s="17"/>
      <c r="S14" s="17">
        <v>0.135434016871611</v>
      </c>
      <c r="T14" s="17">
        <v>0.14123479964882499</v>
      </c>
      <c r="U14" s="17">
        <v>0.18761310171096399</v>
      </c>
      <c r="V14" s="17">
        <v>0.133127937395527</v>
      </c>
      <c r="W14" s="17">
        <v>0.13922737988888201</v>
      </c>
      <c r="X14" s="17">
        <v>0.13847724414086901</v>
      </c>
      <c r="Y14" s="17">
        <v>0.142530515678399</v>
      </c>
      <c r="Z14" s="17">
        <v>0.185817727217438</v>
      </c>
      <c r="AA14" s="17">
        <v>0.170936892387719</v>
      </c>
      <c r="AB14" s="17">
        <v>0.14748256861822201</v>
      </c>
      <c r="AC14" s="17">
        <v>0.14831667575799001</v>
      </c>
      <c r="AD14" s="17">
        <v>0.148135456654133</v>
      </c>
      <c r="AE14" s="17"/>
      <c r="AF14" s="17">
        <v>8.82839839615258E-2</v>
      </c>
      <c r="AG14" s="17">
        <v>0.186216183722866</v>
      </c>
      <c r="AH14" s="17">
        <v>7.4973660960816202E-2</v>
      </c>
      <c r="AI14" s="17">
        <v>0.153862859603458</v>
      </c>
      <c r="AJ14" s="17">
        <v>0.26279460812269201</v>
      </c>
      <c r="AK14" s="17"/>
      <c r="AL14" s="17">
        <v>0.17579522543904999</v>
      </c>
      <c r="AM14" s="17">
        <v>0.14516788854298901</v>
      </c>
      <c r="AN14" s="17">
        <v>0.125808234710164</v>
      </c>
      <c r="AO14" s="17">
        <v>0.148343622871145</v>
      </c>
      <c r="AP14" s="17">
        <v>0.16981887220292699</v>
      </c>
      <c r="AQ14" s="17"/>
      <c r="AR14" s="17">
        <v>0.118001465007758</v>
      </c>
      <c r="AS14" s="17"/>
      <c r="AT14" s="17">
        <v>0.15635096375206101</v>
      </c>
      <c r="AU14" s="17"/>
      <c r="AV14" s="17">
        <v>8.8160902122337598E-2</v>
      </c>
      <c r="AW14" s="17"/>
      <c r="AX14" s="17">
        <v>0.11048297076838701</v>
      </c>
      <c r="AY14" s="17">
        <v>9.1329671922380395E-2</v>
      </c>
      <c r="AZ14" s="17"/>
      <c r="BA14" s="17">
        <v>0.20659296728085499</v>
      </c>
      <c r="BB14" s="17">
        <v>0.106864200055208</v>
      </c>
    </row>
    <row r="15" spans="2:54" ht="43.15">
      <c r="B15" s="18" t="s">
        <v>143</v>
      </c>
      <c r="C15" s="17">
        <v>0.105464697706943</v>
      </c>
      <c r="D15" s="17">
        <v>0.112670799005165</v>
      </c>
      <c r="E15" s="17">
        <v>9.9209345078534503E-2</v>
      </c>
      <c r="F15" s="17"/>
      <c r="G15" s="17">
        <v>0.20139048235920901</v>
      </c>
      <c r="H15" s="17">
        <v>0.181790634319696</v>
      </c>
      <c r="I15" s="17">
        <v>0.12355312925629799</v>
      </c>
      <c r="J15" s="17">
        <v>7.8910559420808699E-2</v>
      </c>
      <c r="K15" s="17">
        <v>4.4998542727883901E-2</v>
      </c>
      <c r="L15" s="17">
        <v>4.47429540653893E-2</v>
      </c>
      <c r="M15" s="17"/>
      <c r="N15" s="17">
        <v>0.107733791003705</v>
      </c>
      <c r="O15" s="17">
        <v>9.7774014418566702E-2</v>
      </c>
      <c r="P15" s="17">
        <v>0.13268164032406601</v>
      </c>
      <c r="Q15" s="17">
        <v>8.45029668315736E-2</v>
      </c>
      <c r="R15" s="17"/>
      <c r="S15" s="17">
        <v>0.16137859344882399</v>
      </c>
      <c r="T15" s="17">
        <v>6.1952889063805201E-2</v>
      </c>
      <c r="U15" s="17">
        <v>7.2434258233775903E-2</v>
      </c>
      <c r="V15" s="17">
        <v>9.9846516104011906E-2</v>
      </c>
      <c r="W15" s="17">
        <v>0.117293267487199</v>
      </c>
      <c r="X15" s="17">
        <v>5.4596451453742E-2</v>
      </c>
      <c r="Y15" s="17">
        <v>0.140035509973095</v>
      </c>
      <c r="Z15" s="17">
        <v>0.102943863588324</v>
      </c>
      <c r="AA15" s="17">
        <v>0.13882072624719299</v>
      </c>
      <c r="AB15" s="17">
        <v>0.12036930096496599</v>
      </c>
      <c r="AC15" s="17">
        <v>9.0270240927805598E-2</v>
      </c>
      <c r="AD15" s="17">
        <v>8.7111124073283697E-2</v>
      </c>
      <c r="AE15" s="17"/>
      <c r="AF15" s="17">
        <v>0.142154310300283</v>
      </c>
      <c r="AG15" s="17">
        <v>7.94793093957296E-2</v>
      </c>
      <c r="AH15" s="17">
        <v>8.5774303759291404E-2</v>
      </c>
      <c r="AI15" s="17">
        <v>0.122866269509238</v>
      </c>
      <c r="AJ15" s="17">
        <v>8.9101669543141998E-2</v>
      </c>
      <c r="AK15" s="17"/>
      <c r="AL15" s="17">
        <v>7.9086153707899898E-2</v>
      </c>
      <c r="AM15" s="17">
        <v>0.12929233186692099</v>
      </c>
      <c r="AN15" s="17">
        <v>9.5698840232440296E-2</v>
      </c>
      <c r="AO15" s="17">
        <v>0.16757975192274799</v>
      </c>
      <c r="AP15" s="17">
        <v>0.12998118656951399</v>
      </c>
      <c r="AQ15" s="17"/>
      <c r="AR15" s="17">
        <v>0.16796465420255799</v>
      </c>
      <c r="AS15" s="17"/>
      <c r="AT15" s="17">
        <v>0.180997304471819</v>
      </c>
      <c r="AU15" s="17"/>
      <c r="AV15" s="17">
        <v>0.173027100031834</v>
      </c>
      <c r="AW15" s="17"/>
      <c r="AX15" s="17">
        <v>8.7843400407373706E-2</v>
      </c>
      <c r="AY15" s="17">
        <v>0.14878058025060001</v>
      </c>
      <c r="AZ15" s="17"/>
      <c r="BA15" s="17">
        <v>8.2609028196385298E-2</v>
      </c>
      <c r="BB15" s="17">
        <v>9.5888118818872103E-2</v>
      </c>
    </row>
    <row r="16" spans="2:54" ht="43.15">
      <c r="B16" s="18" t="s">
        <v>142</v>
      </c>
      <c r="C16" s="17">
        <v>8.1179025960218296E-2</v>
      </c>
      <c r="D16" s="17">
        <v>9.0900616883592994E-2</v>
      </c>
      <c r="E16" s="17">
        <v>7.2502882261718499E-2</v>
      </c>
      <c r="F16" s="17"/>
      <c r="G16" s="17">
        <v>0.15024857806363601</v>
      </c>
      <c r="H16" s="17">
        <v>0.114436280543605</v>
      </c>
      <c r="I16" s="17">
        <v>8.3689930533564799E-2</v>
      </c>
      <c r="J16" s="17">
        <v>7.5230751276436997E-2</v>
      </c>
      <c r="K16" s="17">
        <v>6.3936226466146107E-2</v>
      </c>
      <c r="L16" s="17">
        <v>3.2736151589114998E-2</v>
      </c>
      <c r="M16" s="17"/>
      <c r="N16" s="17">
        <v>8.5683902730012196E-2</v>
      </c>
      <c r="O16" s="17">
        <v>7.8481762802141905E-2</v>
      </c>
      <c r="P16" s="17">
        <v>9.4138046308705106E-2</v>
      </c>
      <c r="Q16" s="17">
        <v>6.75351293934571E-2</v>
      </c>
      <c r="R16" s="17"/>
      <c r="S16" s="17">
        <v>9.7427253035357E-2</v>
      </c>
      <c r="T16" s="17">
        <v>6.5706329465229502E-2</v>
      </c>
      <c r="U16" s="17">
        <v>4.6303860527560102E-2</v>
      </c>
      <c r="V16" s="17">
        <v>6.6239540977855005E-2</v>
      </c>
      <c r="W16" s="17">
        <v>0.12410070819034499</v>
      </c>
      <c r="X16" s="17">
        <v>6.3761739812775997E-2</v>
      </c>
      <c r="Y16" s="17">
        <v>9.4736214475817204E-2</v>
      </c>
      <c r="Z16" s="17">
        <v>4.0073913281367703E-2</v>
      </c>
      <c r="AA16" s="17">
        <v>8.8078186850930301E-2</v>
      </c>
      <c r="AB16" s="17">
        <v>0.101778438943279</v>
      </c>
      <c r="AC16" s="17">
        <v>6.7912396948469206E-2</v>
      </c>
      <c r="AD16" s="17">
        <v>0.13066815899842599</v>
      </c>
      <c r="AE16" s="17"/>
      <c r="AF16" s="17">
        <v>0.103495072309519</v>
      </c>
      <c r="AG16" s="17">
        <v>7.4385141065604704E-2</v>
      </c>
      <c r="AH16" s="17">
        <v>6.6185531359248206E-2</v>
      </c>
      <c r="AI16" s="17">
        <v>8.0284820896933395E-2</v>
      </c>
      <c r="AJ16" s="17">
        <v>7.8468121279826303E-2</v>
      </c>
      <c r="AK16" s="17"/>
      <c r="AL16" s="17">
        <v>7.6676696753711901E-2</v>
      </c>
      <c r="AM16" s="17">
        <v>7.38464831424996E-2</v>
      </c>
      <c r="AN16" s="17">
        <v>7.1971888985694205E-2</v>
      </c>
      <c r="AO16" s="17">
        <v>0.123116913578669</v>
      </c>
      <c r="AP16" s="17">
        <v>0.130070079380257</v>
      </c>
      <c r="AQ16" s="17"/>
      <c r="AR16" s="17">
        <v>0.18209987584465301</v>
      </c>
      <c r="AS16" s="17"/>
      <c r="AT16" s="17">
        <v>0.22883912271674001</v>
      </c>
      <c r="AU16" s="17"/>
      <c r="AV16" s="17">
        <v>0.177132306172438</v>
      </c>
      <c r="AW16" s="17"/>
      <c r="AX16" s="17">
        <v>0.140371957642247</v>
      </c>
      <c r="AY16" s="17">
        <v>0.10995082566325499</v>
      </c>
      <c r="AZ16" s="17"/>
      <c r="BA16" s="17">
        <v>7.3841464365688503E-2</v>
      </c>
      <c r="BB16" s="17">
        <v>7.7891554035474306E-2</v>
      </c>
    </row>
    <row r="17" spans="2:54">
      <c r="B17" s="18" t="s">
        <v>130</v>
      </c>
      <c r="C17" s="17">
        <v>6.0257797021264797E-2</v>
      </c>
      <c r="D17" s="17">
        <v>3.9584702157169797E-2</v>
      </c>
      <c r="E17" s="17">
        <v>7.8981643668235804E-2</v>
      </c>
      <c r="F17" s="17"/>
      <c r="G17" s="17">
        <v>6.5431100232542797E-2</v>
      </c>
      <c r="H17" s="17">
        <v>5.4514220285081301E-2</v>
      </c>
      <c r="I17" s="17">
        <v>8.4585357321967605E-2</v>
      </c>
      <c r="J17" s="17">
        <v>6.2635963600957495E-2</v>
      </c>
      <c r="K17" s="17">
        <v>3.89091491733922E-2</v>
      </c>
      <c r="L17" s="17">
        <v>5.6337155421802197E-2</v>
      </c>
      <c r="M17" s="17"/>
      <c r="N17" s="17">
        <v>4.7136148530292403E-2</v>
      </c>
      <c r="O17" s="17">
        <v>6.6679059755101799E-2</v>
      </c>
      <c r="P17" s="17">
        <v>5.15892754924012E-2</v>
      </c>
      <c r="Q17" s="17">
        <v>7.4853335070040702E-2</v>
      </c>
      <c r="R17" s="17"/>
      <c r="S17" s="17">
        <v>7.2119590775028303E-2</v>
      </c>
      <c r="T17" s="17">
        <v>6.0340843393122401E-2</v>
      </c>
      <c r="U17" s="17">
        <v>5.3533844556224203E-2</v>
      </c>
      <c r="V17" s="17">
        <v>5.6049069157072598E-2</v>
      </c>
      <c r="W17" s="17">
        <v>5.0859381810217902E-2</v>
      </c>
      <c r="X17" s="17">
        <v>7.58905611749041E-2</v>
      </c>
      <c r="Y17" s="17">
        <v>5.7988991529957901E-2</v>
      </c>
      <c r="Z17" s="17">
        <v>5.9547181202079601E-2</v>
      </c>
      <c r="AA17" s="17">
        <v>4.65619040992672E-2</v>
      </c>
      <c r="AB17" s="17">
        <v>7.2645994607680994E-2</v>
      </c>
      <c r="AC17" s="17">
        <v>6.61974102567294E-2</v>
      </c>
      <c r="AD17" s="17">
        <v>2.8360003533438101E-2</v>
      </c>
      <c r="AE17" s="17"/>
      <c r="AF17" s="17">
        <v>6.0670756347422201E-2</v>
      </c>
      <c r="AG17" s="17">
        <v>4.4171615040381501E-2</v>
      </c>
      <c r="AH17" s="17">
        <v>6.6611582387738399E-2</v>
      </c>
      <c r="AI17" s="17">
        <v>5.9205636160866902E-2</v>
      </c>
      <c r="AJ17" s="17">
        <v>1.9302707724832099E-2</v>
      </c>
      <c r="AK17" s="17"/>
      <c r="AL17" s="17">
        <v>6.37407170803692E-2</v>
      </c>
      <c r="AM17" s="17">
        <v>6.6569595408002502E-2</v>
      </c>
      <c r="AN17" s="17">
        <v>5.1039035861196499E-2</v>
      </c>
      <c r="AO17" s="17">
        <v>3.0307339135043899E-2</v>
      </c>
      <c r="AP17" s="17">
        <v>0.12698395058819101</v>
      </c>
      <c r="AQ17" s="17"/>
      <c r="AR17" s="17">
        <v>4.5540407049257797E-2</v>
      </c>
      <c r="AS17" s="17"/>
      <c r="AT17" s="17">
        <v>6.6697587324304102E-3</v>
      </c>
      <c r="AU17" s="17"/>
      <c r="AV17" s="17">
        <v>6.7258450204841697E-2</v>
      </c>
      <c r="AW17" s="17"/>
      <c r="AX17" s="17">
        <v>3.6153529527926498E-2</v>
      </c>
      <c r="AY17" s="17">
        <v>6.4639374157083596E-2</v>
      </c>
      <c r="AZ17" s="17"/>
      <c r="BA17" s="17">
        <v>3.4723520039729498E-2</v>
      </c>
      <c r="BB17" s="17">
        <v>6.0274021621207E-2</v>
      </c>
    </row>
    <row r="18" spans="2:54">
      <c r="B18" s="18" t="s">
        <v>144</v>
      </c>
      <c r="C18" s="19">
        <v>2.7424736152119399E-2</v>
      </c>
      <c r="D18" s="19">
        <v>3.7376549310488803E-2</v>
      </c>
      <c r="E18" s="19">
        <v>1.8326997888136201E-2</v>
      </c>
      <c r="F18" s="19"/>
      <c r="G18" s="19">
        <v>1.34306340227901E-2</v>
      </c>
      <c r="H18" s="19">
        <v>1.6710484687867001E-2</v>
      </c>
      <c r="I18" s="19">
        <v>2.6665166859876299E-2</v>
      </c>
      <c r="J18" s="19">
        <v>2.5069457521964201E-2</v>
      </c>
      <c r="K18" s="19">
        <v>3.3297915478764997E-2</v>
      </c>
      <c r="L18" s="19">
        <v>4.1323022737910498E-2</v>
      </c>
      <c r="M18" s="19"/>
      <c r="N18" s="19">
        <v>3.6214974071134998E-2</v>
      </c>
      <c r="O18" s="19">
        <v>2.1688142947184599E-2</v>
      </c>
      <c r="P18" s="19">
        <v>1.94889065368383E-2</v>
      </c>
      <c r="Q18" s="19">
        <v>2.97542971016811E-2</v>
      </c>
      <c r="R18" s="19"/>
      <c r="S18" s="19">
        <v>7.6355937499893297E-3</v>
      </c>
      <c r="T18" s="19">
        <v>4.2015406298148802E-2</v>
      </c>
      <c r="U18" s="19">
        <v>1.90381524600391E-2</v>
      </c>
      <c r="V18" s="19">
        <v>3.5081181187724603E-2</v>
      </c>
      <c r="W18" s="19">
        <v>3.0254188212063202E-2</v>
      </c>
      <c r="X18" s="19">
        <v>3.0476865452281499E-2</v>
      </c>
      <c r="Y18" s="19">
        <v>2.99331643089066E-2</v>
      </c>
      <c r="Z18" s="19">
        <v>1.94117812548271E-2</v>
      </c>
      <c r="AA18" s="19">
        <v>3.6414318299743301E-2</v>
      </c>
      <c r="AB18" s="19">
        <v>1.6217474556975999E-2</v>
      </c>
      <c r="AC18" s="19">
        <v>2.7710562177154702E-2</v>
      </c>
      <c r="AD18" s="19">
        <v>3.03314174178624E-2</v>
      </c>
      <c r="AE18" s="19"/>
      <c r="AF18" s="19">
        <v>1.2575350808517001E-2</v>
      </c>
      <c r="AG18" s="19">
        <v>2.8388368000341401E-2</v>
      </c>
      <c r="AH18" s="19">
        <v>2.9496204983293198E-2</v>
      </c>
      <c r="AI18" s="19">
        <v>4.1560737448041597E-2</v>
      </c>
      <c r="AJ18" s="19">
        <v>3.0223350389936201E-2</v>
      </c>
      <c r="AK18" s="19"/>
      <c r="AL18" s="19">
        <v>1.9346107442262301E-2</v>
      </c>
      <c r="AM18" s="19">
        <v>3.1261082778464698E-2</v>
      </c>
      <c r="AN18" s="19">
        <v>3.01865779062486E-2</v>
      </c>
      <c r="AO18" s="19">
        <v>2.07782429650612E-2</v>
      </c>
      <c r="AP18" s="19">
        <v>1.15554380598001E-2</v>
      </c>
      <c r="AQ18" s="19"/>
      <c r="AR18" s="19">
        <v>2.1748579694439302E-2</v>
      </c>
      <c r="AS18" s="19"/>
      <c r="AT18" s="19">
        <v>2.3711455925139999E-2</v>
      </c>
      <c r="AU18" s="19"/>
      <c r="AV18" s="19">
        <v>1.5574177247835601E-2</v>
      </c>
      <c r="AW18" s="19"/>
      <c r="AX18" s="19">
        <v>1.17408008783263E-2</v>
      </c>
      <c r="AY18" s="19">
        <v>1.6834134618900602E-2</v>
      </c>
      <c r="AZ18" s="19"/>
      <c r="BA18" s="19">
        <v>3.1230728240040299E-2</v>
      </c>
      <c r="BB18" s="19">
        <v>2.4517363012145299E-2</v>
      </c>
    </row>
    <row r="19" spans="2:54">
      <c r="B19" s="16" t="s">
        <v>30</v>
      </c>
    </row>
    <row r="20" spans="2:54">
      <c r="B20" t="s">
        <v>456</v>
      </c>
    </row>
    <row r="21" spans="2:54">
      <c r="B21" t="s">
        <v>457</v>
      </c>
    </row>
    <row r="23" spans="2:54">
      <c r="B23"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BB23"/>
  <sheetViews>
    <sheetView showGridLines="0" topLeftCell="A13" workbookViewId="0">
      <pane xSplit="2" topLeftCell="C1" activePane="topRight" state="frozen"/>
      <selection pane="topRight" activeCell="B19" sqref="B19"/>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147</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2913</v>
      </c>
      <c r="D7" s="10">
        <v>1384</v>
      </c>
      <c r="E7" s="10">
        <v>1522</v>
      </c>
      <c r="F7" s="10"/>
      <c r="G7" s="10">
        <v>367</v>
      </c>
      <c r="H7" s="10">
        <v>460</v>
      </c>
      <c r="I7" s="10">
        <v>496</v>
      </c>
      <c r="J7" s="10">
        <v>383</v>
      </c>
      <c r="K7" s="10">
        <v>493</v>
      </c>
      <c r="L7" s="10">
        <v>713</v>
      </c>
      <c r="M7" s="10"/>
      <c r="N7" s="10">
        <v>821</v>
      </c>
      <c r="O7" s="10">
        <v>799</v>
      </c>
      <c r="P7" s="10">
        <v>554</v>
      </c>
      <c r="Q7" s="10">
        <v>719</v>
      </c>
      <c r="R7" s="10"/>
      <c r="S7" s="10">
        <v>361</v>
      </c>
      <c r="T7" s="10">
        <v>480</v>
      </c>
      <c r="U7" s="10">
        <v>285</v>
      </c>
      <c r="V7" s="10">
        <v>192</v>
      </c>
      <c r="W7" s="10">
        <v>194</v>
      </c>
      <c r="X7" s="10">
        <v>326</v>
      </c>
      <c r="Y7" s="10">
        <v>232</v>
      </c>
      <c r="Z7" s="10">
        <v>111</v>
      </c>
      <c r="AA7" s="10">
        <v>312</v>
      </c>
      <c r="AB7" s="10">
        <v>209</v>
      </c>
      <c r="AC7" s="10">
        <v>141</v>
      </c>
      <c r="AD7" s="10">
        <v>70</v>
      </c>
      <c r="AE7" s="10"/>
      <c r="AF7" s="10">
        <v>881</v>
      </c>
      <c r="AG7" s="10">
        <v>520</v>
      </c>
      <c r="AH7" s="10">
        <v>278</v>
      </c>
      <c r="AI7" s="10">
        <v>201</v>
      </c>
      <c r="AJ7" s="10">
        <v>492</v>
      </c>
      <c r="AK7" s="10"/>
      <c r="AL7" s="10">
        <v>711</v>
      </c>
      <c r="AM7" s="10">
        <v>668</v>
      </c>
      <c r="AN7" s="10">
        <v>728</v>
      </c>
      <c r="AO7" s="10">
        <v>302</v>
      </c>
      <c r="AP7" s="10">
        <v>52</v>
      </c>
      <c r="AQ7" s="10"/>
      <c r="AR7" s="10">
        <v>341</v>
      </c>
      <c r="AS7" s="10"/>
      <c r="AT7" s="10">
        <v>131</v>
      </c>
      <c r="AU7" s="10"/>
      <c r="AV7" s="10">
        <v>192</v>
      </c>
      <c r="AW7" s="10"/>
      <c r="AX7" s="10">
        <v>142</v>
      </c>
      <c r="AY7" s="10">
        <v>657</v>
      </c>
      <c r="AZ7" s="10"/>
      <c r="BA7" s="10">
        <v>1018</v>
      </c>
      <c r="BB7" s="10">
        <v>1180</v>
      </c>
    </row>
    <row r="8" spans="2:54" ht="30" customHeight="1">
      <c r="B8" s="11" t="s">
        <v>84</v>
      </c>
      <c r="C8" s="11">
        <v>2911</v>
      </c>
      <c r="D8" s="11">
        <v>1397</v>
      </c>
      <c r="E8" s="11">
        <v>1507</v>
      </c>
      <c r="F8" s="11"/>
      <c r="G8" s="11">
        <v>374</v>
      </c>
      <c r="H8" s="11">
        <v>455</v>
      </c>
      <c r="I8" s="11">
        <v>487</v>
      </c>
      <c r="J8" s="11">
        <v>494</v>
      </c>
      <c r="K8" s="11">
        <v>440</v>
      </c>
      <c r="L8" s="11">
        <v>661</v>
      </c>
      <c r="M8" s="11"/>
      <c r="N8" s="11">
        <v>753</v>
      </c>
      <c r="O8" s="11">
        <v>773</v>
      </c>
      <c r="P8" s="11">
        <v>646</v>
      </c>
      <c r="Q8" s="11">
        <v>720</v>
      </c>
      <c r="R8" s="11"/>
      <c r="S8" s="11">
        <v>361</v>
      </c>
      <c r="T8" s="11">
        <v>400</v>
      </c>
      <c r="U8" s="11">
        <v>238</v>
      </c>
      <c r="V8" s="11">
        <v>261</v>
      </c>
      <c r="W8" s="11">
        <v>206</v>
      </c>
      <c r="X8" s="11">
        <v>269</v>
      </c>
      <c r="Y8" s="11">
        <v>239</v>
      </c>
      <c r="Z8" s="11">
        <v>110</v>
      </c>
      <c r="AA8" s="11">
        <v>320</v>
      </c>
      <c r="AB8" s="11">
        <v>267</v>
      </c>
      <c r="AC8" s="11">
        <v>148</v>
      </c>
      <c r="AD8" s="11">
        <v>93</v>
      </c>
      <c r="AE8" s="11"/>
      <c r="AF8" s="11">
        <v>890</v>
      </c>
      <c r="AG8" s="11">
        <v>495</v>
      </c>
      <c r="AH8" s="11">
        <v>270</v>
      </c>
      <c r="AI8" s="11">
        <v>204</v>
      </c>
      <c r="AJ8" s="11">
        <v>496</v>
      </c>
      <c r="AK8" s="11"/>
      <c r="AL8" s="11">
        <v>724</v>
      </c>
      <c r="AM8" s="11">
        <v>685</v>
      </c>
      <c r="AN8" s="11">
        <v>714</v>
      </c>
      <c r="AO8" s="11">
        <v>290</v>
      </c>
      <c r="AP8" s="11">
        <v>45</v>
      </c>
      <c r="AQ8" s="11"/>
      <c r="AR8" s="11">
        <v>342</v>
      </c>
      <c r="AS8" s="11"/>
      <c r="AT8" s="11">
        <v>137</v>
      </c>
      <c r="AU8" s="11"/>
      <c r="AV8" s="11">
        <v>189</v>
      </c>
      <c r="AW8" s="11"/>
      <c r="AX8" s="11">
        <v>140</v>
      </c>
      <c r="AY8" s="11">
        <v>668</v>
      </c>
      <c r="AZ8" s="11"/>
      <c r="BA8" s="11">
        <v>1001</v>
      </c>
      <c r="BB8" s="11">
        <v>1179</v>
      </c>
    </row>
    <row r="9" spans="2:54" ht="28.9">
      <c r="B9" s="18" t="s">
        <v>136</v>
      </c>
      <c r="C9" s="17">
        <v>0.35008098916202401</v>
      </c>
      <c r="D9" s="17">
        <v>0.34901561897546701</v>
      </c>
      <c r="E9" s="17">
        <v>0.35133722653607802</v>
      </c>
      <c r="F9" s="17"/>
      <c r="G9" s="17">
        <v>0.359565440194415</v>
      </c>
      <c r="H9" s="17">
        <v>0.32297049076381301</v>
      </c>
      <c r="I9" s="17">
        <v>0.29931498232496501</v>
      </c>
      <c r="J9" s="17">
        <v>0.36699187633570302</v>
      </c>
      <c r="K9" s="17">
        <v>0.330363066895699</v>
      </c>
      <c r="L9" s="17">
        <v>0.401706712606962</v>
      </c>
      <c r="M9" s="17"/>
      <c r="N9" s="17">
        <v>0.35980538751486602</v>
      </c>
      <c r="O9" s="17">
        <v>0.344529441771106</v>
      </c>
      <c r="P9" s="17">
        <v>0.353850250506488</v>
      </c>
      <c r="Q9" s="17">
        <v>0.342558058586102</v>
      </c>
      <c r="R9" s="17"/>
      <c r="S9" s="17">
        <v>0.34043368839237298</v>
      </c>
      <c r="T9" s="17">
        <v>0.38041650887863099</v>
      </c>
      <c r="U9" s="17">
        <v>0.40869214483111799</v>
      </c>
      <c r="V9" s="17">
        <v>0.37585578785184698</v>
      </c>
      <c r="W9" s="17">
        <v>0.35465154729906601</v>
      </c>
      <c r="X9" s="17">
        <v>0.33547974581141399</v>
      </c>
      <c r="Y9" s="17">
        <v>0.29658111324175201</v>
      </c>
      <c r="Z9" s="17">
        <v>0.31736150513290101</v>
      </c>
      <c r="AA9" s="17">
        <v>0.337116996459986</v>
      </c>
      <c r="AB9" s="17">
        <v>0.33581890413552201</v>
      </c>
      <c r="AC9" s="17">
        <v>0.26843619298846499</v>
      </c>
      <c r="AD9" s="17">
        <v>0.45842536494735697</v>
      </c>
      <c r="AE9" s="17"/>
      <c r="AF9" s="17">
        <v>0.33216139046010301</v>
      </c>
      <c r="AG9" s="17">
        <v>0.40014975808120301</v>
      </c>
      <c r="AH9" s="17">
        <v>0.338468515318887</v>
      </c>
      <c r="AI9" s="17">
        <v>0.391062249584961</v>
      </c>
      <c r="AJ9" s="17">
        <v>0.354574109211375</v>
      </c>
      <c r="AK9" s="17"/>
      <c r="AL9" s="17">
        <v>0.33836377372628001</v>
      </c>
      <c r="AM9" s="17">
        <v>0.35780160320861598</v>
      </c>
      <c r="AN9" s="17">
        <v>0.36223470882992498</v>
      </c>
      <c r="AO9" s="17">
        <v>0.34405488661802602</v>
      </c>
      <c r="AP9" s="17">
        <v>0.39992293411986202</v>
      </c>
      <c r="AQ9" s="17"/>
      <c r="AR9" s="17">
        <v>0.34720738958348102</v>
      </c>
      <c r="AS9" s="17"/>
      <c r="AT9" s="17">
        <v>0.37175317548275799</v>
      </c>
      <c r="AU9" s="17"/>
      <c r="AV9" s="17">
        <v>0.35426437468642802</v>
      </c>
      <c r="AW9" s="17"/>
      <c r="AX9" s="17">
        <v>0.31236637102593101</v>
      </c>
      <c r="AY9" s="17">
        <v>0.30556786631007099</v>
      </c>
      <c r="AZ9" s="17"/>
      <c r="BA9" s="17">
        <v>0.36826773441940602</v>
      </c>
      <c r="BB9" s="17">
        <v>0.35550549095964701</v>
      </c>
    </row>
    <row r="10" spans="2:54" ht="43.15">
      <c r="B10" s="18" t="s">
        <v>139</v>
      </c>
      <c r="C10" s="17">
        <v>0.26738585257302899</v>
      </c>
      <c r="D10" s="17">
        <v>0.266504345096436</v>
      </c>
      <c r="E10" s="17">
        <v>0.26943398463774898</v>
      </c>
      <c r="F10" s="17"/>
      <c r="G10" s="17">
        <v>0.22662635726393801</v>
      </c>
      <c r="H10" s="17">
        <v>0.21343585600007101</v>
      </c>
      <c r="I10" s="17">
        <v>0.235011918231672</v>
      </c>
      <c r="J10" s="17">
        <v>0.24873043303640399</v>
      </c>
      <c r="K10" s="17">
        <v>0.33155728330531398</v>
      </c>
      <c r="L10" s="17">
        <v>0.322945525640497</v>
      </c>
      <c r="M10" s="17"/>
      <c r="N10" s="17">
        <v>0.29744801829947998</v>
      </c>
      <c r="O10" s="17">
        <v>0.27176967558841197</v>
      </c>
      <c r="P10" s="17">
        <v>0.248324583201117</v>
      </c>
      <c r="Q10" s="17">
        <v>0.24733860880185901</v>
      </c>
      <c r="R10" s="17"/>
      <c r="S10" s="17">
        <v>0.25912802225349801</v>
      </c>
      <c r="T10" s="17">
        <v>0.29246617055860602</v>
      </c>
      <c r="U10" s="17">
        <v>0.32320496854771702</v>
      </c>
      <c r="V10" s="17">
        <v>0.28043605301334801</v>
      </c>
      <c r="W10" s="17">
        <v>0.26364787573644599</v>
      </c>
      <c r="X10" s="17">
        <v>0.26629407459451199</v>
      </c>
      <c r="Y10" s="17">
        <v>0.25365022948896898</v>
      </c>
      <c r="Z10" s="17">
        <v>0.237424672194058</v>
      </c>
      <c r="AA10" s="17">
        <v>0.19942934542141399</v>
      </c>
      <c r="AB10" s="17">
        <v>0.29477815446842098</v>
      </c>
      <c r="AC10" s="17">
        <v>0.29338790288051098</v>
      </c>
      <c r="AD10" s="17">
        <v>0.20769493186292301</v>
      </c>
      <c r="AE10" s="17"/>
      <c r="AF10" s="17">
        <v>0.297333882563729</v>
      </c>
      <c r="AG10" s="17">
        <v>0.25551171694407998</v>
      </c>
      <c r="AH10" s="17">
        <v>0.352849016954288</v>
      </c>
      <c r="AI10" s="17">
        <v>0.26807629430998298</v>
      </c>
      <c r="AJ10" s="17">
        <v>0.19995029439383299</v>
      </c>
      <c r="AK10" s="17"/>
      <c r="AL10" s="17">
        <v>0.26886172869132602</v>
      </c>
      <c r="AM10" s="17">
        <v>0.24358957241957699</v>
      </c>
      <c r="AN10" s="17">
        <v>0.28411826398947099</v>
      </c>
      <c r="AO10" s="17">
        <v>0.32307521752037399</v>
      </c>
      <c r="AP10" s="17">
        <v>0.25800942746070499</v>
      </c>
      <c r="AQ10" s="17"/>
      <c r="AR10" s="17">
        <v>0.26619881982019</v>
      </c>
      <c r="AS10" s="17"/>
      <c r="AT10" s="17">
        <v>0.25408342896048602</v>
      </c>
      <c r="AU10" s="17"/>
      <c r="AV10" s="17">
        <v>0.28208457632972</v>
      </c>
      <c r="AW10" s="17"/>
      <c r="AX10" s="17">
        <v>0.32103466693368798</v>
      </c>
      <c r="AY10" s="17">
        <v>0.29010204496992997</v>
      </c>
      <c r="AZ10" s="17"/>
      <c r="BA10" s="17">
        <v>0.26560770542044498</v>
      </c>
      <c r="BB10" s="17">
        <v>0.295261172791217</v>
      </c>
    </row>
    <row r="11" spans="2:54" ht="43.15">
      <c r="B11" s="18" t="s">
        <v>138</v>
      </c>
      <c r="C11" s="17">
        <v>0.24038607784615099</v>
      </c>
      <c r="D11" s="17">
        <v>0.24585215313550501</v>
      </c>
      <c r="E11" s="17">
        <v>0.23513446449235001</v>
      </c>
      <c r="F11" s="17"/>
      <c r="G11" s="17">
        <v>0.22012514063841901</v>
      </c>
      <c r="H11" s="17">
        <v>0.21370141964226999</v>
      </c>
      <c r="I11" s="17">
        <v>0.22520754182239799</v>
      </c>
      <c r="J11" s="17">
        <v>0.23166513167860101</v>
      </c>
      <c r="K11" s="17">
        <v>0.23501884151909999</v>
      </c>
      <c r="L11" s="17">
        <v>0.29052694717620198</v>
      </c>
      <c r="M11" s="17"/>
      <c r="N11" s="17">
        <v>0.246501360662533</v>
      </c>
      <c r="O11" s="17">
        <v>0.236560980570241</v>
      </c>
      <c r="P11" s="17">
        <v>0.24775406567442601</v>
      </c>
      <c r="Q11" s="17">
        <v>0.23355147090096401</v>
      </c>
      <c r="R11" s="17"/>
      <c r="S11" s="17">
        <v>0.191408240588894</v>
      </c>
      <c r="T11" s="17">
        <v>0.27456084100169198</v>
      </c>
      <c r="U11" s="17">
        <v>0.247496525024783</v>
      </c>
      <c r="V11" s="17">
        <v>0.230661822898478</v>
      </c>
      <c r="W11" s="17">
        <v>0.24478251653890201</v>
      </c>
      <c r="X11" s="17">
        <v>0.24216433474333299</v>
      </c>
      <c r="Y11" s="17">
        <v>0.218676233801567</v>
      </c>
      <c r="Z11" s="17">
        <v>0.26316798455176599</v>
      </c>
      <c r="AA11" s="17">
        <v>0.24040016518018301</v>
      </c>
      <c r="AB11" s="17">
        <v>0.24680669254048501</v>
      </c>
      <c r="AC11" s="17">
        <v>0.26526822451737903</v>
      </c>
      <c r="AD11" s="17">
        <v>0.248115646377711</v>
      </c>
      <c r="AE11" s="17"/>
      <c r="AF11" s="17">
        <v>0.198531048681652</v>
      </c>
      <c r="AG11" s="17">
        <v>0.32524087167997001</v>
      </c>
      <c r="AH11" s="17">
        <v>0.211819969937458</v>
      </c>
      <c r="AI11" s="17">
        <v>0.222724150772242</v>
      </c>
      <c r="AJ11" s="17">
        <v>0.26471348284698099</v>
      </c>
      <c r="AK11" s="17"/>
      <c r="AL11" s="17">
        <v>0.2366584867531</v>
      </c>
      <c r="AM11" s="17">
        <v>0.234929322443238</v>
      </c>
      <c r="AN11" s="17">
        <v>0.24256786726535801</v>
      </c>
      <c r="AO11" s="17">
        <v>0.27340821920826303</v>
      </c>
      <c r="AP11" s="17">
        <v>0.151143629320626</v>
      </c>
      <c r="AQ11" s="17"/>
      <c r="AR11" s="17">
        <v>0.22416332676533399</v>
      </c>
      <c r="AS11" s="17"/>
      <c r="AT11" s="17">
        <v>0.26543856622106199</v>
      </c>
      <c r="AU11" s="17"/>
      <c r="AV11" s="17">
        <v>0.21287708708483999</v>
      </c>
      <c r="AW11" s="17"/>
      <c r="AX11" s="17">
        <v>0.26901670791243398</v>
      </c>
      <c r="AY11" s="17">
        <v>0.184573144008608</v>
      </c>
      <c r="AZ11" s="17"/>
      <c r="BA11" s="17">
        <v>0.275071780455239</v>
      </c>
      <c r="BB11" s="17">
        <v>0.22825874601872401</v>
      </c>
    </row>
    <row r="12" spans="2:54" ht="28.9">
      <c r="B12" s="18" t="s">
        <v>137</v>
      </c>
      <c r="C12" s="17">
        <v>0.22733922437142901</v>
      </c>
      <c r="D12" s="17">
        <v>0.25014571966332599</v>
      </c>
      <c r="E12" s="17">
        <v>0.20651548405971401</v>
      </c>
      <c r="F12" s="17"/>
      <c r="G12" s="17">
        <v>0.189472839958122</v>
      </c>
      <c r="H12" s="17">
        <v>0.21220421921265101</v>
      </c>
      <c r="I12" s="17">
        <v>0.24420822687882901</v>
      </c>
      <c r="J12" s="17">
        <v>0.195012459330792</v>
      </c>
      <c r="K12" s="17">
        <v>0.218827568457344</v>
      </c>
      <c r="L12" s="17">
        <v>0.27685234918263002</v>
      </c>
      <c r="M12" s="17"/>
      <c r="N12" s="17">
        <v>0.22905555870899699</v>
      </c>
      <c r="O12" s="17">
        <v>0.234457911447599</v>
      </c>
      <c r="P12" s="17">
        <v>0.220718661340668</v>
      </c>
      <c r="Q12" s="17">
        <v>0.22477640737205801</v>
      </c>
      <c r="R12" s="17"/>
      <c r="S12" s="17">
        <v>0.21851514509585601</v>
      </c>
      <c r="T12" s="17">
        <v>0.27898385354417499</v>
      </c>
      <c r="U12" s="17">
        <v>0.28081802654912802</v>
      </c>
      <c r="V12" s="17">
        <v>0.23613503162122201</v>
      </c>
      <c r="W12" s="17">
        <v>0.244735092726314</v>
      </c>
      <c r="X12" s="17">
        <v>0.200379507332344</v>
      </c>
      <c r="Y12" s="17">
        <v>0.17770854960367299</v>
      </c>
      <c r="Z12" s="17">
        <v>0.20696481062463701</v>
      </c>
      <c r="AA12" s="17">
        <v>0.19392081259083599</v>
      </c>
      <c r="AB12" s="17">
        <v>0.224751602254537</v>
      </c>
      <c r="AC12" s="17">
        <v>0.229978795527364</v>
      </c>
      <c r="AD12" s="17">
        <v>0.186755790486236</v>
      </c>
      <c r="AE12" s="17"/>
      <c r="AF12" s="17">
        <v>0.14528775694175</v>
      </c>
      <c r="AG12" s="17">
        <v>0.309719421511221</v>
      </c>
      <c r="AH12" s="17">
        <v>0.213067931842678</v>
      </c>
      <c r="AI12" s="17">
        <v>0.20457107543827099</v>
      </c>
      <c r="AJ12" s="17">
        <v>0.33792573399716103</v>
      </c>
      <c r="AK12" s="17"/>
      <c r="AL12" s="17">
        <v>0.227132181320541</v>
      </c>
      <c r="AM12" s="17">
        <v>0.224296292154539</v>
      </c>
      <c r="AN12" s="17">
        <v>0.20146192641944499</v>
      </c>
      <c r="AO12" s="17">
        <v>0.24701821922971501</v>
      </c>
      <c r="AP12" s="17">
        <v>0.162486952955819</v>
      </c>
      <c r="AQ12" s="17"/>
      <c r="AR12" s="17">
        <v>0.19065477507189399</v>
      </c>
      <c r="AS12" s="17"/>
      <c r="AT12" s="17">
        <v>0.171076338061556</v>
      </c>
      <c r="AU12" s="17"/>
      <c r="AV12" s="17">
        <v>0.194994854226818</v>
      </c>
      <c r="AW12" s="17"/>
      <c r="AX12" s="17">
        <v>0.16327004423863001</v>
      </c>
      <c r="AY12" s="17">
        <v>0.164402591185903</v>
      </c>
      <c r="AZ12" s="17"/>
      <c r="BA12" s="17">
        <v>0.29023749716934999</v>
      </c>
      <c r="BB12" s="17">
        <v>0.20533737866620499</v>
      </c>
    </row>
    <row r="13" spans="2:54" ht="43.15">
      <c r="B13" s="18" t="s">
        <v>140</v>
      </c>
      <c r="C13" s="17">
        <v>0.18290811705847601</v>
      </c>
      <c r="D13" s="17">
        <v>0.18926548277901201</v>
      </c>
      <c r="E13" s="17">
        <v>0.17785816493711801</v>
      </c>
      <c r="F13" s="17"/>
      <c r="G13" s="17">
        <v>0.16964239835725001</v>
      </c>
      <c r="H13" s="17">
        <v>0.192781048478644</v>
      </c>
      <c r="I13" s="17">
        <v>0.17926541534659901</v>
      </c>
      <c r="J13" s="17">
        <v>0.15706025488918601</v>
      </c>
      <c r="K13" s="17">
        <v>0.21115866160992899</v>
      </c>
      <c r="L13" s="17">
        <v>0.18702935708194199</v>
      </c>
      <c r="M13" s="17"/>
      <c r="N13" s="17">
        <v>0.208859909747874</v>
      </c>
      <c r="O13" s="17">
        <v>0.17751086301008501</v>
      </c>
      <c r="P13" s="17">
        <v>0.15195466000791</v>
      </c>
      <c r="Q13" s="17">
        <v>0.18977540971711701</v>
      </c>
      <c r="R13" s="17"/>
      <c r="S13" s="17">
        <v>0.17489500994284499</v>
      </c>
      <c r="T13" s="17">
        <v>0.17889700332984401</v>
      </c>
      <c r="U13" s="17">
        <v>0.177312236587232</v>
      </c>
      <c r="V13" s="17">
        <v>0.228053010588148</v>
      </c>
      <c r="W13" s="17">
        <v>0.17671018773876099</v>
      </c>
      <c r="X13" s="17">
        <v>0.19803136762523099</v>
      </c>
      <c r="Y13" s="17">
        <v>0.14098233301572199</v>
      </c>
      <c r="Z13" s="17">
        <v>0.148080739718702</v>
      </c>
      <c r="AA13" s="17">
        <v>0.18353090536153299</v>
      </c>
      <c r="AB13" s="17">
        <v>0.22212214412930301</v>
      </c>
      <c r="AC13" s="17">
        <v>0.15139835607795099</v>
      </c>
      <c r="AD13" s="17">
        <v>0.17357547761880801</v>
      </c>
      <c r="AE13" s="17"/>
      <c r="AF13" s="17">
        <v>0.228489770059015</v>
      </c>
      <c r="AG13" s="17">
        <v>0.16306338396975201</v>
      </c>
      <c r="AH13" s="17">
        <v>0.22872887246333001</v>
      </c>
      <c r="AI13" s="17">
        <v>0.160619545461573</v>
      </c>
      <c r="AJ13" s="17">
        <v>0.12726926389559801</v>
      </c>
      <c r="AK13" s="17"/>
      <c r="AL13" s="17">
        <v>0.15313270237260701</v>
      </c>
      <c r="AM13" s="17">
        <v>0.15211501492614601</v>
      </c>
      <c r="AN13" s="17">
        <v>0.197982662620484</v>
      </c>
      <c r="AO13" s="17">
        <v>0.25538789899144898</v>
      </c>
      <c r="AP13" s="17">
        <v>0.18613998410275201</v>
      </c>
      <c r="AQ13" s="17"/>
      <c r="AR13" s="17">
        <v>0.238274429333374</v>
      </c>
      <c r="AS13" s="17"/>
      <c r="AT13" s="17">
        <v>0.172821571477945</v>
      </c>
      <c r="AU13" s="17"/>
      <c r="AV13" s="17">
        <v>0.28253628404027897</v>
      </c>
      <c r="AW13" s="17"/>
      <c r="AX13" s="17">
        <v>0.24063736725829599</v>
      </c>
      <c r="AY13" s="17">
        <v>0.23578069605882301</v>
      </c>
      <c r="AZ13" s="17"/>
      <c r="BA13" s="17">
        <v>0.170027163229474</v>
      </c>
      <c r="BB13" s="17">
        <v>0.20492882655084799</v>
      </c>
    </row>
    <row r="14" spans="2:54" ht="28.9">
      <c r="B14" s="18" t="s">
        <v>141</v>
      </c>
      <c r="C14" s="17">
        <v>0.15770937918762601</v>
      </c>
      <c r="D14" s="17">
        <v>0.15912560107061</v>
      </c>
      <c r="E14" s="17">
        <v>0.15590241707514399</v>
      </c>
      <c r="F14" s="17"/>
      <c r="G14" s="17">
        <v>0.195616597909965</v>
      </c>
      <c r="H14" s="17">
        <v>0.154058751609708</v>
      </c>
      <c r="I14" s="17">
        <v>0.13940447660129399</v>
      </c>
      <c r="J14" s="17">
        <v>0.170046411115373</v>
      </c>
      <c r="K14" s="17">
        <v>0.14952683993728</v>
      </c>
      <c r="L14" s="17">
        <v>0.148698708030781</v>
      </c>
      <c r="M14" s="17"/>
      <c r="N14" s="17">
        <v>0.135832219709875</v>
      </c>
      <c r="O14" s="17">
        <v>0.15908668653225699</v>
      </c>
      <c r="P14" s="17">
        <v>0.171353546677362</v>
      </c>
      <c r="Q14" s="17">
        <v>0.16619426848211699</v>
      </c>
      <c r="R14" s="17"/>
      <c r="S14" s="17">
        <v>0.17609278485858099</v>
      </c>
      <c r="T14" s="17">
        <v>0.146442160020022</v>
      </c>
      <c r="U14" s="17">
        <v>0.13970552370485201</v>
      </c>
      <c r="V14" s="17">
        <v>0.15406054052228299</v>
      </c>
      <c r="W14" s="17">
        <v>0.14835837406085101</v>
      </c>
      <c r="X14" s="17">
        <v>0.141250757745044</v>
      </c>
      <c r="Y14" s="17">
        <v>0.159288719159459</v>
      </c>
      <c r="Z14" s="17">
        <v>0.185807667116175</v>
      </c>
      <c r="AA14" s="17">
        <v>0.19778935902756301</v>
      </c>
      <c r="AB14" s="17">
        <v>0.16974896490688099</v>
      </c>
      <c r="AC14" s="17">
        <v>0.12149194380775</v>
      </c>
      <c r="AD14" s="17">
        <v>0.10770653544017</v>
      </c>
      <c r="AE14" s="17"/>
      <c r="AF14" s="17">
        <v>0.118807288947229</v>
      </c>
      <c r="AG14" s="17">
        <v>0.17888531758812001</v>
      </c>
      <c r="AH14" s="17">
        <v>0.10641279647789401</v>
      </c>
      <c r="AI14" s="17">
        <v>0.19600845730480401</v>
      </c>
      <c r="AJ14" s="17">
        <v>0.22317795869629301</v>
      </c>
      <c r="AK14" s="17"/>
      <c r="AL14" s="17">
        <v>0.16735278151024799</v>
      </c>
      <c r="AM14" s="17">
        <v>0.16108765603057601</v>
      </c>
      <c r="AN14" s="17">
        <v>0.14096678799186099</v>
      </c>
      <c r="AO14" s="17">
        <v>0.18071593347648299</v>
      </c>
      <c r="AP14" s="17">
        <v>0.165684620576665</v>
      </c>
      <c r="AQ14" s="17"/>
      <c r="AR14" s="17">
        <v>0.15111729862496701</v>
      </c>
      <c r="AS14" s="17"/>
      <c r="AT14" s="17">
        <v>0.18483572498907799</v>
      </c>
      <c r="AU14" s="17"/>
      <c r="AV14" s="17">
        <v>0.13638820702628299</v>
      </c>
      <c r="AW14" s="17"/>
      <c r="AX14" s="17">
        <v>0.118755218933213</v>
      </c>
      <c r="AY14" s="17">
        <v>0.12259345292192</v>
      </c>
      <c r="AZ14" s="17"/>
      <c r="BA14" s="17">
        <v>0.18404416490706599</v>
      </c>
      <c r="BB14" s="17">
        <v>0.135129689605829</v>
      </c>
    </row>
    <row r="15" spans="2:54">
      <c r="B15" s="18" t="s">
        <v>130</v>
      </c>
      <c r="C15" s="17">
        <v>9.5415761827653794E-2</v>
      </c>
      <c r="D15" s="17">
        <v>7.7891041856870902E-2</v>
      </c>
      <c r="E15" s="17">
        <v>0.111471903458756</v>
      </c>
      <c r="F15" s="17"/>
      <c r="G15" s="17">
        <v>0.104428365180531</v>
      </c>
      <c r="H15" s="17">
        <v>8.47102577600925E-2</v>
      </c>
      <c r="I15" s="17">
        <v>0.10665707823161601</v>
      </c>
      <c r="J15" s="17">
        <v>0.10723831381222999</v>
      </c>
      <c r="K15" s="17">
        <v>8.5109636853533399E-2</v>
      </c>
      <c r="L15" s="17">
        <v>8.7553490169185705E-2</v>
      </c>
      <c r="M15" s="17"/>
      <c r="N15" s="17">
        <v>6.8717392832272503E-2</v>
      </c>
      <c r="O15" s="17">
        <v>9.7490804799140102E-2</v>
      </c>
      <c r="P15" s="17">
        <v>8.5949754799909503E-2</v>
      </c>
      <c r="Q15" s="17">
        <v>0.12819072818886901</v>
      </c>
      <c r="R15" s="17"/>
      <c r="S15" s="17">
        <v>9.6615293950616701E-2</v>
      </c>
      <c r="T15" s="17">
        <v>0.10180916069056301</v>
      </c>
      <c r="U15" s="17">
        <v>8.6293547308059396E-2</v>
      </c>
      <c r="V15" s="17">
        <v>7.7091455669422299E-2</v>
      </c>
      <c r="W15" s="17">
        <v>9.9618585651090705E-2</v>
      </c>
      <c r="X15" s="17">
        <v>9.4477652147884603E-2</v>
      </c>
      <c r="Y15" s="17">
        <v>9.1734747256815505E-2</v>
      </c>
      <c r="Z15" s="17">
        <v>5.9687628336284701E-2</v>
      </c>
      <c r="AA15" s="17">
        <v>0.119268114954864</v>
      </c>
      <c r="AB15" s="17">
        <v>8.5144072662980394E-2</v>
      </c>
      <c r="AC15" s="17">
        <v>0.120561689873412</v>
      </c>
      <c r="AD15" s="17">
        <v>9.0451846701327401E-2</v>
      </c>
      <c r="AE15" s="17"/>
      <c r="AF15" s="17">
        <v>7.6059497922298006E-2</v>
      </c>
      <c r="AG15" s="17">
        <v>6.7753998144746794E-2</v>
      </c>
      <c r="AH15" s="17">
        <v>6.9481995529093593E-2</v>
      </c>
      <c r="AI15" s="17">
        <v>9.5397941845762502E-2</v>
      </c>
      <c r="AJ15" s="17">
        <v>7.2937488253872196E-2</v>
      </c>
      <c r="AK15" s="17"/>
      <c r="AL15" s="17">
        <v>0.126038224370049</v>
      </c>
      <c r="AM15" s="17">
        <v>0.114117429056296</v>
      </c>
      <c r="AN15" s="17">
        <v>8.1924752261211695E-2</v>
      </c>
      <c r="AO15" s="17">
        <v>3.0444847025220802E-2</v>
      </c>
      <c r="AP15" s="17">
        <v>9.77094457283922E-2</v>
      </c>
      <c r="AQ15" s="17"/>
      <c r="AR15" s="17">
        <v>6.4675659358101906E-2</v>
      </c>
      <c r="AS15" s="17"/>
      <c r="AT15" s="17">
        <v>5.1841741300322201E-2</v>
      </c>
      <c r="AU15" s="17"/>
      <c r="AV15" s="17">
        <v>7.5228503030615707E-2</v>
      </c>
      <c r="AW15" s="17"/>
      <c r="AX15" s="17">
        <v>3.5498964723394803E-2</v>
      </c>
      <c r="AY15" s="17">
        <v>8.4691081633031295E-2</v>
      </c>
      <c r="AZ15" s="17"/>
      <c r="BA15" s="17">
        <v>7.3052905704014404E-2</v>
      </c>
      <c r="BB15" s="17">
        <v>7.8574970927754104E-2</v>
      </c>
    </row>
    <row r="16" spans="2:54" ht="43.15">
      <c r="B16" s="18" t="s">
        <v>142</v>
      </c>
      <c r="C16" s="17">
        <v>8.4996702708003594E-2</v>
      </c>
      <c r="D16" s="17">
        <v>9.1819687985528295E-2</v>
      </c>
      <c r="E16" s="17">
        <v>7.9064388628522803E-2</v>
      </c>
      <c r="F16" s="17"/>
      <c r="G16" s="17">
        <v>0.13376535543847101</v>
      </c>
      <c r="H16" s="17">
        <v>0.13193967715286301</v>
      </c>
      <c r="I16" s="17">
        <v>9.93761043518267E-2</v>
      </c>
      <c r="J16" s="17">
        <v>6.8590133820174801E-2</v>
      </c>
      <c r="K16" s="17">
        <v>5.6656548124208603E-2</v>
      </c>
      <c r="L16" s="17">
        <v>4.5765594581183698E-2</v>
      </c>
      <c r="M16" s="17"/>
      <c r="N16" s="17">
        <v>8.509718547905E-2</v>
      </c>
      <c r="O16" s="17">
        <v>7.7458497425034897E-2</v>
      </c>
      <c r="P16" s="17">
        <v>8.462132448503E-2</v>
      </c>
      <c r="Q16" s="17">
        <v>9.2128502662840603E-2</v>
      </c>
      <c r="R16" s="17"/>
      <c r="S16" s="17">
        <v>0.13693585597715499</v>
      </c>
      <c r="T16" s="17">
        <v>4.2917923262994602E-2</v>
      </c>
      <c r="U16" s="17">
        <v>6.6709596879671804E-2</v>
      </c>
      <c r="V16" s="17">
        <v>0.111015453559904</v>
      </c>
      <c r="W16" s="17">
        <v>4.9756068532902299E-2</v>
      </c>
      <c r="X16" s="17">
        <v>8.1103776310617007E-2</v>
      </c>
      <c r="Y16" s="17">
        <v>0.11051513702620799</v>
      </c>
      <c r="Z16" s="17">
        <v>9.0085820364687E-2</v>
      </c>
      <c r="AA16" s="17">
        <v>8.4380597957070799E-2</v>
      </c>
      <c r="AB16" s="17">
        <v>7.35223195755801E-2</v>
      </c>
      <c r="AC16" s="17">
        <v>0.10007946545951001</v>
      </c>
      <c r="AD16" s="17">
        <v>6.7106408080072594E-2</v>
      </c>
      <c r="AE16" s="17"/>
      <c r="AF16" s="17">
        <v>0.108271375154814</v>
      </c>
      <c r="AG16" s="17">
        <v>7.8157277121652297E-2</v>
      </c>
      <c r="AH16" s="17">
        <v>7.9757407460709098E-2</v>
      </c>
      <c r="AI16" s="17">
        <v>0.107206018599536</v>
      </c>
      <c r="AJ16" s="17">
        <v>6.17731158963266E-2</v>
      </c>
      <c r="AK16" s="17"/>
      <c r="AL16" s="17">
        <v>7.3808262131297001E-2</v>
      </c>
      <c r="AM16" s="17">
        <v>6.5184941968399607E-2</v>
      </c>
      <c r="AN16" s="17">
        <v>8.2790074091032895E-2</v>
      </c>
      <c r="AO16" s="17">
        <v>0.136359904195091</v>
      </c>
      <c r="AP16" s="17">
        <v>0.14562170731976801</v>
      </c>
      <c r="AQ16" s="17"/>
      <c r="AR16" s="17">
        <v>0.13777522017742</v>
      </c>
      <c r="AS16" s="17"/>
      <c r="AT16" s="17">
        <v>0.12580195151550599</v>
      </c>
      <c r="AU16" s="17"/>
      <c r="AV16" s="17">
        <v>0.163760529023599</v>
      </c>
      <c r="AW16" s="17"/>
      <c r="AX16" s="17">
        <v>9.7742418529351394E-2</v>
      </c>
      <c r="AY16" s="17">
        <v>0.123724997222272</v>
      </c>
      <c r="AZ16" s="17"/>
      <c r="BA16" s="17">
        <v>7.1764580034427802E-2</v>
      </c>
      <c r="BB16" s="17">
        <v>9.1508811903969506E-2</v>
      </c>
    </row>
    <row r="17" spans="2:54" ht="43.15">
      <c r="B17" s="18" t="s">
        <v>143</v>
      </c>
      <c r="C17" s="17">
        <v>8.3653060478315402E-2</v>
      </c>
      <c r="D17" s="17">
        <v>0.107650815579152</v>
      </c>
      <c r="E17" s="17">
        <v>6.1796668846081898E-2</v>
      </c>
      <c r="F17" s="17"/>
      <c r="G17" s="17">
        <v>0.15452827094301499</v>
      </c>
      <c r="H17" s="17">
        <v>0.13014550744016101</v>
      </c>
      <c r="I17" s="17">
        <v>8.7811139637085103E-2</v>
      </c>
      <c r="J17" s="17">
        <v>5.5856234809733001E-2</v>
      </c>
      <c r="K17" s="17">
        <v>5.4611884512106301E-2</v>
      </c>
      <c r="L17" s="17">
        <v>4.8738326042443401E-2</v>
      </c>
      <c r="M17" s="17"/>
      <c r="N17" s="17">
        <v>8.6714575023734197E-2</v>
      </c>
      <c r="O17" s="17">
        <v>8.2940763710428897E-2</v>
      </c>
      <c r="P17" s="17">
        <v>0.10089532945035</v>
      </c>
      <c r="Q17" s="17">
        <v>6.4467202336576004E-2</v>
      </c>
      <c r="R17" s="17"/>
      <c r="S17" s="17">
        <v>0.14500100879051001</v>
      </c>
      <c r="T17" s="17">
        <v>6.4368479485245406E-2</v>
      </c>
      <c r="U17" s="17">
        <v>5.40648157086146E-2</v>
      </c>
      <c r="V17" s="17">
        <v>4.2846504096528598E-2</v>
      </c>
      <c r="W17" s="17">
        <v>0.10968719662072</v>
      </c>
      <c r="X17" s="17">
        <v>7.3151623456672199E-2</v>
      </c>
      <c r="Y17" s="17">
        <v>6.6927442090379097E-2</v>
      </c>
      <c r="Z17" s="17">
        <v>7.6149423629847904E-2</v>
      </c>
      <c r="AA17" s="17">
        <v>9.3830248086229695E-2</v>
      </c>
      <c r="AB17" s="17">
        <v>9.1449870696870203E-2</v>
      </c>
      <c r="AC17" s="17">
        <v>6.1809388864782697E-2</v>
      </c>
      <c r="AD17" s="17">
        <v>0.120817231563262</v>
      </c>
      <c r="AE17" s="17"/>
      <c r="AF17" s="17">
        <v>0.119868657970259</v>
      </c>
      <c r="AG17" s="17">
        <v>9.1392330187179904E-2</v>
      </c>
      <c r="AH17" s="17">
        <v>7.9796225112470198E-2</v>
      </c>
      <c r="AI17" s="17">
        <v>5.7846998016550598E-2</v>
      </c>
      <c r="AJ17" s="17">
        <v>5.8137649607464398E-2</v>
      </c>
      <c r="AK17" s="17"/>
      <c r="AL17" s="17">
        <v>7.5601661054004704E-2</v>
      </c>
      <c r="AM17" s="17">
        <v>7.8399058576229405E-2</v>
      </c>
      <c r="AN17" s="17">
        <v>7.9845566167967605E-2</v>
      </c>
      <c r="AO17" s="17">
        <v>0.12803310157748601</v>
      </c>
      <c r="AP17" s="17">
        <v>5.1554281731822901E-2</v>
      </c>
      <c r="AQ17" s="17"/>
      <c r="AR17" s="17">
        <v>0.123848109621005</v>
      </c>
      <c r="AS17" s="17"/>
      <c r="AT17" s="17">
        <v>0.140425717063596</v>
      </c>
      <c r="AU17" s="17"/>
      <c r="AV17" s="17">
        <v>0.11401839122985701</v>
      </c>
      <c r="AW17" s="17"/>
      <c r="AX17" s="17">
        <v>9.1421429366336807E-2</v>
      </c>
      <c r="AY17" s="17">
        <v>0.128429340257501</v>
      </c>
      <c r="AZ17" s="17"/>
      <c r="BA17" s="17">
        <v>6.4483265916886606E-2</v>
      </c>
      <c r="BB17" s="17">
        <v>8.8957763439575593E-2</v>
      </c>
    </row>
    <row r="18" spans="2:54">
      <c r="B18" s="18" t="s">
        <v>144</v>
      </c>
      <c r="C18" s="19">
        <v>1.4292821733458101E-2</v>
      </c>
      <c r="D18" s="19">
        <v>2.2048743111730499E-2</v>
      </c>
      <c r="E18" s="19">
        <v>7.1703008471837E-3</v>
      </c>
      <c r="F18" s="19"/>
      <c r="G18" s="19">
        <v>8.4570977984314705E-3</v>
      </c>
      <c r="H18" s="19">
        <v>4.61711046429097E-3</v>
      </c>
      <c r="I18" s="19">
        <v>1.54243916489265E-2</v>
      </c>
      <c r="J18" s="19">
        <v>1.32997448138446E-2</v>
      </c>
      <c r="K18" s="19">
        <v>1.68658258325531E-2</v>
      </c>
      <c r="L18" s="19">
        <v>2.2463755469109399E-2</v>
      </c>
      <c r="M18" s="19"/>
      <c r="N18" s="19">
        <v>1.78859820462887E-2</v>
      </c>
      <c r="O18" s="19">
        <v>1.3411625749180599E-2</v>
      </c>
      <c r="P18" s="19">
        <v>1.1949100166185399E-2</v>
      </c>
      <c r="Q18" s="19">
        <v>1.1456240238981801E-2</v>
      </c>
      <c r="R18" s="19"/>
      <c r="S18" s="19">
        <v>4.7775628072231902E-3</v>
      </c>
      <c r="T18" s="19">
        <v>1.9204465753454199E-2</v>
      </c>
      <c r="U18" s="19">
        <v>6.7627409459339698E-3</v>
      </c>
      <c r="V18" s="19">
        <v>2.56367740865646E-2</v>
      </c>
      <c r="W18" s="19">
        <v>1.5892410364128601E-2</v>
      </c>
      <c r="X18" s="19">
        <v>1.6853704831044501E-2</v>
      </c>
      <c r="Y18" s="19">
        <v>2.9090178595973099E-2</v>
      </c>
      <c r="Z18" s="19">
        <v>1.11062818435898E-2</v>
      </c>
      <c r="AA18" s="19">
        <v>1.4958851776869101E-2</v>
      </c>
      <c r="AB18" s="19">
        <v>4.3414193095626004E-3</v>
      </c>
      <c r="AC18" s="19">
        <v>1.3444408600861201E-2</v>
      </c>
      <c r="AD18" s="19">
        <v>0</v>
      </c>
      <c r="AE18" s="19"/>
      <c r="AF18" s="19">
        <v>6.07296412019719E-3</v>
      </c>
      <c r="AG18" s="19">
        <v>1.9202203625273698E-2</v>
      </c>
      <c r="AH18" s="19">
        <v>1.4307296993553801E-2</v>
      </c>
      <c r="AI18" s="19">
        <v>1.7072554285663701E-2</v>
      </c>
      <c r="AJ18" s="19">
        <v>1.7094005383443502E-2</v>
      </c>
      <c r="AK18" s="19"/>
      <c r="AL18" s="19">
        <v>1.06543607689883E-2</v>
      </c>
      <c r="AM18" s="19">
        <v>1.1720600682194E-2</v>
      </c>
      <c r="AN18" s="19">
        <v>1.3585953792645799E-2</v>
      </c>
      <c r="AO18" s="19">
        <v>1.8406404726196701E-2</v>
      </c>
      <c r="AP18" s="19">
        <v>0</v>
      </c>
      <c r="AQ18" s="19"/>
      <c r="AR18" s="19">
        <v>5.5104169656450697E-3</v>
      </c>
      <c r="AS18" s="19"/>
      <c r="AT18" s="19">
        <v>0</v>
      </c>
      <c r="AU18" s="19"/>
      <c r="AV18" s="19">
        <v>9.9912873430086403E-3</v>
      </c>
      <c r="AW18" s="19"/>
      <c r="AX18" s="19">
        <v>0</v>
      </c>
      <c r="AY18" s="19">
        <v>8.2619969448598906E-3</v>
      </c>
      <c r="AZ18" s="19"/>
      <c r="BA18" s="19">
        <v>1.8975578469680201E-2</v>
      </c>
      <c r="BB18" s="19">
        <v>8.5348893666415907E-3</v>
      </c>
    </row>
    <row r="19" spans="2:54">
      <c r="B19" s="16" t="s">
        <v>30</v>
      </c>
    </row>
    <row r="20" spans="2:54">
      <c r="B20" t="s">
        <v>456</v>
      </c>
    </row>
    <row r="21" spans="2:54">
      <c r="B21" t="s">
        <v>457</v>
      </c>
    </row>
    <row r="23" spans="2:54">
      <c r="B23"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BB23"/>
  <sheetViews>
    <sheetView showGridLines="0" topLeftCell="A12" workbookViewId="0">
      <pane xSplit="2" topLeftCell="C1" activePane="topRight" state="frozen"/>
      <selection pane="topRight" activeCell="B19" sqref="B19"/>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148</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2657</v>
      </c>
      <c r="D7" s="10">
        <v>1263</v>
      </c>
      <c r="E7" s="10">
        <v>1388</v>
      </c>
      <c r="F7" s="10"/>
      <c r="G7" s="10">
        <v>323</v>
      </c>
      <c r="H7" s="10">
        <v>389</v>
      </c>
      <c r="I7" s="10">
        <v>446</v>
      </c>
      <c r="J7" s="10">
        <v>351</v>
      </c>
      <c r="K7" s="10">
        <v>465</v>
      </c>
      <c r="L7" s="10">
        <v>682</v>
      </c>
      <c r="M7" s="10"/>
      <c r="N7" s="10">
        <v>753</v>
      </c>
      <c r="O7" s="10">
        <v>737</v>
      </c>
      <c r="P7" s="10">
        <v>503</v>
      </c>
      <c r="Q7" s="10">
        <v>645</v>
      </c>
      <c r="R7" s="10"/>
      <c r="S7" s="10">
        <v>317</v>
      </c>
      <c r="T7" s="10">
        <v>458</v>
      </c>
      <c r="U7" s="10">
        <v>269</v>
      </c>
      <c r="V7" s="10">
        <v>179</v>
      </c>
      <c r="W7" s="10">
        <v>179</v>
      </c>
      <c r="X7" s="10">
        <v>300</v>
      </c>
      <c r="Y7" s="10">
        <v>202</v>
      </c>
      <c r="Z7" s="10">
        <v>96</v>
      </c>
      <c r="AA7" s="10">
        <v>271</v>
      </c>
      <c r="AB7" s="10">
        <v>191</v>
      </c>
      <c r="AC7" s="10">
        <v>130</v>
      </c>
      <c r="AD7" s="10">
        <v>65</v>
      </c>
      <c r="AE7" s="10"/>
      <c r="AF7" s="10">
        <v>744</v>
      </c>
      <c r="AG7" s="10">
        <v>484</v>
      </c>
      <c r="AH7" s="10">
        <v>257</v>
      </c>
      <c r="AI7" s="10">
        <v>184</v>
      </c>
      <c r="AJ7" s="10">
        <v>471</v>
      </c>
      <c r="AK7" s="10"/>
      <c r="AL7" s="10">
        <v>657</v>
      </c>
      <c r="AM7" s="10">
        <v>622</v>
      </c>
      <c r="AN7" s="10">
        <v>663</v>
      </c>
      <c r="AO7" s="10">
        <v>254</v>
      </c>
      <c r="AP7" s="10">
        <v>41</v>
      </c>
      <c r="AQ7" s="10"/>
      <c r="AR7" s="10">
        <v>289</v>
      </c>
      <c r="AS7" s="10"/>
      <c r="AT7" s="10">
        <v>109</v>
      </c>
      <c r="AU7" s="10"/>
      <c r="AV7" s="10">
        <v>159</v>
      </c>
      <c r="AW7" s="10"/>
      <c r="AX7" s="10">
        <v>125</v>
      </c>
      <c r="AY7" s="10">
        <v>554</v>
      </c>
      <c r="AZ7" s="10"/>
      <c r="BA7" s="10">
        <v>948</v>
      </c>
      <c r="BB7" s="10">
        <v>1062</v>
      </c>
    </row>
    <row r="8" spans="2:54" ht="30" customHeight="1">
      <c r="B8" s="11" t="s">
        <v>84</v>
      </c>
      <c r="C8" s="11">
        <v>2654</v>
      </c>
      <c r="D8" s="11">
        <v>1274</v>
      </c>
      <c r="E8" s="11">
        <v>1374</v>
      </c>
      <c r="F8" s="11"/>
      <c r="G8" s="11">
        <v>327</v>
      </c>
      <c r="H8" s="11">
        <v>386</v>
      </c>
      <c r="I8" s="11">
        <v>442</v>
      </c>
      <c r="J8" s="11">
        <v>451</v>
      </c>
      <c r="K8" s="11">
        <v>416</v>
      </c>
      <c r="L8" s="11">
        <v>632</v>
      </c>
      <c r="M8" s="11"/>
      <c r="N8" s="11">
        <v>695</v>
      </c>
      <c r="O8" s="11">
        <v>713</v>
      </c>
      <c r="P8" s="11">
        <v>583</v>
      </c>
      <c r="Q8" s="11">
        <v>643</v>
      </c>
      <c r="R8" s="11"/>
      <c r="S8" s="11">
        <v>317</v>
      </c>
      <c r="T8" s="11">
        <v>383</v>
      </c>
      <c r="U8" s="11">
        <v>225</v>
      </c>
      <c r="V8" s="11">
        <v>244</v>
      </c>
      <c r="W8" s="11">
        <v>190</v>
      </c>
      <c r="X8" s="11">
        <v>248</v>
      </c>
      <c r="Y8" s="11">
        <v>208</v>
      </c>
      <c r="Z8" s="11">
        <v>96</v>
      </c>
      <c r="AA8" s="11">
        <v>277</v>
      </c>
      <c r="AB8" s="11">
        <v>244</v>
      </c>
      <c r="AC8" s="11">
        <v>137</v>
      </c>
      <c r="AD8" s="11">
        <v>85</v>
      </c>
      <c r="AE8" s="11"/>
      <c r="AF8" s="11">
        <v>754</v>
      </c>
      <c r="AG8" s="11">
        <v>460</v>
      </c>
      <c r="AH8" s="11">
        <v>248</v>
      </c>
      <c r="AI8" s="11">
        <v>187</v>
      </c>
      <c r="AJ8" s="11">
        <v>475</v>
      </c>
      <c r="AK8" s="11"/>
      <c r="AL8" s="11">
        <v>670</v>
      </c>
      <c r="AM8" s="11">
        <v>636</v>
      </c>
      <c r="AN8" s="11">
        <v>649</v>
      </c>
      <c r="AO8" s="11">
        <v>244</v>
      </c>
      <c r="AP8" s="11">
        <v>36</v>
      </c>
      <c r="AQ8" s="11"/>
      <c r="AR8" s="11">
        <v>289</v>
      </c>
      <c r="AS8" s="11"/>
      <c r="AT8" s="11">
        <v>113</v>
      </c>
      <c r="AU8" s="11"/>
      <c r="AV8" s="11">
        <v>157</v>
      </c>
      <c r="AW8" s="11"/>
      <c r="AX8" s="11">
        <v>123</v>
      </c>
      <c r="AY8" s="11">
        <v>566</v>
      </c>
      <c r="AZ8" s="11"/>
      <c r="BA8" s="11">
        <v>932</v>
      </c>
      <c r="BB8" s="11">
        <v>1063</v>
      </c>
    </row>
    <row r="9" spans="2:54" ht="43.15">
      <c r="B9" s="18" t="s">
        <v>139</v>
      </c>
      <c r="C9" s="17">
        <v>0.47278481138405698</v>
      </c>
      <c r="D9" s="17">
        <v>0.45819574426438697</v>
      </c>
      <c r="E9" s="17">
        <v>0.48674657925250497</v>
      </c>
      <c r="F9" s="17"/>
      <c r="G9" s="17">
        <v>0.41395536505128999</v>
      </c>
      <c r="H9" s="17">
        <v>0.38356825975723002</v>
      </c>
      <c r="I9" s="17">
        <v>0.42582321214478802</v>
      </c>
      <c r="J9" s="17">
        <v>0.47348258471165999</v>
      </c>
      <c r="K9" s="17">
        <v>0.54774331990085601</v>
      </c>
      <c r="L9" s="17">
        <v>0.53997326941625501</v>
      </c>
      <c r="M9" s="17"/>
      <c r="N9" s="17">
        <v>0.50965083488757501</v>
      </c>
      <c r="O9" s="17">
        <v>0.44419637003255003</v>
      </c>
      <c r="P9" s="17">
        <v>0.45350468800298299</v>
      </c>
      <c r="Q9" s="17">
        <v>0.47495450276497297</v>
      </c>
      <c r="R9" s="17"/>
      <c r="S9" s="17">
        <v>0.410857156733483</v>
      </c>
      <c r="T9" s="17">
        <v>0.52557843692364103</v>
      </c>
      <c r="U9" s="17">
        <v>0.53970205042434705</v>
      </c>
      <c r="V9" s="17">
        <v>0.46015606964970901</v>
      </c>
      <c r="W9" s="17">
        <v>0.43288972573150297</v>
      </c>
      <c r="X9" s="17">
        <v>0.44250868588964098</v>
      </c>
      <c r="Y9" s="17">
        <v>0.45360138281329798</v>
      </c>
      <c r="Z9" s="17">
        <v>0.43250609701050002</v>
      </c>
      <c r="AA9" s="17">
        <v>0.472993285027618</v>
      </c>
      <c r="AB9" s="17">
        <v>0.50690010284384901</v>
      </c>
      <c r="AC9" s="17">
        <v>0.46306131942886902</v>
      </c>
      <c r="AD9" s="17">
        <v>0.51191866366385097</v>
      </c>
      <c r="AE9" s="17"/>
      <c r="AF9" s="17">
        <v>0.48524959498738301</v>
      </c>
      <c r="AG9" s="17">
        <v>0.48435541483149702</v>
      </c>
      <c r="AH9" s="17">
        <v>0.63408709420595399</v>
      </c>
      <c r="AI9" s="17">
        <v>0.43652754643125202</v>
      </c>
      <c r="AJ9" s="17">
        <v>0.37492534535636501</v>
      </c>
      <c r="AK9" s="17"/>
      <c r="AL9" s="17">
        <v>0.456277747101349</v>
      </c>
      <c r="AM9" s="17">
        <v>0.50873629362317097</v>
      </c>
      <c r="AN9" s="17">
        <v>0.46678365657561999</v>
      </c>
      <c r="AO9" s="17">
        <v>0.48311961931437702</v>
      </c>
      <c r="AP9" s="17">
        <v>0.35829321867081498</v>
      </c>
      <c r="AQ9" s="17"/>
      <c r="AR9" s="17">
        <v>0.46592991605043399</v>
      </c>
      <c r="AS9" s="17"/>
      <c r="AT9" s="17">
        <v>0.43969583898405701</v>
      </c>
      <c r="AU9" s="17"/>
      <c r="AV9" s="17">
        <v>0.48891792699016101</v>
      </c>
      <c r="AW9" s="17"/>
      <c r="AX9" s="17">
        <v>0.53097394621133398</v>
      </c>
      <c r="AY9" s="17">
        <v>0.47603602114618798</v>
      </c>
      <c r="AZ9" s="17"/>
      <c r="BA9" s="17">
        <v>0.45816966477141102</v>
      </c>
      <c r="BB9" s="17">
        <v>0.51839938288104503</v>
      </c>
    </row>
    <row r="10" spans="2:54" ht="43.15">
      <c r="B10" s="18" t="s">
        <v>138</v>
      </c>
      <c r="C10" s="17">
        <v>0.32040561943436702</v>
      </c>
      <c r="D10" s="17">
        <v>0.32620139925729003</v>
      </c>
      <c r="E10" s="17">
        <v>0.3134048173151</v>
      </c>
      <c r="F10" s="17"/>
      <c r="G10" s="17">
        <v>0.27748006129088398</v>
      </c>
      <c r="H10" s="17">
        <v>0.248896552209391</v>
      </c>
      <c r="I10" s="17">
        <v>0.28951030694438801</v>
      </c>
      <c r="J10" s="17">
        <v>0.33494402613711699</v>
      </c>
      <c r="K10" s="17">
        <v>0.34001069457129901</v>
      </c>
      <c r="L10" s="17">
        <v>0.38371468193994601</v>
      </c>
      <c r="M10" s="17"/>
      <c r="N10" s="17">
        <v>0.33517112849483099</v>
      </c>
      <c r="O10" s="17">
        <v>0.34097263918714299</v>
      </c>
      <c r="P10" s="17">
        <v>0.28841112555014198</v>
      </c>
      <c r="Q10" s="17">
        <v>0.30943032739783499</v>
      </c>
      <c r="R10" s="17"/>
      <c r="S10" s="17">
        <v>0.270945106149871</v>
      </c>
      <c r="T10" s="17">
        <v>0.366403163759496</v>
      </c>
      <c r="U10" s="17">
        <v>0.44437287715456703</v>
      </c>
      <c r="V10" s="17">
        <v>0.31443875837506302</v>
      </c>
      <c r="W10" s="17">
        <v>0.29446335139120899</v>
      </c>
      <c r="X10" s="17">
        <v>0.31813120181383903</v>
      </c>
      <c r="Y10" s="17">
        <v>0.31928158574036303</v>
      </c>
      <c r="Z10" s="17">
        <v>0.27465764235124202</v>
      </c>
      <c r="AA10" s="17">
        <v>0.30338453272681198</v>
      </c>
      <c r="AB10" s="17">
        <v>0.31185185773083302</v>
      </c>
      <c r="AC10" s="17">
        <v>0.253837498370098</v>
      </c>
      <c r="AD10" s="17">
        <v>0.29361365370451298</v>
      </c>
      <c r="AE10" s="17"/>
      <c r="AF10" s="17">
        <v>0.21805409199641401</v>
      </c>
      <c r="AG10" s="17">
        <v>0.43059643165544798</v>
      </c>
      <c r="AH10" s="17">
        <v>0.31132794998033397</v>
      </c>
      <c r="AI10" s="17">
        <v>0.34937643730919699</v>
      </c>
      <c r="AJ10" s="17">
        <v>0.40024814122339603</v>
      </c>
      <c r="AK10" s="17"/>
      <c r="AL10" s="17">
        <v>0.31398985386170702</v>
      </c>
      <c r="AM10" s="17">
        <v>0.31385870063445098</v>
      </c>
      <c r="AN10" s="17">
        <v>0.31270567495489998</v>
      </c>
      <c r="AO10" s="17">
        <v>0.30769362051446703</v>
      </c>
      <c r="AP10" s="17">
        <v>0.241447880180923</v>
      </c>
      <c r="AQ10" s="17"/>
      <c r="AR10" s="17">
        <v>0.28547262561969899</v>
      </c>
      <c r="AS10" s="17"/>
      <c r="AT10" s="17">
        <v>0.31021260767527897</v>
      </c>
      <c r="AU10" s="17"/>
      <c r="AV10" s="17">
        <v>0.30149405208410901</v>
      </c>
      <c r="AW10" s="17"/>
      <c r="AX10" s="17">
        <v>0.227721037592863</v>
      </c>
      <c r="AY10" s="17">
        <v>0.20501107169840699</v>
      </c>
      <c r="AZ10" s="17"/>
      <c r="BA10" s="17">
        <v>0.38958851381427501</v>
      </c>
      <c r="BB10" s="17">
        <v>0.29959126835038902</v>
      </c>
    </row>
    <row r="11" spans="2:54" ht="43.15">
      <c r="B11" s="18" t="s">
        <v>140</v>
      </c>
      <c r="C11" s="17">
        <v>0.315621157131946</v>
      </c>
      <c r="D11" s="17">
        <v>0.33550166346521099</v>
      </c>
      <c r="E11" s="17">
        <v>0.29856569107606601</v>
      </c>
      <c r="F11" s="17"/>
      <c r="G11" s="17">
        <v>0.22334482371677999</v>
      </c>
      <c r="H11" s="17">
        <v>0.22723657631135699</v>
      </c>
      <c r="I11" s="17">
        <v>0.25179050087617599</v>
      </c>
      <c r="J11" s="17">
        <v>0.299983362301873</v>
      </c>
      <c r="K11" s="17">
        <v>0.40840584284128501</v>
      </c>
      <c r="L11" s="17">
        <v>0.41241788180901401</v>
      </c>
      <c r="M11" s="17"/>
      <c r="N11" s="17">
        <v>0.39288440805159802</v>
      </c>
      <c r="O11" s="17">
        <v>0.30702029957710403</v>
      </c>
      <c r="P11" s="17">
        <v>0.25418482275387999</v>
      </c>
      <c r="Q11" s="17">
        <v>0.29325312034312101</v>
      </c>
      <c r="R11" s="17"/>
      <c r="S11" s="17">
        <v>0.22395074895380701</v>
      </c>
      <c r="T11" s="17">
        <v>0.363613497536798</v>
      </c>
      <c r="U11" s="17">
        <v>0.42806077869200498</v>
      </c>
      <c r="V11" s="17">
        <v>0.34448897547205398</v>
      </c>
      <c r="W11" s="17">
        <v>0.33961386243553299</v>
      </c>
      <c r="X11" s="17">
        <v>0.315756945771696</v>
      </c>
      <c r="Y11" s="17">
        <v>0.256787973051394</v>
      </c>
      <c r="Z11" s="17">
        <v>0.21759118558204099</v>
      </c>
      <c r="AA11" s="17">
        <v>0.249660811573784</v>
      </c>
      <c r="AB11" s="17">
        <v>0.35631722172594399</v>
      </c>
      <c r="AC11" s="17">
        <v>0.341186173400022</v>
      </c>
      <c r="AD11" s="17">
        <v>0.318556733867145</v>
      </c>
      <c r="AE11" s="17"/>
      <c r="AF11" s="17">
        <v>0.34655811710643802</v>
      </c>
      <c r="AG11" s="17">
        <v>0.361017833271841</v>
      </c>
      <c r="AH11" s="17">
        <v>0.377661052566515</v>
      </c>
      <c r="AI11" s="17">
        <v>0.310044146383116</v>
      </c>
      <c r="AJ11" s="17">
        <v>0.25377704518969502</v>
      </c>
      <c r="AK11" s="17"/>
      <c r="AL11" s="17">
        <v>0.31008120108494602</v>
      </c>
      <c r="AM11" s="17">
        <v>0.29811878611675102</v>
      </c>
      <c r="AN11" s="17">
        <v>0.31520943828901199</v>
      </c>
      <c r="AO11" s="17">
        <v>0.355604388747988</v>
      </c>
      <c r="AP11" s="17">
        <v>0.43781955015351998</v>
      </c>
      <c r="AQ11" s="17"/>
      <c r="AR11" s="17">
        <v>0.32643071738865997</v>
      </c>
      <c r="AS11" s="17"/>
      <c r="AT11" s="17">
        <v>0.26301515462327701</v>
      </c>
      <c r="AU11" s="17"/>
      <c r="AV11" s="17">
        <v>0.41336488304906299</v>
      </c>
      <c r="AW11" s="17"/>
      <c r="AX11" s="17">
        <v>0.39396150398735302</v>
      </c>
      <c r="AY11" s="17">
        <v>0.32551297281463798</v>
      </c>
      <c r="AZ11" s="17"/>
      <c r="BA11" s="17">
        <v>0.29767779298580599</v>
      </c>
      <c r="BB11" s="17">
        <v>0.383885887477805</v>
      </c>
    </row>
    <row r="12" spans="2:54" ht="28.9">
      <c r="B12" s="18" t="s">
        <v>137</v>
      </c>
      <c r="C12" s="17">
        <v>0.30086727024343601</v>
      </c>
      <c r="D12" s="17">
        <v>0.31610562352034799</v>
      </c>
      <c r="E12" s="17">
        <v>0.287247596151879</v>
      </c>
      <c r="F12" s="17"/>
      <c r="G12" s="17">
        <v>0.27685671189134098</v>
      </c>
      <c r="H12" s="17">
        <v>0.26024128611803399</v>
      </c>
      <c r="I12" s="17">
        <v>0.24851690606721</v>
      </c>
      <c r="J12" s="17">
        <v>0.29781776149352002</v>
      </c>
      <c r="K12" s="17">
        <v>0.327261077142666</v>
      </c>
      <c r="L12" s="17">
        <v>0.358615536878789</v>
      </c>
      <c r="M12" s="17"/>
      <c r="N12" s="17">
        <v>0.28920224069515998</v>
      </c>
      <c r="O12" s="17">
        <v>0.30575946939125198</v>
      </c>
      <c r="P12" s="17">
        <v>0.33484713685328399</v>
      </c>
      <c r="Q12" s="17">
        <v>0.27915769469033203</v>
      </c>
      <c r="R12" s="17"/>
      <c r="S12" s="17">
        <v>0.27742474235682502</v>
      </c>
      <c r="T12" s="17">
        <v>0.349532611899947</v>
      </c>
      <c r="U12" s="17">
        <v>0.34518314248510001</v>
      </c>
      <c r="V12" s="17">
        <v>0.30576329828987497</v>
      </c>
      <c r="W12" s="17">
        <v>0.34413149555525302</v>
      </c>
      <c r="X12" s="17">
        <v>0.25729756813105598</v>
      </c>
      <c r="Y12" s="17">
        <v>0.27313425802300301</v>
      </c>
      <c r="Z12" s="17">
        <v>0.28237224987074599</v>
      </c>
      <c r="AA12" s="17">
        <v>0.32106310934320897</v>
      </c>
      <c r="AB12" s="17">
        <v>0.21705514458184</v>
      </c>
      <c r="AC12" s="17">
        <v>0.33405158738183</v>
      </c>
      <c r="AD12" s="17">
        <v>0.27800273447347401</v>
      </c>
      <c r="AE12" s="17"/>
      <c r="AF12" s="17">
        <v>0.184737688778569</v>
      </c>
      <c r="AG12" s="17">
        <v>0.38889464517747002</v>
      </c>
      <c r="AH12" s="17">
        <v>0.281697412574691</v>
      </c>
      <c r="AI12" s="17">
        <v>0.29893796311002602</v>
      </c>
      <c r="AJ12" s="17">
        <v>0.43530752641267501</v>
      </c>
      <c r="AK12" s="17"/>
      <c r="AL12" s="17">
        <v>0.32075752806601399</v>
      </c>
      <c r="AM12" s="17">
        <v>0.28639676260443397</v>
      </c>
      <c r="AN12" s="17">
        <v>0.26880672464191802</v>
      </c>
      <c r="AO12" s="17">
        <v>0.29424510759544598</v>
      </c>
      <c r="AP12" s="17">
        <v>0.22974500957711999</v>
      </c>
      <c r="AQ12" s="17"/>
      <c r="AR12" s="17">
        <v>0.273722502601769</v>
      </c>
      <c r="AS12" s="17"/>
      <c r="AT12" s="17">
        <v>0.32603667004380399</v>
      </c>
      <c r="AU12" s="17"/>
      <c r="AV12" s="17">
        <v>0.22779703965106099</v>
      </c>
      <c r="AW12" s="17"/>
      <c r="AX12" s="17">
        <v>0.290674265710896</v>
      </c>
      <c r="AY12" s="17">
        <v>0.19082893209361901</v>
      </c>
      <c r="AZ12" s="17"/>
      <c r="BA12" s="17">
        <v>0.40282994337484601</v>
      </c>
      <c r="BB12" s="17">
        <v>0.23825635384372901</v>
      </c>
    </row>
    <row r="13" spans="2:54" ht="28.9">
      <c r="B13" s="18" t="s">
        <v>136</v>
      </c>
      <c r="C13" s="17">
        <v>0.20517963481363899</v>
      </c>
      <c r="D13" s="17">
        <v>0.19813382484286299</v>
      </c>
      <c r="E13" s="17">
        <v>0.211938681506917</v>
      </c>
      <c r="F13" s="17"/>
      <c r="G13" s="17">
        <v>0.267841278368876</v>
      </c>
      <c r="H13" s="17">
        <v>0.239090310523105</v>
      </c>
      <c r="I13" s="17">
        <v>0.23840417906824901</v>
      </c>
      <c r="J13" s="17">
        <v>0.204429258520787</v>
      </c>
      <c r="K13" s="17">
        <v>0.12908030391888001</v>
      </c>
      <c r="L13" s="17">
        <v>0.17977343278987801</v>
      </c>
      <c r="M13" s="17"/>
      <c r="N13" s="17">
        <v>0.181340499929106</v>
      </c>
      <c r="O13" s="17">
        <v>0.204681007417677</v>
      </c>
      <c r="P13" s="17">
        <v>0.21777160954119801</v>
      </c>
      <c r="Q13" s="17">
        <v>0.220119431339624</v>
      </c>
      <c r="R13" s="17"/>
      <c r="S13" s="17">
        <v>0.20649869425384201</v>
      </c>
      <c r="T13" s="17">
        <v>0.19603816766004301</v>
      </c>
      <c r="U13" s="17">
        <v>0.19308408179474601</v>
      </c>
      <c r="V13" s="17">
        <v>0.172790754967935</v>
      </c>
      <c r="W13" s="17">
        <v>0.221050670356853</v>
      </c>
      <c r="X13" s="17">
        <v>0.182698638095982</v>
      </c>
      <c r="Y13" s="17">
        <v>0.21361848997256699</v>
      </c>
      <c r="Z13" s="17">
        <v>0.27422098340016499</v>
      </c>
      <c r="AA13" s="17">
        <v>0.22075718541050501</v>
      </c>
      <c r="AB13" s="17">
        <v>0.239316732287082</v>
      </c>
      <c r="AC13" s="17">
        <v>0.185279542253276</v>
      </c>
      <c r="AD13" s="17">
        <v>0.18070709007629501</v>
      </c>
      <c r="AE13" s="17"/>
      <c r="AF13" s="17">
        <v>0.194654101813556</v>
      </c>
      <c r="AG13" s="17">
        <v>0.19968601630938901</v>
      </c>
      <c r="AH13" s="17">
        <v>0.152179013258571</v>
      </c>
      <c r="AI13" s="17">
        <v>0.21295567484230499</v>
      </c>
      <c r="AJ13" s="17">
        <v>0.26844315420441001</v>
      </c>
      <c r="AK13" s="17"/>
      <c r="AL13" s="17">
        <v>0.20334895151292501</v>
      </c>
      <c r="AM13" s="17">
        <v>0.194568401939886</v>
      </c>
      <c r="AN13" s="17">
        <v>0.198971920489562</v>
      </c>
      <c r="AO13" s="17">
        <v>0.25612456004835799</v>
      </c>
      <c r="AP13" s="17">
        <v>0.192616153421448</v>
      </c>
      <c r="AQ13" s="17"/>
      <c r="AR13" s="17">
        <v>0.247718204110805</v>
      </c>
      <c r="AS13" s="17"/>
      <c r="AT13" s="17">
        <v>0.32386895112030001</v>
      </c>
      <c r="AU13" s="17"/>
      <c r="AV13" s="17">
        <v>0.18662014746744801</v>
      </c>
      <c r="AW13" s="17"/>
      <c r="AX13" s="17">
        <v>0.24871088489939</v>
      </c>
      <c r="AY13" s="17">
        <v>0.18879124362531799</v>
      </c>
      <c r="AZ13" s="17"/>
      <c r="BA13" s="17">
        <v>0.211910568522617</v>
      </c>
      <c r="BB13" s="17">
        <v>0.18674563111978801</v>
      </c>
    </row>
    <row r="14" spans="2:54" ht="28.9">
      <c r="B14" s="18" t="s">
        <v>141</v>
      </c>
      <c r="C14" s="17">
        <v>0.118845278647284</v>
      </c>
      <c r="D14" s="17">
        <v>0.12529571392341701</v>
      </c>
      <c r="E14" s="17">
        <v>0.112713643763695</v>
      </c>
      <c r="F14" s="17"/>
      <c r="G14" s="17">
        <v>0.13843468592172101</v>
      </c>
      <c r="H14" s="17">
        <v>0.13441476015953099</v>
      </c>
      <c r="I14" s="17">
        <v>0.160895528238367</v>
      </c>
      <c r="J14" s="17">
        <v>0.10191096816355601</v>
      </c>
      <c r="K14" s="17">
        <v>8.8325192461374297E-2</v>
      </c>
      <c r="L14" s="17">
        <v>0.102115622548878</v>
      </c>
      <c r="M14" s="17"/>
      <c r="N14" s="17">
        <v>0.10137149209511399</v>
      </c>
      <c r="O14" s="17">
        <v>0.10539677739193599</v>
      </c>
      <c r="P14" s="17">
        <v>0.14483414533785399</v>
      </c>
      <c r="Q14" s="17">
        <v>0.12908538410496601</v>
      </c>
      <c r="R14" s="17"/>
      <c r="S14" s="17">
        <v>0.14595325049088401</v>
      </c>
      <c r="T14" s="17">
        <v>0.125659945381428</v>
      </c>
      <c r="U14" s="17">
        <v>0.11142819255839601</v>
      </c>
      <c r="V14" s="17">
        <v>9.2713729739573605E-2</v>
      </c>
      <c r="W14" s="17">
        <v>0.108169758379784</v>
      </c>
      <c r="X14" s="17">
        <v>0.10221173933420399</v>
      </c>
      <c r="Y14" s="17">
        <v>0.128939995765638</v>
      </c>
      <c r="Z14" s="17">
        <v>0.205689002196253</v>
      </c>
      <c r="AA14" s="17">
        <v>0.118487979017012</v>
      </c>
      <c r="AB14" s="17">
        <v>0.107152512938469</v>
      </c>
      <c r="AC14" s="17">
        <v>8.1968235470159606E-2</v>
      </c>
      <c r="AD14" s="17">
        <v>0.12513592300092299</v>
      </c>
      <c r="AE14" s="17"/>
      <c r="AF14" s="17">
        <v>8.3198047398326494E-2</v>
      </c>
      <c r="AG14" s="17">
        <v>0.107312427495698</v>
      </c>
      <c r="AH14" s="17">
        <v>9.3876948109623298E-2</v>
      </c>
      <c r="AI14" s="17">
        <v>0.13636805399870999</v>
      </c>
      <c r="AJ14" s="17">
        <v>0.18010375421879199</v>
      </c>
      <c r="AK14" s="17"/>
      <c r="AL14" s="17">
        <v>0.134255262603549</v>
      </c>
      <c r="AM14" s="17">
        <v>0.112446009758851</v>
      </c>
      <c r="AN14" s="17">
        <v>9.6720963842727298E-2</v>
      </c>
      <c r="AO14" s="17">
        <v>0.107615540438454</v>
      </c>
      <c r="AP14" s="17">
        <v>0.13144772634791499</v>
      </c>
      <c r="AQ14" s="17"/>
      <c r="AR14" s="17">
        <v>0.122312057907373</v>
      </c>
      <c r="AS14" s="17"/>
      <c r="AT14" s="17">
        <v>0.15196201795641001</v>
      </c>
      <c r="AU14" s="17"/>
      <c r="AV14" s="17">
        <v>0.122920735785262</v>
      </c>
      <c r="AW14" s="17"/>
      <c r="AX14" s="17">
        <v>0.113578760246349</v>
      </c>
      <c r="AY14" s="17">
        <v>8.8527660086074503E-2</v>
      </c>
      <c r="AZ14" s="17"/>
      <c r="BA14" s="17">
        <v>0.13704377561134801</v>
      </c>
      <c r="BB14" s="17">
        <v>0.10002720681457999</v>
      </c>
    </row>
    <row r="15" spans="2:54" ht="43.15">
      <c r="B15" s="18" t="s">
        <v>142</v>
      </c>
      <c r="C15" s="17">
        <v>9.5809575317447507E-2</v>
      </c>
      <c r="D15" s="17">
        <v>9.7470803018001498E-2</v>
      </c>
      <c r="E15" s="17">
        <v>9.4687423393496103E-2</v>
      </c>
      <c r="F15" s="17"/>
      <c r="G15" s="17">
        <v>0.17141119275678901</v>
      </c>
      <c r="H15" s="17">
        <v>0.15195690271224899</v>
      </c>
      <c r="I15" s="17">
        <v>0.124736283720516</v>
      </c>
      <c r="J15" s="17">
        <v>7.4003545396105999E-2</v>
      </c>
      <c r="K15" s="17">
        <v>6.0001180387664201E-2</v>
      </c>
      <c r="L15" s="17">
        <v>4.1469916556365199E-2</v>
      </c>
      <c r="M15" s="17"/>
      <c r="N15" s="17">
        <v>9.0783373439968507E-2</v>
      </c>
      <c r="O15" s="17">
        <v>8.5924074106437903E-2</v>
      </c>
      <c r="P15" s="17">
        <v>0.12030762867771699</v>
      </c>
      <c r="Q15" s="17">
        <v>9.1321442846610604E-2</v>
      </c>
      <c r="R15" s="17"/>
      <c r="S15" s="17">
        <v>0.14681690619374599</v>
      </c>
      <c r="T15" s="17">
        <v>5.10684218317035E-2</v>
      </c>
      <c r="U15" s="17">
        <v>8.1415525161199404E-2</v>
      </c>
      <c r="V15" s="17">
        <v>0.12657436396326299</v>
      </c>
      <c r="W15" s="17">
        <v>9.4682510070443301E-2</v>
      </c>
      <c r="X15" s="17">
        <v>7.5438011424020193E-2</v>
      </c>
      <c r="Y15" s="17">
        <v>9.6821601994935502E-2</v>
      </c>
      <c r="Z15" s="17">
        <v>0.1519399438538</v>
      </c>
      <c r="AA15" s="17">
        <v>7.3301811098109695E-2</v>
      </c>
      <c r="AB15" s="17">
        <v>0.117883151573695</v>
      </c>
      <c r="AC15" s="17">
        <v>6.8645509897059295E-2</v>
      </c>
      <c r="AD15" s="17">
        <v>0.106515956723944</v>
      </c>
      <c r="AE15" s="17"/>
      <c r="AF15" s="17">
        <v>0.12611067760502001</v>
      </c>
      <c r="AG15" s="17">
        <v>8.9889088832519906E-2</v>
      </c>
      <c r="AH15" s="17">
        <v>6.5579874357381496E-2</v>
      </c>
      <c r="AI15" s="17">
        <v>0.13319199208277599</v>
      </c>
      <c r="AJ15" s="17">
        <v>7.9358639457895702E-2</v>
      </c>
      <c r="AK15" s="17"/>
      <c r="AL15" s="17">
        <v>6.7852879375936398E-2</v>
      </c>
      <c r="AM15" s="17">
        <v>0.104181975682386</v>
      </c>
      <c r="AN15" s="17">
        <v>9.8873612875929301E-2</v>
      </c>
      <c r="AO15" s="17">
        <v>0.137180653517777</v>
      </c>
      <c r="AP15" s="17">
        <v>0.167497906789218</v>
      </c>
      <c r="AQ15" s="17"/>
      <c r="AR15" s="17">
        <v>0.146456853322255</v>
      </c>
      <c r="AS15" s="17"/>
      <c r="AT15" s="17">
        <v>0.12993662162241301</v>
      </c>
      <c r="AU15" s="17"/>
      <c r="AV15" s="17">
        <v>0.142182572529582</v>
      </c>
      <c r="AW15" s="17"/>
      <c r="AX15" s="17">
        <v>9.46508026344237E-2</v>
      </c>
      <c r="AY15" s="17">
        <v>0.132454161127047</v>
      </c>
      <c r="AZ15" s="17"/>
      <c r="BA15" s="17">
        <v>7.8387791920713698E-2</v>
      </c>
      <c r="BB15" s="17">
        <v>9.9925090256959406E-2</v>
      </c>
    </row>
    <row r="16" spans="2:54" ht="43.15">
      <c r="B16" s="18" t="s">
        <v>143</v>
      </c>
      <c r="C16" s="17">
        <v>5.7523339315328E-2</v>
      </c>
      <c r="D16" s="17">
        <v>6.5213188683268794E-2</v>
      </c>
      <c r="E16" s="17">
        <v>5.0644490458968502E-2</v>
      </c>
      <c r="F16" s="17"/>
      <c r="G16" s="17">
        <v>0.13317049678533399</v>
      </c>
      <c r="H16" s="17">
        <v>6.9297600837510506E-2</v>
      </c>
      <c r="I16" s="17">
        <v>6.09439126579212E-2</v>
      </c>
      <c r="J16" s="17">
        <v>3.9335376397981799E-2</v>
      </c>
      <c r="K16" s="17">
        <v>4.3296953321966203E-2</v>
      </c>
      <c r="L16" s="17">
        <v>2.9953423613707199E-2</v>
      </c>
      <c r="M16" s="17"/>
      <c r="N16" s="17">
        <v>7.7913052962239604E-2</v>
      </c>
      <c r="O16" s="17">
        <v>4.4416977046226998E-2</v>
      </c>
      <c r="P16" s="17">
        <v>6.3113771617727701E-2</v>
      </c>
      <c r="Q16" s="17">
        <v>4.5168701887281199E-2</v>
      </c>
      <c r="R16" s="17"/>
      <c r="S16" s="17">
        <v>0.13269077664406501</v>
      </c>
      <c r="T16" s="17">
        <v>2.7893205068282401E-2</v>
      </c>
      <c r="U16" s="17">
        <v>6.60152631914903E-2</v>
      </c>
      <c r="V16" s="17">
        <v>5.3868985494864602E-2</v>
      </c>
      <c r="W16" s="17">
        <v>4.2948629337145397E-2</v>
      </c>
      <c r="X16" s="17">
        <v>5.9884794204106098E-2</v>
      </c>
      <c r="Y16" s="17">
        <v>4.5213886977938302E-2</v>
      </c>
      <c r="Z16" s="17">
        <v>3.8990298029829097E-2</v>
      </c>
      <c r="AA16" s="17">
        <v>5.8272170828130999E-2</v>
      </c>
      <c r="AB16" s="17">
        <v>5.4558563364444798E-2</v>
      </c>
      <c r="AC16" s="17">
        <v>1.2780246796413E-2</v>
      </c>
      <c r="AD16" s="17">
        <v>5.4224290890329402E-2</v>
      </c>
      <c r="AE16" s="17"/>
      <c r="AF16" s="17">
        <v>6.87615414120092E-2</v>
      </c>
      <c r="AG16" s="17">
        <v>7.9898577343597094E-2</v>
      </c>
      <c r="AH16" s="17">
        <v>5.5173044234866297E-2</v>
      </c>
      <c r="AI16" s="17">
        <v>6.2787151002012306E-2</v>
      </c>
      <c r="AJ16" s="17">
        <v>4.57598644587996E-2</v>
      </c>
      <c r="AK16" s="17"/>
      <c r="AL16" s="17">
        <v>4.4805528262535498E-2</v>
      </c>
      <c r="AM16" s="17">
        <v>4.53779854552534E-2</v>
      </c>
      <c r="AN16" s="17">
        <v>6.4702234377139706E-2</v>
      </c>
      <c r="AO16" s="17">
        <v>0.104436981966776</v>
      </c>
      <c r="AP16" s="17">
        <v>0.12585924204663301</v>
      </c>
      <c r="AQ16" s="17"/>
      <c r="AR16" s="17">
        <v>5.1187951511896201E-2</v>
      </c>
      <c r="AS16" s="17"/>
      <c r="AT16" s="17">
        <v>2.65063248880309E-2</v>
      </c>
      <c r="AU16" s="17"/>
      <c r="AV16" s="17">
        <v>5.8374559018718797E-2</v>
      </c>
      <c r="AW16" s="17"/>
      <c r="AX16" s="17">
        <v>4.5803647220264497E-2</v>
      </c>
      <c r="AY16" s="17">
        <v>8.0965161492541904E-2</v>
      </c>
      <c r="AZ16" s="17"/>
      <c r="BA16" s="17">
        <v>4.7913411958704202E-2</v>
      </c>
      <c r="BB16" s="17">
        <v>5.2604815205888798E-2</v>
      </c>
    </row>
    <row r="17" spans="2:54">
      <c r="B17" s="18" t="s">
        <v>130</v>
      </c>
      <c r="C17" s="17">
        <v>5.1790445574307002E-2</v>
      </c>
      <c r="D17" s="17">
        <v>4.5642157794230802E-2</v>
      </c>
      <c r="E17" s="17">
        <v>5.7717025881038497E-2</v>
      </c>
      <c r="F17" s="17"/>
      <c r="G17" s="17">
        <v>7.8884358215540601E-2</v>
      </c>
      <c r="H17" s="17">
        <v>6.3016684627077005E-2</v>
      </c>
      <c r="I17" s="17">
        <v>6.57942651851917E-2</v>
      </c>
      <c r="J17" s="17">
        <v>6.3383659588304206E-2</v>
      </c>
      <c r="K17" s="17">
        <v>1.49798969997391E-2</v>
      </c>
      <c r="L17" s="17">
        <v>3.7179591784053702E-2</v>
      </c>
      <c r="M17" s="17"/>
      <c r="N17" s="17">
        <v>2.97565025145143E-2</v>
      </c>
      <c r="O17" s="17">
        <v>5.86345518225403E-2</v>
      </c>
      <c r="P17" s="17">
        <v>4.8430609358571602E-2</v>
      </c>
      <c r="Q17" s="17">
        <v>7.0973551723180803E-2</v>
      </c>
      <c r="R17" s="17"/>
      <c r="S17" s="17">
        <v>5.21985343175961E-2</v>
      </c>
      <c r="T17" s="17">
        <v>4.4788780326098197E-2</v>
      </c>
      <c r="U17" s="17">
        <v>2.2033055694797202E-2</v>
      </c>
      <c r="V17" s="17">
        <v>4.0346120982017203E-2</v>
      </c>
      <c r="W17" s="17">
        <v>5.07723541906724E-2</v>
      </c>
      <c r="X17" s="17">
        <v>6.7115545861612294E-2</v>
      </c>
      <c r="Y17" s="17">
        <v>6.5538343419813794E-2</v>
      </c>
      <c r="Z17" s="17">
        <v>3.9257006455654699E-2</v>
      </c>
      <c r="AA17" s="17">
        <v>6.6927070877028302E-2</v>
      </c>
      <c r="AB17" s="17">
        <v>5.4636269517350497E-2</v>
      </c>
      <c r="AC17" s="17">
        <v>4.8579936656397198E-2</v>
      </c>
      <c r="AD17" s="17">
        <v>7.9174088769061304E-2</v>
      </c>
      <c r="AE17" s="17"/>
      <c r="AF17" s="17">
        <v>5.0588716542656099E-2</v>
      </c>
      <c r="AG17" s="17">
        <v>2.9516650815394101E-2</v>
      </c>
      <c r="AH17" s="17">
        <v>1.8729351223241899E-2</v>
      </c>
      <c r="AI17" s="17">
        <v>6.7082629481356196E-2</v>
      </c>
      <c r="AJ17" s="17">
        <v>1.9277587045202101E-2</v>
      </c>
      <c r="AK17" s="17"/>
      <c r="AL17" s="17">
        <v>5.7830684194284797E-2</v>
      </c>
      <c r="AM17" s="17">
        <v>6.7867602475379804E-2</v>
      </c>
      <c r="AN17" s="17">
        <v>4.7526275769148002E-2</v>
      </c>
      <c r="AO17" s="17">
        <v>2.7760047540480001E-2</v>
      </c>
      <c r="AP17" s="17">
        <v>0.10350150018408601</v>
      </c>
      <c r="AQ17" s="17"/>
      <c r="AR17" s="17">
        <v>3.3550625052991903E-2</v>
      </c>
      <c r="AS17" s="17"/>
      <c r="AT17" s="17">
        <v>1.55295414968467E-2</v>
      </c>
      <c r="AU17" s="17"/>
      <c r="AV17" s="17">
        <v>3.8531555691880798E-2</v>
      </c>
      <c r="AW17" s="17"/>
      <c r="AX17" s="17">
        <v>4.1526923950764301E-2</v>
      </c>
      <c r="AY17" s="17">
        <v>5.3724229441688497E-2</v>
      </c>
      <c r="AZ17" s="17"/>
      <c r="BA17" s="17">
        <v>3.3707370482435203E-2</v>
      </c>
      <c r="BB17" s="17">
        <v>3.7538636049998499E-2</v>
      </c>
    </row>
    <row r="18" spans="2:54">
      <c r="B18" s="18" t="s">
        <v>144</v>
      </c>
      <c r="C18" s="19">
        <v>2.3123244209338301E-2</v>
      </c>
      <c r="D18" s="19">
        <v>2.8950650643002299E-2</v>
      </c>
      <c r="E18" s="19">
        <v>1.78210962627477E-2</v>
      </c>
      <c r="F18" s="19"/>
      <c r="G18" s="19">
        <v>1.1393773577214101E-2</v>
      </c>
      <c r="H18" s="19">
        <v>1.4075710222871299E-2</v>
      </c>
      <c r="I18" s="19">
        <v>1.5524852646124E-2</v>
      </c>
      <c r="J18" s="19">
        <v>1.4715868685156499E-2</v>
      </c>
      <c r="K18" s="19">
        <v>2.8605460888178402E-2</v>
      </c>
      <c r="L18" s="19">
        <v>4.2449248899655102E-2</v>
      </c>
      <c r="M18" s="19"/>
      <c r="N18" s="19">
        <v>2.0879074177174599E-2</v>
      </c>
      <c r="O18" s="19">
        <v>1.8873775021877499E-2</v>
      </c>
      <c r="P18" s="19">
        <v>2.8330340228083301E-2</v>
      </c>
      <c r="Q18" s="19">
        <v>2.6219699336211301E-2</v>
      </c>
      <c r="R18" s="19"/>
      <c r="S18" s="19">
        <v>8.1123369294381908E-3</v>
      </c>
      <c r="T18" s="19">
        <v>2.85959887960026E-2</v>
      </c>
      <c r="U18" s="19">
        <v>1.4072447992570699E-2</v>
      </c>
      <c r="V18" s="19">
        <v>3.3629938454097702E-2</v>
      </c>
      <c r="W18" s="19">
        <v>2.7568143613239601E-2</v>
      </c>
      <c r="X18" s="19">
        <v>2.3659857012646401E-2</v>
      </c>
      <c r="Y18" s="19">
        <v>3.2068045828714198E-2</v>
      </c>
      <c r="Z18" s="19">
        <v>2.0805760021928299E-2</v>
      </c>
      <c r="AA18" s="19">
        <v>4.0362124659766199E-2</v>
      </c>
      <c r="AB18" s="19">
        <v>4.7420951353046399E-3</v>
      </c>
      <c r="AC18" s="19">
        <v>3.18250943745002E-2</v>
      </c>
      <c r="AD18" s="19">
        <v>0</v>
      </c>
      <c r="AE18" s="19"/>
      <c r="AF18" s="19">
        <v>1.9469291789286799E-2</v>
      </c>
      <c r="AG18" s="19">
        <v>2.0452939840783901E-2</v>
      </c>
      <c r="AH18" s="19">
        <v>2.2633216329391099E-2</v>
      </c>
      <c r="AI18" s="19">
        <v>1.5373343584183101E-2</v>
      </c>
      <c r="AJ18" s="19">
        <v>2.6069730789480501E-2</v>
      </c>
      <c r="AK18" s="19"/>
      <c r="AL18" s="19">
        <v>2.4064402721057601E-2</v>
      </c>
      <c r="AM18" s="19">
        <v>2.5583423496974501E-2</v>
      </c>
      <c r="AN18" s="19">
        <v>2.1613837828950499E-2</v>
      </c>
      <c r="AO18" s="19">
        <v>1.23727237023689E-2</v>
      </c>
      <c r="AP18" s="19">
        <v>0</v>
      </c>
      <c r="AQ18" s="19"/>
      <c r="AR18" s="19">
        <v>2.59291113636523E-2</v>
      </c>
      <c r="AS18" s="19"/>
      <c r="AT18" s="19">
        <v>1.57463112338041E-2</v>
      </c>
      <c r="AU18" s="19"/>
      <c r="AV18" s="19">
        <v>3.6315617328032498E-2</v>
      </c>
      <c r="AW18" s="19"/>
      <c r="AX18" s="19">
        <v>2.96135896524625E-2</v>
      </c>
      <c r="AY18" s="19">
        <v>2.6139262420053599E-2</v>
      </c>
      <c r="AZ18" s="19"/>
      <c r="BA18" s="19">
        <v>3.7368255830994297E-2</v>
      </c>
      <c r="BB18" s="19">
        <v>1.4818664889782901E-2</v>
      </c>
    </row>
    <row r="19" spans="2:54">
      <c r="B19" s="16" t="s">
        <v>30</v>
      </c>
    </row>
    <row r="20" spans="2:54">
      <c r="B20" t="s">
        <v>456</v>
      </c>
    </row>
    <row r="21" spans="2:54">
      <c r="B21" t="s">
        <v>457</v>
      </c>
    </row>
    <row r="23" spans="2:54">
      <c r="B23"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BB17"/>
  <sheetViews>
    <sheetView showGridLines="0" topLeftCell="A6" workbookViewId="0">
      <pane xSplit="2" topLeftCell="C1" activePane="topRight" state="frozen"/>
      <selection pane="topRight" activeCell="B17" sqref="B17"/>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149</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43.15">
      <c r="B9" s="18" t="s">
        <v>150</v>
      </c>
      <c r="C9" s="17">
        <v>0.32128467034193597</v>
      </c>
      <c r="D9" s="17">
        <v>0.35447043615345403</v>
      </c>
      <c r="E9" s="17">
        <v>0.28988385802150202</v>
      </c>
      <c r="F9" s="17"/>
      <c r="G9" s="17">
        <v>0.217911559978124</v>
      </c>
      <c r="H9" s="17">
        <v>0.25036771824165699</v>
      </c>
      <c r="I9" s="17">
        <v>0.26535393995732498</v>
      </c>
      <c r="J9" s="17">
        <v>0.27202350852703699</v>
      </c>
      <c r="K9" s="17">
        <v>0.34584205070596302</v>
      </c>
      <c r="L9" s="17">
        <v>0.51736691724547601</v>
      </c>
      <c r="M9" s="17"/>
      <c r="N9" s="17">
        <v>0.31644706826579599</v>
      </c>
      <c r="O9" s="17">
        <v>0.33100687891251501</v>
      </c>
      <c r="P9" s="17">
        <v>0.32218180752411801</v>
      </c>
      <c r="Q9" s="17">
        <v>0.31207094066873498</v>
      </c>
      <c r="R9" s="17"/>
      <c r="S9" s="17">
        <v>0.272297302125944</v>
      </c>
      <c r="T9" s="17">
        <v>0.40796481010337698</v>
      </c>
      <c r="U9" s="17">
        <v>0.39697126219839202</v>
      </c>
      <c r="V9" s="17">
        <v>0.29948684653157098</v>
      </c>
      <c r="W9" s="17">
        <v>0.30830682007469001</v>
      </c>
      <c r="X9" s="17">
        <v>0.333553201973249</v>
      </c>
      <c r="Y9" s="17">
        <v>0.26458962860589702</v>
      </c>
      <c r="Z9" s="17">
        <v>0.35967730153231597</v>
      </c>
      <c r="AA9" s="17">
        <v>0.29697771064231399</v>
      </c>
      <c r="AB9" s="17">
        <v>0.28702835485454598</v>
      </c>
      <c r="AC9" s="17">
        <v>0.31915197702064302</v>
      </c>
      <c r="AD9" s="17">
        <v>0.32622872797675601</v>
      </c>
      <c r="AE9" s="17"/>
      <c r="AF9" s="17">
        <v>0.168252652369376</v>
      </c>
      <c r="AG9" s="17">
        <v>0.51805864296371196</v>
      </c>
      <c r="AH9" s="17">
        <v>0.22229288549536</v>
      </c>
      <c r="AI9" s="17">
        <v>0.30038876556810601</v>
      </c>
      <c r="AJ9" s="17">
        <v>0.56127070941887103</v>
      </c>
      <c r="AK9" s="17"/>
      <c r="AL9" s="17">
        <v>0.38750115587676598</v>
      </c>
      <c r="AM9" s="17">
        <v>0.29529566662643097</v>
      </c>
      <c r="AN9" s="17">
        <v>0.28027906421022097</v>
      </c>
      <c r="AO9" s="17">
        <v>0.23235354367185401</v>
      </c>
      <c r="AP9" s="17">
        <v>0.224425379941398</v>
      </c>
      <c r="AQ9" s="17"/>
      <c r="AR9" s="17">
        <v>0.24344185514553299</v>
      </c>
      <c r="AS9" s="17"/>
      <c r="AT9" s="17">
        <v>0.31810876143537697</v>
      </c>
      <c r="AU9" s="17"/>
      <c r="AV9" s="17">
        <v>0.18545192917255901</v>
      </c>
      <c r="AW9" s="17"/>
      <c r="AX9" s="17">
        <v>0.22355422700525601</v>
      </c>
      <c r="AY9" s="17">
        <v>0.208999213779367</v>
      </c>
      <c r="AZ9" s="17"/>
      <c r="BA9" s="17">
        <v>0.45054442517381199</v>
      </c>
      <c r="BB9" s="17">
        <v>0.27409227720830398</v>
      </c>
    </row>
    <row r="10" spans="2:54" ht="43.15">
      <c r="B10" s="18" t="s">
        <v>151</v>
      </c>
      <c r="C10" s="17">
        <v>0.3168867989245</v>
      </c>
      <c r="D10" s="17">
        <v>0.33527556457190699</v>
      </c>
      <c r="E10" s="17">
        <v>0.299831639074427</v>
      </c>
      <c r="F10" s="17"/>
      <c r="G10" s="17">
        <v>0.36211805231879401</v>
      </c>
      <c r="H10" s="17">
        <v>0.36768425706990399</v>
      </c>
      <c r="I10" s="17">
        <v>0.33557263201645798</v>
      </c>
      <c r="J10" s="17">
        <v>0.30025935517512298</v>
      </c>
      <c r="K10" s="17">
        <v>0.32653790093353802</v>
      </c>
      <c r="L10" s="17">
        <v>0.23753366455045699</v>
      </c>
      <c r="M10" s="17"/>
      <c r="N10" s="17">
        <v>0.365390188242252</v>
      </c>
      <c r="O10" s="17">
        <v>0.306602489021573</v>
      </c>
      <c r="P10" s="17">
        <v>0.31246473411772802</v>
      </c>
      <c r="Q10" s="17">
        <v>0.28316729895187398</v>
      </c>
      <c r="R10" s="17"/>
      <c r="S10" s="17">
        <v>0.37686013382678102</v>
      </c>
      <c r="T10" s="17">
        <v>0.28993964054393601</v>
      </c>
      <c r="U10" s="17">
        <v>0.201754431333065</v>
      </c>
      <c r="V10" s="17">
        <v>0.349596192103448</v>
      </c>
      <c r="W10" s="17">
        <v>0.31911886599900002</v>
      </c>
      <c r="X10" s="17">
        <v>0.31195611639165499</v>
      </c>
      <c r="Y10" s="17">
        <v>0.33202421311096197</v>
      </c>
      <c r="Z10" s="17">
        <v>0.32256265932325701</v>
      </c>
      <c r="AA10" s="17">
        <v>0.32078725422760901</v>
      </c>
      <c r="AB10" s="17">
        <v>0.34064327353379598</v>
      </c>
      <c r="AC10" s="17">
        <v>0.29707323597858099</v>
      </c>
      <c r="AD10" s="17">
        <v>0.27256871795937299</v>
      </c>
      <c r="AE10" s="17"/>
      <c r="AF10" s="17">
        <v>0.48576727829661998</v>
      </c>
      <c r="AG10" s="17">
        <v>0.218632560378824</v>
      </c>
      <c r="AH10" s="17">
        <v>0.385569262734274</v>
      </c>
      <c r="AI10" s="17">
        <v>0.262312948362184</v>
      </c>
      <c r="AJ10" s="17">
        <v>0.159638329808756</v>
      </c>
      <c r="AK10" s="17"/>
      <c r="AL10" s="17">
        <v>0.26418081502385199</v>
      </c>
      <c r="AM10" s="17">
        <v>0.31489892153740801</v>
      </c>
      <c r="AN10" s="17">
        <v>0.36903424709603899</v>
      </c>
      <c r="AO10" s="17">
        <v>0.42553823214723102</v>
      </c>
      <c r="AP10" s="17">
        <v>0.43866950839125302</v>
      </c>
      <c r="AQ10" s="17"/>
      <c r="AR10" s="17">
        <v>0.42126648995753402</v>
      </c>
      <c r="AS10" s="17"/>
      <c r="AT10" s="17">
        <v>0.30305446085177001</v>
      </c>
      <c r="AU10" s="17"/>
      <c r="AV10" s="17">
        <v>0.489736474490091</v>
      </c>
      <c r="AW10" s="17"/>
      <c r="AX10" s="17">
        <v>0.38669447218020803</v>
      </c>
      <c r="AY10" s="17">
        <v>0.46301838760272201</v>
      </c>
      <c r="AZ10" s="17"/>
      <c r="BA10" s="17">
        <v>0.239937770633914</v>
      </c>
      <c r="BB10" s="17">
        <v>0.37863050667652698</v>
      </c>
    </row>
    <row r="11" spans="2:54" ht="43.15">
      <c r="B11" s="18" t="s">
        <v>152</v>
      </c>
      <c r="C11" s="17">
        <v>0.256384662903196</v>
      </c>
      <c r="D11" s="17">
        <v>0.24092953599025099</v>
      </c>
      <c r="E11" s="17">
        <v>0.27012980958464899</v>
      </c>
      <c r="F11" s="17"/>
      <c r="G11" s="17">
        <v>0.32453068483874198</v>
      </c>
      <c r="H11" s="17">
        <v>0.304738980476286</v>
      </c>
      <c r="I11" s="17">
        <v>0.288144980803965</v>
      </c>
      <c r="J11" s="17">
        <v>0.32678934255672298</v>
      </c>
      <c r="K11" s="17">
        <v>0.21008663964692401</v>
      </c>
      <c r="L11" s="17">
        <v>0.118723839913941</v>
      </c>
      <c r="M11" s="17"/>
      <c r="N11" s="17">
        <v>0.23646471371161901</v>
      </c>
      <c r="O11" s="17">
        <v>0.24920890556248401</v>
      </c>
      <c r="P11" s="17">
        <v>0.267341122267786</v>
      </c>
      <c r="Q11" s="17">
        <v>0.27594949811624703</v>
      </c>
      <c r="R11" s="17"/>
      <c r="S11" s="17">
        <v>0.26232913758719401</v>
      </c>
      <c r="T11" s="17">
        <v>0.18930170107325101</v>
      </c>
      <c r="U11" s="17">
        <v>0.24791422347022099</v>
      </c>
      <c r="V11" s="17">
        <v>0.25196772195176198</v>
      </c>
      <c r="W11" s="17">
        <v>0.27437655026876201</v>
      </c>
      <c r="X11" s="17">
        <v>0.234092156521511</v>
      </c>
      <c r="Y11" s="17">
        <v>0.27928848752032798</v>
      </c>
      <c r="Z11" s="17">
        <v>0.23393591221933899</v>
      </c>
      <c r="AA11" s="17">
        <v>0.28761534426319202</v>
      </c>
      <c r="AB11" s="17">
        <v>0.28608527548250501</v>
      </c>
      <c r="AC11" s="17">
        <v>0.29394659181308802</v>
      </c>
      <c r="AD11" s="17">
        <v>0.28288712366303498</v>
      </c>
      <c r="AE11" s="17"/>
      <c r="AF11" s="17">
        <v>0.284047583535746</v>
      </c>
      <c r="AG11" s="17">
        <v>0.18039240424556099</v>
      </c>
      <c r="AH11" s="17">
        <v>0.28344950234868899</v>
      </c>
      <c r="AI11" s="17">
        <v>0.32589446295042501</v>
      </c>
      <c r="AJ11" s="17">
        <v>0.202881008634477</v>
      </c>
      <c r="AK11" s="17"/>
      <c r="AL11" s="17">
        <v>0.21849522838133201</v>
      </c>
      <c r="AM11" s="17">
        <v>0.27665072432746601</v>
      </c>
      <c r="AN11" s="17">
        <v>0.262710785624787</v>
      </c>
      <c r="AO11" s="17">
        <v>0.28603727914780902</v>
      </c>
      <c r="AP11" s="17">
        <v>0.26618079352461599</v>
      </c>
      <c r="AQ11" s="17"/>
      <c r="AR11" s="17">
        <v>0.28198964823698802</v>
      </c>
      <c r="AS11" s="17"/>
      <c r="AT11" s="17">
        <v>0.32469164864237299</v>
      </c>
      <c r="AU11" s="17"/>
      <c r="AV11" s="17">
        <v>0.27758978281003199</v>
      </c>
      <c r="AW11" s="17"/>
      <c r="AX11" s="17">
        <v>0.36927189069484101</v>
      </c>
      <c r="AY11" s="17">
        <v>0.258322054584876</v>
      </c>
      <c r="AZ11" s="17"/>
      <c r="BA11" s="17">
        <v>0.20428920139654499</v>
      </c>
      <c r="BB11" s="17">
        <v>0.268092457059047</v>
      </c>
    </row>
    <row r="12" spans="2:54">
      <c r="B12" s="18" t="s">
        <v>130</v>
      </c>
      <c r="C12" s="19">
        <v>0.10544386783036699</v>
      </c>
      <c r="D12" s="19">
        <v>6.9324463284388002E-2</v>
      </c>
      <c r="E12" s="19">
        <v>0.14015469331942099</v>
      </c>
      <c r="F12" s="19"/>
      <c r="G12" s="19">
        <v>9.5439702864340004E-2</v>
      </c>
      <c r="H12" s="19">
        <v>7.7209044212152994E-2</v>
      </c>
      <c r="I12" s="19">
        <v>0.11092844722225299</v>
      </c>
      <c r="J12" s="19">
        <v>0.100927793741117</v>
      </c>
      <c r="K12" s="19">
        <v>0.117533408713575</v>
      </c>
      <c r="L12" s="19">
        <v>0.126375578290125</v>
      </c>
      <c r="M12" s="19"/>
      <c r="N12" s="19">
        <v>8.1698029780332901E-2</v>
      </c>
      <c r="O12" s="19">
        <v>0.113181726503428</v>
      </c>
      <c r="P12" s="19">
        <v>9.8012336090368093E-2</v>
      </c>
      <c r="Q12" s="19">
        <v>0.12881226226314499</v>
      </c>
      <c r="R12" s="19"/>
      <c r="S12" s="19">
        <v>8.8513426460080799E-2</v>
      </c>
      <c r="T12" s="19">
        <v>0.112793848279436</v>
      </c>
      <c r="U12" s="19">
        <v>0.15336008299832199</v>
      </c>
      <c r="V12" s="19">
        <v>9.89492394132198E-2</v>
      </c>
      <c r="W12" s="19">
        <v>9.8197763657547496E-2</v>
      </c>
      <c r="X12" s="19">
        <v>0.120398525113584</v>
      </c>
      <c r="Y12" s="19">
        <v>0.124097670762812</v>
      </c>
      <c r="Z12" s="19">
        <v>8.3824126925089004E-2</v>
      </c>
      <c r="AA12" s="19">
        <v>9.4619690866884695E-2</v>
      </c>
      <c r="AB12" s="19">
        <v>8.6243096129152194E-2</v>
      </c>
      <c r="AC12" s="19">
        <v>8.9828195187689197E-2</v>
      </c>
      <c r="AD12" s="19">
        <v>0.118315430400836</v>
      </c>
      <c r="AE12" s="19"/>
      <c r="AF12" s="19">
        <v>6.1932485798258698E-2</v>
      </c>
      <c r="AG12" s="19">
        <v>8.2916392411903295E-2</v>
      </c>
      <c r="AH12" s="19">
        <v>0.108688349421677</v>
      </c>
      <c r="AI12" s="19">
        <v>0.111403823119285</v>
      </c>
      <c r="AJ12" s="19">
        <v>7.6209952137896303E-2</v>
      </c>
      <c r="AK12" s="19"/>
      <c r="AL12" s="19">
        <v>0.129822800718049</v>
      </c>
      <c r="AM12" s="19">
        <v>0.11315468750869501</v>
      </c>
      <c r="AN12" s="19">
        <v>8.7975903068954003E-2</v>
      </c>
      <c r="AO12" s="19">
        <v>5.6070945033106598E-2</v>
      </c>
      <c r="AP12" s="19">
        <v>7.0724318142732806E-2</v>
      </c>
      <c r="AQ12" s="19"/>
      <c r="AR12" s="19">
        <v>5.3302006659945202E-2</v>
      </c>
      <c r="AS12" s="19"/>
      <c r="AT12" s="19">
        <v>5.41451290704799E-2</v>
      </c>
      <c r="AU12" s="19"/>
      <c r="AV12" s="19">
        <v>4.7221813527318399E-2</v>
      </c>
      <c r="AW12" s="19"/>
      <c r="AX12" s="19">
        <v>2.0479410119695701E-2</v>
      </c>
      <c r="AY12" s="19">
        <v>6.9660344033035504E-2</v>
      </c>
      <c r="AZ12" s="19"/>
      <c r="BA12" s="19">
        <v>0.105228602795729</v>
      </c>
      <c r="BB12" s="19">
        <v>7.9184759056121906E-2</v>
      </c>
    </row>
    <row r="13" spans="2:54">
      <c r="B13" s="16"/>
    </row>
    <row r="14" spans="2:54">
      <c r="B14" t="s">
        <v>456</v>
      </c>
    </row>
    <row r="15" spans="2:54">
      <c r="B15" t="s">
        <v>457</v>
      </c>
    </row>
    <row r="17" spans="2:2">
      <c r="B17"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BB20"/>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153</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c r="B9" s="18" t="s">
        <v>154</v>
      </c>
      <c r="C9" s="17">
        <v>0.275255638542176</v>
      </c>
      <c r="D9" s="17">
        <v>0.31565428391253297</v>
      </c>
      <c r="E9" s="17">
        <v>0.23714790923916801</v>
      </c>
      <c r="F9" s="17"/>
      <c r="G9" s="17">
        <v>0.29301623542459498</v>
      </c>
      <c r="H9" s="17">
        <v>0.32066820543776298</v>
      </c>
      <c r="I9" s="17">
        <v>0.27744385564407598</v>
      </c>
      <c r="J9" s="17">
        <v>0.25133454771723501</v>
      </c>
      <c r="K9" s="17">
        <v>0.247205519015299</v>
      </c>
      <c r="L9" s="17">
        <v>0.26196834058703999</v>
      </c>
      <c r="M9" s="17"/>
      <c r="N9" s="17">
        <v>0.342959107530175</v>
      </c>
      <c r="O9" s="17">
        <v>0.278068898117457</v>
      </c>
      <c r="P9" s="17">
        <v>0.26196039451140701</v>
      </c>
      <c r="Q9" s="17">
        <v>0.21013773316006101</v>
      </c>
      <c r="R9" s="17"/>
      <c r="S9" s="17">
        <v>0.34644511610374901</v>
      </c>
      <c r="T9" s="17">
        <v>0.27091716605844801</v>
      </c>
      <c r="U9" s="17">
        <v>0.25302464708413702</v>
      </c>
      <c r="V9" s="17">
        <v>0.24068783720416401</v>
      </c>
      <c r="W9" s="17">
        <v>0.28575178498363601</v>
      </c>
      <c r="X9" s="17">
        <v>0.25629839747370098</v>
      </c>
      <c r="Y9" s="17">
        <v>0.311544208473441</v>
      </c>
      <c r="Z9" s="17">
        <v>0.30811393684901001</v>
      </c>
      <c r="AA9" s="17">
        <v>0.251540129695485</v>
      </c>
      <c r="AB9" s="17">
        <v>0.31177803171316498</v>
      </c>
      <c r="AC9" s="17">
        <v>0.203004399961874</v>
      </c>
      <c r="AD9" s="17">
        <v>0.11490122964129799</v>
      </c>
      <c r="AE9" s="17"/>
      <c r="AF9" s="17">
        <v>0.31292771567394401</v>
      </c>
      <c r="AG9" s="17">
        <v>0.34160643953303599</v>
      </c>
      <c r="AH9" s="17">
        <v>0.26471900698720002</v>
      </c>
      <c r="AI9" s="17">
        <v>0.20452997378642301</v>
      </c>
      <c r="AJ9" s="17">
        <v>0.23382704102884</v>
      </c>
      <c r="AK9" s="17"/>
      <c r="AL9" s="17">
        <v>0.21669081850115801</v>
      </c>
      <c r="AM9" s="17">
        <v>0.249171787969936</v>
      </c>
      <c r="AN9" s="17">
        <v>0.33861874154728999</v>
      </c>
      <c r="AO9" s="17">
        <v>0.34387133489824101</v>
      </c>
      <c r="AP9" s="17">
        <v>0.21683682274191601</v>
      </c>
      <c r="AQ9" s="17"/>
      <c r="AR9" s="17">
        <v>0.29962989715365801</v>
      </c>
      <c r="AS9" s="17"/>
      <c r="AT9" s="17">
        <v>0.30734187123222501</v>
      </c>
      <c r="AU9" s="17"/>
      <c r="AV9" s="17">
        <v>0.31030552505599801</v>
      </c>
      <c r="AW9" s="17"/>
      <c r="AX9" s="17">
        <v>0.33297982913107999</v>
      </c>
      <c r="AY9" s="17">
        <v>0.285062995785621</v>
      </c>
      <c r="AZ9" s="17"/>
      <c r="BA9" s="17">
        <v>0.26298089970385202</v>
      </c>
      <c r="BB9" s="17">
        <v>0.27622848494039498</v>
      </c>
    </row>
    <row r="10" spans="2:54" ht="28.9">
      <c r="B10" s="18" t="s">
        <v>155</v>
      </c>
      <c r="C10" s="17">
        <v>6.5285925115549995E-2</v>
      </c>
      <c r="D10" s="17">
        <v>8.4423461341427503E-2</v>
      </c>
      <c r="E10" s="17">
        <v>4.69171923927501E-2</v>
      </c>
      <c r="F10" s="17"/>
      <c r="G10" s="17">
        <v>9.2209373401490297E-2</v>
      </c>
      <c r="H10" s="17">
        <v>7.2128355038947295E-2</v>
      </c>
      <c r="I10" s="17">
        <v>7.7585610146502906E-2</v>
      </c>
      <c r="J10" s="17">
        <v>7.0082238659871093E-2</v>
      </c>
      <c r="K10" s="17">
        <v>3.9722095387872199E-2</v>
      </c>
      <c r="L10" s="17">
        <v>4.5160565812292899E-2</v>
      </c>
      <c r="M10" s="17"/>
      <c r="N10" s="17">
        <v>7.7981245653301098E-2</v>
      </c>
      <c r="O10" s="17">
        <v>7.74863729130785E-2</v>
      </c>
      <c r="P10" s="17">
        <v>5.5947507021226202E-2</v>
      </c>
      <c r="Q10" s="17">
        <v>4.8055835804948002E-2</v>
      </c>
      <c r="R10" s="17"/>
      <c r="S10" s="17">
        <v>8.5951744497316504E-2</v>
      </c>
      <c r="T10" s="17">
        <v>5.2015383700518197E-2</v>
      </c>
      <c r="U10" s="17">
        <v>6.1021470303145101E-2</v>
      </c>
      <c r="V10" s="17">
        <v>4.8291907616098299E-2</v>
      </c>
      <c r="W10" s="17">
        <v>5.2417062024911802E-2</v>
      </c>
      <c r="X10" s="17">
        <v>7.0466637787445094E-2</v>
      </c>
      <c r="Y10" s="17">
        <v>7.2452651264406101E-2</v>
      </c>
      <c r="Z10" s="17">
        <v>5.2571830650506003E-2</v>
      </c>
      <c r="AA10" s="17">
        <v>8.1686792826031404E-2</v>
      </c>
      <c r="AB10" s="17">
        <v>3.6410761279360798E-2</v>
      </c>
      <c r="AC10" s="17">
        <v>9.2879880745449506E-2</v>
      </c>
      <c r="AD10" s="17">
        <v>8.1441970736630398E-2</v>
      </c>
      <c r="AE10" s="17"/>
      <c r="AF10" s="17">
        <v>7.3451548250223694E-2</v>
      </c>
      <c r="AG10" s="17">
        <v>4.0460388905158198E-2</v>
      </c>
      <c r="AH10" s="17">
        <v>8.9442044318289296E-2</v>
      </c>
      <c r="AI10" s="17">
        <v>0.17229151659399899</v>
      </c>
      <c r="AJ10" s="17">
        <v>5.1534534199962803E-2</v>
      </c>
      <c r="AK10" s="17"/>
      <c r="AL10" s="17">
        <v>5.7949084018755502E-2</v>
      </c>
      <c r="AM10" s="17">
        <v>5.02666204762479E-2</v>
      </c>
      <c r="AN10" s="17">
        <v>9.2591854330936696E-2</v>
      </c>
      <c r="AO10" s="17">
        <v>8.0318958209202804E-2</v>
      </c>
      <c r="AP10" s="17">
        <v>9.0094891441716105E-2</v>
      </c>
      <c r="AQ10" s="17"/>
      <c r="AR10" s="17">
        <v>0.102491733773991</v>
      </c>
      <c r="AS10" s="17"/>
      <c r="AT10" s="17">
        <v>9.2655143915155502E-2</v>
      </c>
      <c r="AU10" s="17"/>
      <c r="AV10" s="17">
        <v>0.12685604122685601</v>
      </c>
      <c r="AW10" s="17"/>
      <c r="AX10" s="17">
        <v>6.0899466129663703E-2</v>
      </c>
      <c r="AY10" s="17">
        <v>7.4736594885205399E-2</v>
      </c>
      <c r="AZ10" s="17"/>
      <c r="BA10" s="17">
        <v>5.07084748225737E-2</v>
      </c>
      <c r="BB10" s="17">
        <v>7.41269325669104E-2</v>
      </c>
    </row>
    <row r="11" spans="2:54" ht="28.9">
      <c r="B11" s="18" t="s">
        <v>156</v>
      </c>
      <c r="C11" s="17">
        <v>0.122432723199597</v>
      </c>
      <c r="D11" s="17">
        <v>0.132134150284449</v>
      </c>
      <c r="E11" s="17">
        <v>0.113555234651467</v>
      </c>
      <c r="F11" s="17"/>
      <c r="G11" s="17">
        <v>0.15797169438044401</v>
      </c>
      <c r="H11" s="17">
        <v>0.12934957763485899</v>
      </c>
      <c r="I11" s="17">
        <v>0.10743662366092201</v>
      </c>
      <c r="J11" s="17">
        <v>0.123268506632987</v>
      </c>
      <c r="K11" s="17">
        <v>0.115381515863824</v>
      </c>
      <c r="L11" s="17">
        <v>0.10961531707948</v>
      </c>
      <c r="M11" s="17"/>
      <c r="N11" s="17">
        <v>0.10403497834958</v>
      </c>
      <c r="O11" s="17">
        <v>0.11778105563420301</v>
      </c>
      <c r="P11" s="17">
        <v>0.148457312881694</v>
      </c>
      <c r="Q11" s="17">
        <v>0.122911722871186</v>
      </c>
      <c r="R11" s="17"/>
      <c r="S11" s="17">
        <v>0.18310376842600901</v>
      </c>
      <c r="T11" s="17">
        <v>0.115591096140492</v>
      </c>
      <c r="U11" s="17">
        <v>8.8017996207503002E-2</v>
      </c>
      <c r="V11" s="17">
        <v>0.132993424696426</v>
      </c>
      <c r="W11" s="17">
        <v>0.107557817194998</v>
      </c>
      <c r="X11" s="17">
        <v>0.141597297793703</v>
      </c>
      <c r="Y11" s="17">
        <v>0.11827269949768</v>
      </c>
      <c r="Z11" s="17">
        <v>0.15693649008440899</v>
      </c>
      <c r="AA11" s="17">
        <v>0.11008695542177099</v>
      </c>
      <c r="AB11" s="17">
        <v>8.5019768837778897E-2</v>
      </c>
      <c r="AC11" s="17">
        <v>7.9691479239172802E-2</v>
      </c>
      <c r="AD11" s="17">
        <v>0.10044297399973</v>
      </c>
      <c r="AE11" s="17"/>
      <c r="AF11" s="17">
        <v>8.51560010892983E-2</v>
      </c>
      <c r="AG11" s="17">
        <v>0.126236284407552</v>
      </c>
      <c r="AH11" s="17">
        <v>9.1937880794707605E-2</v>
      </c>
      <c r="AI11" s="17">
        <v>8.6932436458639503E-2</v>
      </c>
      <c r="AJ11" s="17">
        <v>0.22991650370889599</v>
      </c>
      <c r="AK11" s="17"/>
      <c r="AL11" s="17">
        <v>0.126813887390234</v>
      </c>
      <c r="AM11" s="17">
        <v>0.15762635748575499</v>
      </c>
      <c r="AN11" s="17">
        <v>9.4434933436069401E-2</v>
      </c>
      <c r="AO11" s="17">
        <v>8.7692954547489793E-2</v>
      </c>
      <c r="AP11" s="17">
        <v>0.15118042149196201</v>
      </c>
      <c r="AQ11" s="17"/>
      <c r="AR11" s="17">
        <v>8.5942977044597205E-2</v>
      </c>
      <c r="AS11" s="17"/>
      <c r="AT11" s="17">
        <v>0.103104840158938</v>
      </c>
      <c r="AU11" s="17"/>
      <c r="AV11" s="17">
        <v>6.8293227426339698E-2</v>
      </c>
      <c r="AW11" s="17"/>
      <c r="AX11" s="17">
        <v>0.105200964086342</v>
      </c>
      <c r="AY11" s="17">
        <v>7.9706930519384697E-2</v>
      </c>
      <c r="AZ11" s="17"/>
      <c r="BA11" s="17">
        <v>0.15645193511659999</v>
      </c>
      <c r="BB11" s="17">
        <v>8.41159525252764E-2</v>
      </c>
    </row>
    <row r="12" spans="2:54" ht="57.6">
      <c r="B12" s="18" t="s">
        <v>157</v>
      </c>
      <c r="C12" s="17">
        <v>4.5230524696611298E-2</v>
      </c>
      <c r="D12" s="17">
        <v>4.9240021047029403E-2</v>
      </c>
      <c r="E12" s="17">
        <v>4.1535455306149001E-2</v>
      </c>
      <c r="F12" s="17"/>
      <c r="G12" s="17">
        <v>9.3472819188110706E-2</v>
      </c>
      <c r="H12" s="17">
        <v>6.1815061884053203E-2</v>
      </c>
      <c r="I12" s="17">
        <v>7.2342509787641202E-2</v>
      </c>
      <c r="J12" s="17">
        <v>3.3190082195561299E-2</v>
      </c>
      <c r="K12" s="17">
        <v>1.7262328556013E-2</v>
      </c>
      <c r="L12" s="17">
        <v>6.20271213600938E-3</v>
      </c>
      <c r="M12" s="17"/>
      <c r="N12" s="17">
        <v>6.1268136955514398E-2</v>
      </c>
      <c r="O12" s="17">
        <v>3.2956397461666502E-2</v>
      </c>
      <c r="P12" s="17">
        <v>5.6920494959115699E-2</v>
      </c>
      <c r="Q12" s="17">
        <v>2.9924792145013299E-2</v>
      </c>
      <c r="R12" s="17"/>
      <c r="S12" s="17">
        <v>5.1132227814432399E-2</v>
      </c>
      <c r="T12" s="17">
        <v>1.65659906200714E-2</v>
      </c>
      <c r="U12" s="17">
        <v>2.59363221050639E-2</v>
      </c>
      <c r="V12" s="17">
        <v>6.9483988171916602E-2</v>
      </c>
      <c r="W12" s="17">
        <v>8.5886343307061006E-2</v>
      </c>
      <c r="X12" s="17">
        <v>5.99179712194969E-2</v>
      </c>
      <c r="Y12" s="17">
        <v>4.5842885874627398E-2</v>
      </c>
      <c r="Z12" s="17">
        <v>5.9151330127880798E-2</v>
      </c>
      <c r="AA12" s="17">
        <v>4.1938096924658302E-2</v>
      </c>
      <c r="AB12" s="17">
        <v>3.8123811398135199E-2</v>
      </c>
      <c r="AC12" s="17">
        <v>4.2411107593168997E-2</v>
      </c>
      <c r="AD12" s="17">
        <v>0</v>
      </c>
      <c r="AE12" s="17"/>
      <c r="AF12" s="17">
        <v>6.0709818308475001E-2</v>
      </c>
      <c r="AG12" s="17">
        <v>5.3706907745279801E-2</v>
      </c>
      <c r="AH12" s="17">
        <v>2.34348206449672E-2</v>
      </c>
      <c r="AI12" s="17">
        <v>4.78641456595933E-2</v>
      </c>
      <c r="AJ12" s="17">
        <v>3.9911865579488899E-2</v>
      </c>
      <c r="AK12" s="17"/>
      <c r="AL12" s="17">
        <v>3.8592204171095601E-2</v>
      </c>
      <c r="AM12" s="17">
        <v>4.3160200646560697E-2</v>
      </c>
      <c r="AN12" s="17">
        <v>4.5290428603101202E-2</v>
      </c>
      <c r="AO12" s="17">
        <v>8.4597881649812107E-2</v>
      </c>
      <c r="AP12" s="17">
        <v>9.7574637883520193E-2</v>
      </c>
      <c r="AQ12" s="17"/>
      <c r="AR12" s="17">
        <v>7.9149682303325405E-2</v>
      </c>
      <c r="AS12" s="17"/>
      <c r="AT12" s="17">
        <v>0.10655809757403099</v>
      </c>
      <c r="AU12" s="17"/>
      <c r="AV12" s="17">
        <v>7.6961862740516099E-2</v>
      </c>
      <c r="AW12" s="17"/>
      <c r="AX12" s="17">
        <v>2.7062540929870899E-2</v>
      </c>
      <c r="AY12" s="17">
        <v>7.4913839991913297E-2</v>
      </c>
      <c r="AZ12" s="17"/>
      <c r="BA12" s="17">
        <v>3.3983648956381202E-2</v>
      </c>
      <c r="BB12" s="17">
        <v>4.9026969526455702E-2</v>
      </c>
    </row>
    <row r="13" spans="2:54">
      <c r="B13" s="18" t="s">
        <v>158</v>
      </c>
      <c r="C13" s="17">
        <v>0.43543351972323602</v>
      </c>
      <c r="D13" s="17">
        <v>0.36352235074401601</v>
      </c>
      <c r="E13" s="17">
        <v>0.50347738599274305</v>
      </c>
      <c r="F13" s="17"/>
      <c r="G13" s="17">
        <v>0.32418901277633799</v>
      </c>
      <c r="H13" s="17">
        <v>0.37090081649720302</v>
      </c>
      <c r="I13" s="17">
        <v>0.39795295220683202</v>
      </c>
      <c r="J13" s="17">
        <v>0.46164905527097599</v>
      </c>
      <c r="K13" s="17">
        <v>0.50668008109740703</v>
      </c>
      <c r="L13" s="17">
        <v>0.52390467350139602</v>
      </c>
      <c r="M13" s="17"/>
      <c r="N13" s="17">
        <v>0.37531620354902101</v>
      </c>
      <c r="O13" s="17">
        <v>0.43663356275732701</v>
      </c>
      <c r="P13" s="17">
        <v>0.413810712712183</v>
      </c>
      <c r="Q13" s="17">
        <v>0.520624250096548</v>
      </c>
      <c r="R13" s="17"/>
      <c r="S13" s="17">
        <v>0.29953339307184601</v>
      </c>
      <c r="T13" s="17">
        <v>0.48596506272898299</v>
      </c>
      <c r="U13" s="17">
        <v>0.50997656229159405</v>
      </c>
      <c r="V13" s="17">
        <v>0.46722655695853998</v>
      </c>
      <c r="W13" s="17">
        <v>0.40876973885900297</v>
      </c>
      <c r="X13" s="17">
        <v>0.38798448255852003</v>
      </c>
      <c r="Y13" s="17">
        <v>0.37325147132668102</v>
      </c>
      <c r="Z13" s="17">
        <v>0.38284749434436999</v>
      </c>
      <c r="AA13" s="17">
        <v>0.45229551729452999</v>
      </c>
      <c r="AB13" s="17">
        <v>0.48319476339941803</v>
      </c>
      <c r="AC13" s="17">
        <v>0.52364221993914795</v>
      </c>
      <c r="AD13" s="17">
        <v>0.64386211300281804</v>
      </c>
      <c r="AE13" s="17"/>
      <c r="AF13" s="17">
        <v>0.44503148629901901</v>
      </c>
      <c r="AG13" s="17">
        <v>0.37947156589755998</v>
      </c>
      <c r="AH13" s="17">
        <v>0.49964164426033802</v>
      </c>
      <c r="AI13" s="17">
        <v>0.44950923946316601</v>
      </c>
      <c r="AJ13" s="17">
        <v>0.37121749421775802</v>
      </c>
      <c r="AK13" s="17"/>
      <c r="AL13" s="17">
        <v>0.48823833801663102</v>
      </c>
      <c r="AM13" s="17">
        <v>0.44581771498237899</v>
      </c>
      <c r="AN13" s="17">
        <v>0.38486141523290801</v>
      </c>
      <c r="AO13" s="17">
        <v>0.37382596009589603</v>
      </c>
      <c r="AP13" s="17">
        <v>0.39101143821965501</v>
      </c>
      <c r="AQ13" s="17"/>
      <c r="AR13" s="17">
        <v>0.39672631794468</v>
      </c>
      <c r="AS13" s="17"/>
      <c r="AT13" s="17">
        <v>0.35616890653842898</v>
      </c>
      <c r="AU13" s="17"/>
      <c r="AV13" s="17">
        <v>0.37929355804054199</v>
      </c>
      <c r="AW13" s="17"/>
      <c r="AX13" s="17">
        <v>0.44095991042889399</v>
      </c>
      <c r="AY13" s="17">
        <v>0.45800059599471499</v>
      </c>
      <c r="AZ13" s="17"/>
      <c r="BA13" s="17">
        <v>0.42721398417349199</v>
      </c>
      <c r="BB13" s="17">
        <v>0.47915210052889701</v>
      </c>
    </row>
    <row r="14" spans="2:54" ht="28.9">
      <c r="B14" s="18" t="s">
        <v>159</v>
      </c>
      <c r="C14" s="17">
        <v>2.98889677981969E-2</v>
      </c>
      <c r="D14" s="17">
        <v>3.6585407125346803E-2</v>
      </c>
      <c r="E14" s="17">
        <v>2.3495780916642499E-2</v>
      </c>
      <c r="F14" s="17"/>
      <c r="G14" s="17">
        <v>1.23475470729949E-2</v>
      </c>
      <c r="H14" s="17">
        <v>1.3763670410004401E-2</v>
      </c>
      <c r="I14" s="17">
        <v>2.5117308978416599E-2</v>
      </c>
      <c r="J14" s="17">
        <v>4.11344358192395E-2</v>
      </c>
      <c r="K14" s="17">
        <v>4.5520457418868697E-2</v>
      </c>
      <c r="L14" s="17">
        <v>3.8993556865313E-2</v>
      </c>
      <c r="M14" s="17"/>
      <c r="N14" s="17">
        <v>2.1161868175125199E-2</v>
      </c>
      <c r="O14" s="17">
        <v>3.2388329911839202E-2</v>
      </c>
      <c r="P14" s="17">
        <v>3.2860065937373499E-2</v>
      </c>
      <c r="Q14" s="17">
        <v>3.4943131973268801E-2</v>
      </c>
      <c r="R14" s="17"/>
      <c r="S14" s="17">
        <v>1.55200788241534E-2</v>
      </c>
      <c r="T14" s="17">
        <v>3.5577538022266403E-2</v>
      </c>
      <c r="U14" s="17">
        <v>5.0151157692073199E-2</v>
      </c>
      <c r="V14" s="17">
        <v>1.47693551351016E-2</v>
      </c>
      <c r="W14" s="17">
        <v>3.62113514301209E-2</v>
      </c>
      <c r="X14" s="17">
        <v>5.4414844677644902E-2</v>
      </c>
      <c r="Y14" s="17">
        <v>3.4244367296314498E-2</v>
      </c>
      <c r="Z14" s="17">
        <v>7.4404475372902403E-3</v>
      </c>
      <c r="AA14" s="17">
        <v>2.1099058926835002E-2</v>
      </c>
      <c r="AB14" s="17">
        <v>3.7506797492885401E-2</v>
      </c>
      <c r="AC14" s="17">
        <v>1.14012467892374E-2</v>
      </c>
      <c r="AD14" s="17">
        <v>3.3629174452134897E-2</v>
      </c>
      <c r="AE14" s="17"/>
      <c r="AF14" s="17">
        <v>1.08910238680266E-2</v>
      </c>
      <c r="AG14" s="17">
        <v>3.5945398822701501E-2</v>
      </c>
      <c r="AH14" s="17">
        <v>8.9751132283176095E-3</v>
      </c>
      <c r="AI14" s="17">
        <v>7.7281583357129901E-3</v>
      </c>
      <c r="AJ14" s="17">
        <v>6.4292554553539702E-2</v>
      </c>
      <c r="AK14" s="17"/>
      <c r="AL14" s="17">
        <v>3.6765433125884497E-2</v>
      </c>
      <c r="AM14" s="17">
        <v>2.24823078165035E-2</v>
      </c>
      <c r="AN14" s="17">
        <v>2.44667302000669E-2</v>
      </c>
      <c r="AO14" s="17">
        <v>1.62605109918273E-2</v>
      </c>
      <c r="AP14" s="17">
        <v>2.6948862078377399E-2</v>
      </c>
      <c r="AQ14" s="17"/>
      <c r="AR14" s="17">
        <v>2.47720875723276E-2</v>
      </c>
      <c r="AS14" s="17"/>
      <c r="AT14" s="17">
        <v>3.4171140581221601E-2</v>
      </c>
      <c r="AU14" s="17"/>
      <c r="AV14" s="17">
        <v>2.1894071736169401E-2</v>
      </c>
      <c r="AW14" s="17"/>
      <c r="AX14" s="17">
        <v>2.5456500452106699E-2</v>
      </c>
      <c r="AY14" s="17">
        <v>1.20508164653948E-2</v>
      </c>
      <c r="AZ14" s="17"/>
      <c r="BA14" s="17">
        <v>4.7432490117731901E-2</v>
      </c>
      <c r="BB14" s="17">
        <v>2.1778427568572199E-2</v>
      </c>
    </row>
    <row r="15" spans="2:54">
      <c r="B15" s="18" t="s">
        <v>130</v>
      </c>
      <c r="C15" s="19">
        <v>2.64727009246329E-2</v>
      </c>
      <c r="D15" s="19">
        <v>1.84403255451977E-2</v>
      </c>
      <c r="E15" s="19">
        <v>3.3871041501080099E-2</v>
      </c>
      <c r="F15" s="19"/>
      <c r="G15" s="19">
        <v>2.67933177560261E-2</v>
      </c>
      <c r="H15" s="19">
        <v>3.1374313097170203E-2</v>
      </c>
      <c r="I15" s="19">
        <v>4.2121139575609298E-2</v>
      </c>
      <c r="J15" s="19">
        <v>1.9341133704129699E-2</v>
      </c>
      <c r="K15" s="19">
        <v>2.82280026607158E-2</v>
      </c>
      <c r="L15" s="19">
        <v>1.4154834018469E-2</v>
      </c>
      <c r="M15" s="19"/>
      <c r="N15" s="19">
        <v>1.72784597872844E-2</v>
      </c>
      <c r="O15" s="19">
        <v>2.4685383204429801E-2</v>
      </c>
      <c r="P15" s="19">
        <v>3.0043511977000299E-2</v>
      </c>
      <c r="Q15" s="19">
        <v>3.34025339489755E-2</v>
      </c>
      <c r="R15" s="19"/>
      <c r="S15" s="19">
        <v>1.8313671262493902E-2</v>
      </c>
      <c r="T15" s="19">
        <v>2.3367762729220701E-2</v>
      </c>
      <c r="U15" s="19">
        <v>1.1871844316483001E-2</v>
      </c>
      <c r="V15" s="19">
        <v>2.6546930217754301E-2</v>
      </c>
      <c r="W15" s="19">
        <v>2.3405902200268801E-2</v>
      </c>
      <c r="X15" s="19">
        <v>2.9320368489489001E-2</v>
      </c>
      <c r="Y15" s="19">
        <v>4.4391716266849998E-2</v>
      </c>
      <c r="Z15" s="19">
        <v>3.2938470406534401E-2</v>
      </c>
      <c r="AA15" s="19">
        <v>4.1353448910689698E-2</v>
      </c>
      <c r="AB15" s="19">
        <v>7.9660658792566896E-3</v>
      </c>
      <c r="AC15" s="19">
        <v>4.6969665731949398E-2</v>
      </c>
      <c r="AD15" s="19">
        <v>2.5722538167388599E-2</v>
      </c>
      <c r="AE15" s="19"/>
      <c r="AF15" s="19">
        <v>1.18324065110134E-2</v>
      </c>
      <c r="AG15" s="19">
        <v>2.2573014688713099E-2</v>
      </c>
      <c r="AH15" s="19">
        <v>2.18494897661809E-2</v>
      </c>
      <c r="AI15" s="19">
        <v>3.1144529702466301E-2</v>
      </c>
      <c r="AJ15" s="19">
        <v>9.3000067115150999E-3</v>
      </c>
      <c r="AK15" s="19"/>
      <c r="AL15" s="19">
        <v>3.4950234776240902E-2</v>
      </c>
      <c r="AM15" s="19">
        <v>3.1475010622618302E-2</v>
      </c>
      <c r="AN15" s="19">
        <v>1.9735896649627899E-2</v>
      </c>
      <c r="AO15" s="19">
        <v>1.34323996075303E-2</v>
      </c>
      <c r="AP15" s="19">
        <v>2.6352926142854002E-2</v>
      </c>
      <c r="AQ15" s="19"/>
      <c r="AR15" s="19">
        <v>1.12873042074212E-2</v>
      </c>
      <c r="AS15" s="19"/>
      <c r="AT15" s="19">
        <v>0</v>
      </c>
      <c r="AU15" s="19"/>
      <c r="AV15" s="19">
        <v>1.6395713773578301E-2</v>
      </c>
      <c r="AW15" s="19"/>
      <c r="AX15" s="19">
        <v>7.4407888420421897E-3</v>
      </c>
      <c r="AY15" s="19">
        <v>1.55282263577657E-2</v>
      </c>
      <c r="AZ15" s="19"/>
      <c r="BA15" s="19">
        <v>2.1228567109368199E-2</v>
      </c>
      <c r="BB15" s="19">
        <v>1.5571132343493501E-2</v>
      </c>
    </row>
    <row r="16" spans="2:54">
      <c r="B16" s="16"/>
    </row>
    <row r="17" spans="2:2">
      <c r="B17" t="s">
        <v>456</v>
      </c>
    </row>
    <row r="18" spans="2:2">
      <c r="B18" t="s">
        <v>457</v>
      </c>
    </row>
    <row r="20" spans="2:2">
      <c r="B20"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BB20"/>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160</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c r="B9" s="18" t="s">
        <v>154</v>
      </c>
      <c r="C9" s="17">
        <v>6.2799869379941503E-2</v>
      </c>
      <c r="D9" s="17">
        <v>6.5523869654512595E-2</v>
      </c>
      <c r="E9" s="17">
        <v>5.9390109084769702E-2</v>
      </c>
      <c r="F9" s="17"/>
      <c r="G9" s="17">
        <v>8.9116247825603206E-2</v>
      </c>
      <c r="H9" s="17">
        <v>8.2863658289491604E-2</v>
      </c>
      <c r="I9" s="17">
        <v>8.3484394842616605E-2</v>
      </c>
      <c r="J9" s="17">
        <v>5.7509257588106898E-2</v>
      </c>
      <c r="K9" s="17">
        <v>3.8146806195015703E-2</v>
      </c>
      <c r="L9" s="17">
        <v>3.3022176292019E-2</v>
      </c>
      <c r="M9" s="17"/>
      <c r="N9" s="17">
        <v>5.78565591257632E-2</v>
      </c>
      <c r="O9" s="17">
        <v>5.1231286688393399E-2</v>
      </c>
      <c r="P9" s="17">
        <v>5.8607266236879597E-2</v>
      </c>
      <c r="Q9" s="17">
        <v>8.2657965277809803E-2</v>
      </c>
      <c r="R9" s="17"/>
      <c r="S9" s="17">
        <v>9.5126988962270398E-2</v>
      </c>
      <c r="T9" s="17">
        <v>3.2012766019684002E-2</v>
      </c>
      <c r="U9" s="17">
        <v>6.7424171303148595E-2</v>
      </c>
      <c r="V9" s="17">
        <v>7.7776973342844002E-2</v>
      </c>
      <c r="W9" s="17">
        <v>4.88007146513805E-2</v>
      </c>
      <c r="X9" s="17">
        <v>4.9683263166440797E-2</v>
      </c>
      <c r="Y9" s="17">
        <v>6.2599538580708103E-2</v>
      </c>
      <c r="Z9" s="17">
        <v>6.4361506540549202E-2</v>
      </c>
      <c r="AA9" s="17">
        <v>6.7479379758428104E-2</v>
      </c>
      <c r="AB9" s="17">
        <v>5.4757019015036698E-2</v>
      </c>
      <c r="AC9" s="17">
        <v>6.70244010945623E-2</v>
      </c>
      <c r="AD9" s="17">
        <v>5.8628080682401898E-2</v>
      </c>
      <c r="AE9" s="17"/>
      <c r="AF9" s="17">
        <v>8.7918076912837206E-2</v>
      </c>
      <c r="AG9" s="17">
        <v>4.3545812321102897E-2</v>
      </c>
      <c r="AH9" s="17">
        <v>4.1488381582111399E-2</v>
      </c>
      <c r="AI9" s="17">
        <v>9.1892063709305E-2</v>
      </c>
      <c r="AJ9" s="17">
        <v>2.9384473036558601E-2</v>
      </c>
      <c r="AK9" s="17"/>
      <c r="AL9" s="17">
        <v>6.1635241347860602E-2</v>
      </c>
      <c r="AM9" s="17">
        <v>6.2483165283578099E-2</v>
      </c>
      <c r="AN9" s="17">
        <v>6.5237766017818E-2</v>
      </c>
      <c r="AO9" s="17">
        <v>6.3731812250334502E-2</v>
      </c>
      <c r="AP9" s="17">
        <v>8.7459707131001804E-2</v>
      </c>
      <c r="AQ9" s="17"/>
      <c r="AR9" s="17">
        <v>9.3533501898379806E-2</v>
      </c>
      <c r="AS9" s="17"/>
      <c r="AT9" s="17">
        <v>0.101717711420426</v>
      </c>
      <c r="AU9" s="17"/>
      <c r="AV9" s="17">
        <v>7.88881989024416E-2</v>
      </c>
      <c r="AW9" s="17"/>
      <c r="AX9" s="17">
        <v>5.0409573769912501E-2</v>
      </c>
      <c r="AY9" s="17">
        <v>8.9722132930505197E-2</v>
      </c>
      <c r="AZ9" s="17"/>
      <c r="BA9" s="17">
        <v>4.9263633158434302E-2</v>
      </c>
      <c r="BB9" s="17">
        <v>7.0602167851745903E-2</v>
      </c>
    </row>
    <row r="10" spans="2:54" ht="28.9">
      <c r="B10" s="18" t="s">
        <v>155</v>
      </c>
      <c r="C10" s="17">
        <v>0.36405482370396702</v>
      </c>
      <c r="D10" s="17">
        <v>0.35553482872584802</v>
      </c>
      <c r="E10" s="17">
        <v>0.37279961498893099</v>
      </c>
      <c r="F10" s="17"/>
      <c r="G10" s="17">
        <v>0.33964903129359902</v>
      </c>
      <c r="H10" s="17">
        <v>0.34109847779657199</v>
      </c>
      <c r="I10" s="17">
        <v>0.36580843840258598</v>
      </c>
      <c r="J10" s="17">
        <v>0.36349504937826699</v>
      </c>
      <c r="K10" s="17">
        <v>0.37483931987802599</v>
      </c>
      <c r="L10" s="17">
        <v>0.39124381512432299</v>
      </c>
      <c r="M10" s="17"/>
      <c r="N10" s="17">
        <v>0.346242875753076</v>
      </c>
      <c r="O10" s="17">
        <v>0.35188922225812203</v>
      </c>
      <c r="P10" s="17">
        <v>0.39278739599977303</v>
      </c>
      <c r="Q10" s="17">
        <v>0.37212863513472799</v>
      </c>
      <c r="R10" s="17"/>
      <c r="S10" s="17">
        <v>0.30311614005078402</v>
      </c>
      <c r="T10" s="17">
        <v>0.37502494333372</v>
      </c>
      <c r="U10" s="17">
        <v>0.40941727864517602</v>
      </c>
      <c r="V10" s="17">
        <v>0.31726825078659499</v>
      </c>
      <c r="W10" s="17">
        <v>0.43855634017526401</v>
      </c>
      <c r="X10" s="17">
        <v>0.369333374782988</v>
      </c>
      <c r="Y10" s="17">
        <v>0.39710766738283698</v>
      </c>
      <c r="Z10" s="17">
        <v>0.40406241305919799</v>
      </c>
      <c r="AA10" s="17">
        <v>0.39276528506478098</v>
      </c>
      <c r="AB10" s="17">
        <v>0.31648287114750601</v>
      </c>
      <c r="AC10" s="17">
        <v>0.34678070879525902</v>
      </c>
      <c r="AD10" s="17">
        <v>0.35507178330738998</v>
      </c>
      <c r="AE10" s="17"/>
      <c r="AF10" s="17">
        <v>0.32206114067693298</v>
      </c>
      <c r="AG10" s="17">
        <v>0.41802203484794698</v>
      </c>
      <c r="AH10" s="17">
        <v>0.30605514492985902</v>
      </c>
      <c r="AI10" s="17">
        <v>0.19715833896188301</v>
      </c>
      <c r="AJ10" s="17">
        <v>0.51582756148154696</v>
      </c>
      <c r="AK10" s="17"/>
      <c r="AL10" s="17">
        <v>0.38699252315427102</v>
      </c>
      <c r="AM10" s="17">
        <v>0.38417630693843602</v>
      </c>
      <c r="AN10" s="17">
        <v>0.316622656029724</v>
      </c>
      <c r="AO10" s="17">
        <v>0.380910064346345</v>
      </c>
      <c r="AP10" s="17">
        <v>0.245768709202831</v>
      </c>
      <c r="AQ10" s="17"/>
      <c r="AR10" s="17">
        <v>0.34257644810647597</v>
      </c>
      <c r="AS10" s="17"/>
      <c r="AT10" s="17">
        <v>0.442769053663289</v>
      </c>
      <c r="AU10" s="17"/>
      <c r="AV10" s="17">
        <v>0.27079484580186403</v>
      </c>
      <c r="AW10" s="17"/>
      <c r="AX10" s="17">
        <v>0.37889597350367699</v>
      </c>
      <c r="AY10" s="17">
        <v>0.32341437281549001</v>
      </c>
      <c r="AZ10" s="17"/>
      <c r="BA10" s="17">
        <v>0.43948447770163701</v>
      </c>
      <c r="BB10" s="17">
        <v>0.29821790959102201</v>
      </c>
    </row>
    <row r="11" spans="2:54" ht="28.9">
      <c r="B11" s="18" t="s">
        <v>156</v>
      </c>
      <c r="C11" s="17">
        <v>0.140313530861846</v>
      </c>
      <c r="D11" s="17">
        <v>0.165141877372039</v>
      </c>
      <c r="E11" s="17">
        <v>0.116064168985013</v>
      </c>
      <c r="F11" s="17"/>
      <c r="G11" s="17">
        <v>0.19676983744266099</v>
      </c>
      <c r="H11" s="17">
        <v>0.18835404797564301</v>
      </c>
      <c r="I11" s="17">
        <v>0.16470890809730299</v>
      </c>
      <c r="J11" s="17">
        <v>0.100701737438274</v>
      </c>
      <c r="K11" s="17">
        <v>9.6129910989279699E-2</v>
      </c>
      <c r="L11" s="17">
        <v>0.105753432920734</v>
      </c>
      <c r="M11" s="17"/>
      <c r="N11" s="17">
        <v>0.17059362011489099</v>
      </c>
      <c r="O11" s="17">
        <v>0.117808927629622</v>
      </c>
      <c r="P11" s="17">
        <v>0.139689284682642</v>
      </c>
      <c r="Q11" s="17">
        <v>0.13198359633235099</v>
      </c>
      <c r="R11" s="17"/>
      <c r="S11" s="17">
        <v>0.18113246999506799</v>
      </c>
      <c r="T11" s="17">
        <v>0.112207409981078</v>
      </c>
      <c r="U11" s="17">
        <v>0.134080387321342</v>
      </c>
      <c r="V11" s="17">
        <v>0.14100598399672001</v>
      </c>
      <c r="W11" s="17">
        <v>0.16506037834332299</v>
      </c>
      <c r="X11" s="17">
        <v>0.104924472927237</v>
      </c>
      <c r="Y11" s="17">
        <v>0.14497861013441601</v>
      </c>
      <c r="Z11" s="17">
        <v>0.124193592960402</v>
      </c>
      <c r="AA11" s="17">
        <v>0.134607574955005</v>
      </c>
      <c r="AB11" s="17">
        <v>0.156638792930614</v>
      </c>
      <c r="AC11" s="17">
        <v>0.12735918861908799</v>
      </c>
      <c r="AD11" s="17">
        <v>0.137242140606677</v>
      </c>
      <c r="AE11" s="17"/>
      <c r="AF11" s="17">
        <v>0.18599628103566801</v>
      </c>
      <c r="AG11" s="17">
        <v>8.9233102631931197E-2</v>
      </c>
      <c r="AH11" s="17">
        <v>0.15978756395212099</v>
      </c>
      <c r="AI11" s="17">
        <v>0.25432910329733999</v>
      </c>
      <c r="AJ11" s="17">
        <v>8.9427069950595101E-2</v>
      </c>
      <c r="AK11" s="17"/>
      <c r="AL11" s="17">
        <v>9.8729457119661301E-2</v>
      </c>
      <c r="AM11" s="17">
        <v>0.128924943812494</v>
      </c>
      <c r="AN11" s="17">
        <v>0.172270297210326</v>
      </c>
      <c r="AO11" s="17">
        <v>0.16876505230681299</v>
      </c>
      <c r="AP11" s="17">
        <v>0.29454662587935199</v>
      </c>
      <c r="AQ11" s="17"/>
      <c r="AR11" s="17">
        <v>0.176095333242584</v>
      </c>
      <c r="AS11" s="17"/>
      <c r="AT11" s="17">
        <v>0.11939720177771</v>
      </c>
      <c r="AU11" s="17"/>
      <c r="AV11" s="17">
        <v>0.22454268336156599</v>
      </c>
      <c r="AW11" s="17"/>
      <c r="AX11" s="17">
        <v>0.12970819826361599</v>
      </c>
      <c r="AY11" s="17">
        <v>0.179342973589666</v>
      </c>
      <c r="AZ11" s="17"/>
      <c r="BA11" s="17">
        <v>8.4613199763771504E-2</v>
      </c>
      <c r="BB11" s="17">
        <v>0.182871415499305</v>
      </c>
    </row>
    <row r="12" spans="2:54" ht="57.6">
      <c r="B12" s="18" t="s">
        <v>157</v>
      </c>
      <c r="C12" s="17">
        <v>0.260828453124343</v>
      </c>
      <c r="D12" s="17">
        <v>0.26376305758649499</v>
      </c>
      <c r="E12" s="17">
        <v>0.25859039817430002</v>
      </c>
      <c r="F12" s="17"/>
      <c r="G12" s="17">
        <v>0.194194004733207</v>
      </c>
      <c r="H12" s="17">
        <v>0.21274209469769001</v>
      </c>
      <c r="I12" s="17">
        <v>0.20969656499651301</v>
      </c>
      <c r="J12" s="17">
        <v>0.30933796304461603</v>
      </c>
      <c r="K12" s="17">
        <v>0.31373594614550299</v>
      </c>
      <c r="L12" s="17">
        <v>0.31013828485564099</v>
      </c>
      <c r="M12" s="17"/>
      <c r="N12" s="17">
        <v>0.26618978407177601</v>
      </c>
      <c r="O12" s="17">
        <v>0.29663158944603402</v>
      </c>
      <c r="P12" s="17">
        <v>0.23440357108392301</v>
      </c>
      <c r="Q12" s="17">
        <v>0.24235480257791001</v>
      </c>
      <c r="R12" s="17"/>
      <c r="S12" s="17">
        <v>0.23572940614872101</v>
      </c>
      <c r="T12" s="17">
        <v>0.330705409181693</v>
      </c>
      <c r="U12" s="17">
        <v>0.25268252461253798</v>
      </c>
      <c r="V12" s="17">
        <v>0.25831058953528002</v>
      </c>
      <c r="W12" s="17">
        <v>0.22223735106253201</v>
      </c>
      <c r="X12" s="17">
        <v>0.30081050859877201</v>
      </c>
      <c r="Y12" s="17">
        <v>0.23886744822195999</v>
      </c>
      <c r="Z12" s="17">
        <v>0.216450947294406</v>
      </c>
      <c r="AA12" s="17">
        <v>0.22759011530798301</v>
      </c>
      <c r="AB12" s="17">
        <v>0.251365799440744</v>
      </c>
      <c r="AC12" s="17">
        <v>0.32283064658258698</v>
      </c>
      <c r="AD12" s="17">
        <v>0.238784808659398</v>
      </c>
      <c r="AE12" s="17"/>
      <c r="AF12" s="17">
        <v>0.24044141421585699</v>
      </c>
      <c r="AG12" s="17">
        <v>0.30613258292639101</v>
      </c>
      <c r="AH12" s="17">
        <v>0.31046542611903299</v>
      </c>
      <c r="AI12" s="17">
        <v>0.28272450141287903</v>
      </c>
      <c r="AJ12" s="17">
        <v>0.229213908935506</v>
      </c>
      <c r="AK12" s="17"/>
      <c r="AL12" s="17">
        <v>0.243598976724511</v>
      </c>
      <c r="AM12" s="17">
        <v>0.25783537181374</v>
      </c>
      <c r="AN12" s="17">
        <v>0.29414782138208601</v>
      </c>
      <c r="AO12" s="17">
        <v>0.21346961845288001</v>
      </c>
      <c r="AP12" s="17">
        <v>0.238729956870745</v>
      </c>
      <c r="AQ12" s="17"/>
      <c r="AR12" s="17">
        <v>0.22504120857297</v>
      </c>
      <c r="AS12" s="17"/>
      <c r="AT12" s="17">
        <v>0.200765349647609</v>
      </c>
      <c r="AU12" s="17"/>
      <c r="AV12" s="17">
        <v>0.25529649004483401</v>
      </c>
      <c r="AW12" s="17"/>
      <c r="AX12" s="17">
        <v>0.300691453322253</v>
      </c>
      <c r="AY12" s="17">
        <v>0.233390514099933</v>
      </c>
      <c r="AZ12" s="17"/>
      <c r="BA12" s="17">
        <v>0.27409900215132399</v>
      </c>
      <c r="BB12" s="17">
        <v>0.27837247393390002</v>
      </c>
    </row>
    <row r="13" spans="2:54">
      <c r="B13" s="18" t="s">
        <v>158</v>
      </c>
      <c r="C13" s="17">
        <v>7.1048352013208901E-2</v>
      </c>
      <c r="D13" s="17">
        <v>7.41171108277702E-2</v>
      </c>
      <c r="E13" s="17">
        <v>6.7838192742412207E-2</v>
      </c>
      <c r="F13" s="17"/>
      <c r="G13" s="17">
        <v>0.10085770191571899</v>
      </c>
      <c r="H13" s="17">
        <v>8.5982875640914599E-2</v>
      </c>
      <c r="I13" s="17">
        <v>7.3992468978662906E-2</v>
      </c>
      <c r="J13" s="17">
        <v>8.4295475620871196E-2</v>
      </c>
      <c r="K13" s="17">
        <v>5.1868735009064401E-2</v>
      </c>
      <c r="L13" s="17">
        <v>3.8861238858069802E-2</v>
      </c>
      <c r="M13" s="17"/>
      <c r="N13" s="17">
        <v>7.20007337516895E-2</v>
      </c>
      <c r="O13" s="17">
        <v>7.2212045386686297E-2</v>
      </c>
      <c r="P13" s="17">
        <v>7.4319676083964004E-2</v>
      </c>
      <c r="Q13" s="17">
        <v>6.6887934460327605E-2</v>
      </c>
      <c r="R13" s="17"/>
      <c r="S13" s="17">
        <v>9.6477030450936099E-2</v>
      </c>
      <c r="T13" s="17">
        <v>5.1364060061668902E-2</v>
      </c>
      <c r="U13" s="17">
        <v>4.4884632419272E-2</v>
      </c>
      <c r="V13" s="17">
        <v>8.6760100068787704E-2</v>
      </c>
      <c r="W13" s="17">
        <v>3.2966168713518602E-2</v>
      </c>
      <c r="X13" s="17">
        <v>7.8283064842531003E-2</v>
      </c>
      <c r="Y13" s="17">
        <v>5.6317296803905202E-2</v>
      </c>
      <c r="Z13" s="17">
        <v>5.26576268743894E-2</v>
      </c>
      <c r="AA13" s="17">
        <v>9.3004056927040404E-2</v>
      </c>
      <c r="AB13" s="17">
        <v>9.0648697086499905E-2</v>
      </c>
      <c r="AC13" s="17">
        <v>2.6345278590341598E-2</v>
      </c>
      <c r="AD13" s="17">
        <v>0.12673723183028299</v>
      </c>
      <c r="AE13" s="17"/>
      <c r="AF13" s="17">
        <v>7.9894555295975195E-2</v>
      </c>
      <c r="AG13" s="17">
        <v>6.6111141031030801E-2</v>
      </c>
      <c r="AH13" s="17">
        <v>5.7632530205953797E-2</v>
      </c>
      <c r="AI13" s="17">
        <v>6.4397499133672903E-2</v>
      </c>
      <c r="AJ13" s="17">
        <v>7.6309168507861E-2</v>
      </c>
      <c r="AK13" s="17"/>
      <c r="AL13" s="17">
        <v>8.3927420560260799E-2</v>
      </c>
      <c r="AM13" s="17">
        <v>7.1815892297390799E-2</v>
      </c>
      <c r="AN13" s="17">
        <v>6.2859476282135507E-2</v>
      </c>
      <c r="AO13" s="17">
        <v>8.6758640644772803E-2</v>
      </c>
      <c r="AP13" s="17">
        <v>8.6471972701669203E-2</v>
      </c>
      <c r="AQ13" s="17"/>
      <c r="AR13" s="17">
        <v>0.10194129721729001</v>
      </c>
      <c r="AS13" s="17"/>
      <c r="AT13" s="17">
        <v>0.102088490779288</v>
      </c>
      <c r="AU13" s="17"/>
      <c r="AV13" s="17">
        <v>9.9051518133530206E-2</v>
      </c>
      <c r="AW13" s="17"/>
      <c r="AX13" s="17">
        <v>0.10462038134739</v>
      </c>
      <c r="AY13" s="17">
        <v>8.0537803622406604E-2</v>
      </c>
      <c r="AZ13" s="17"/>
      <c r="BA13" s="17">
        <v>6.6994613984695403E-2</v>
      </c>
      <c r="BB13" s="17">
        <v>6.9621037048519796E-2</v>
      </c>
    </row>
    <row r="14" spans="2:54" ht="28.9">
      <c r="B14" s="18" t="s">
        <v>159</v>
      </c>
      <c r="C14" s="17">
        <v>0</v>
      </c>
      <c r="D14" s="17">
        <v>0</v>
      </c>
      <c r="E14" s="17">
        <v>0</v>
      </c>
      <c r="F14" s="17"/>
      <c r="G14" s="17">
        <v>0</v>
      </c>
      <c r="H14" s="17">
        <v>0</v>
      </c>
      <c r="I14" s="17">
        <v>0</v>
      </c>
      <c r="J14" s="17">
        <v>0</v>
      </c>
      <c r="K14" s="17">
        <v>0</v>
      </c>
      <c r="L14" s="17">
        <v>0</v>
      </c>
      <c r="M14" s="17"/>
      <c r="N14" s="17">
        <v>0</v>
      </c>
      <c r="O14" s="17">
        <v>0</v>
      </c>
      <c r="P14" s="17">
        <v>0</v>
      </c>
      <c r="Q14" s="17">
        <v>0</v>
      </c>
      <c r="R14" s="17"/>
      <c r="S14" s="17">
        <v>0</v>
      </c>
      <c r="T14" s="17">
        <v>0</v>
      </c>
      <c r="U14" s="17">
        <v>0</v>
      </c>
      <c r="V14" s="17">
        <v>0</v>
      </c>
      <c r="W14" s="17">
        <v>0</v>
      </c>
      <c r="X14" s="17">
        <v>0</v>
      </c>
      <c r="Y14" s="17">
        <v>0</v>
      </c>
      <c r="Z14" s="17">
        <v>0</v>
      </c>
      <c r="AA14" s="17">
        <v>0</v>
      </c>
      <c r="AB14" s="17">
        <v>0</v>
      </c>
      <c r="AC14" s="17">
        <v>0</v>
      </c>
      <c r="AD14" s="17">
        <v>0</v>
      </c>
      <c r="AE14" s="17"/>
      <c r="AF14" s="17">
        <v>0</v>
      </c>
      <c r="AG14" s="17">
        <v>0</v>
      </c>
      <c r="AH14" s="17">
        <v>0</v>
      </c>
      <c r="AI14" s="17">
        <v>0</v>
      </c>
      <c r="AJ14" s="17">
        <v>0</v>
      </c>
      <c r="AK14" s="17"/>
      <c r="AL14" s="17">
        <v>0</v>
      </c>
      <c r="AM14" s="17">
        <v>0</v>
      </c>
      <c r="AN14" s="17">
        <v>0</v>
      </c>
      <c r="AO14" s="17">
        <v>0</v>
      </c>
      <c r="AP14" s="17">
        <v>0</v>
      </c>
      <c r="AQ14" s="17"/>
      <c r="AR14" s="17">
        <v>0</v>
      </c>
      <c r="AS14" s="17"/>
      <c r="AT14" s="17">
        <v>0</v>
      </c>
      <c r="AU14" s="17"/>
      <c r="AV14" s="17">
        <v>0</v>
      </c>
      <c r="AW14" s="17"/>
      <c r="AX14" s="17">
        <v>0</v>
      </c>
      <c r="AY14" s="17">
        <v>0</v>
      </c>
      <c r="AZ14" s="17"/>
      <c r="BA14" s="17">
        <v>0</v>
      </c>
      <c r="BB14" s="17">
        <v>0</v>
      </c>
    </row>
    <row r="15" spans="2:54">
      <c r="B15" s="18" t="s">
        <v>130</v>
      </c>
      <c r="C15" s="19">
        <v>0.100954970916694</v>
      </c>
      <c r="D15" s="19">
        <v>7.5919255833334795E-2</v>
      </c>
      <c r="E15" s="19">
        <v>0.125317516024573</v>
      </c>
      <c r="F15" s="19"/>
      <c r="G15" s="19">
        <v>7.9413176789210504E-2</v>
      </c>
      <c r="H15" s="19">
        <v>8.8958845599688793E-2</v>
      </c>
      <c r="I15" s="19">
        <v>0.102309224682318</v>
      </c>
      <c r="J15" s="19">
        <v>8.4660516929864704E-2</v>
      </c>
      <c r="K15" s="19">
        <v>0.12527928178311101</v>
      </c>
      <c r="L15" s="19">
        <v>0.12098105194921301</v>
      </c>
      <c r="M15" s="19"/>
      <c r="N15" s="19">
        <v>8.7116427182805503E-2</v>
      </c>
      <c r="O15" s="19">
        <v>0.110226928591142</v>
      </c>
      <c r="P15" s="19">
        <v>0.100192805912817</v>
      </c>
      <c r="Q15" s="19">
        <v>0.10398706621687399</v>
      </c>
      <c r="R15" s="19"/>
      <c r="S15" s="19">
        <v>8.8417964392220397E-2</v>
      </c>
      <c r="T15" s="19">
        <v>9.86854114221562E-2</v>
      </c>
      <c r="U15" s="19">
        <v>9.1511005698522996E-2</v>
      </c>
      <c r="V15" s="19">
        <v>0.11887810226977399</v>
      </c>
      <c r="W15" s="19">
        <v>9.2379047053982394E-2</v>
      </c>
      <c r="X15" s="19">
        <v>9.6965315682031997E-2</v>
      </c>
      <c r="Y15" s="19">
        <v>0.100129438876174</v>
      </c>
      <c r="Z15" s="19">
        <v>0.13827391327105601</v>
      </c>
      <c r="AA15" s="19">
        <v>8.4553587986763004E-2</v>
      </c>
      <c r="AB15" s="19">
        <v>0.130106820379599</v>
      </c>
      <c r="AC15" s="19">
        <v>0.109659776318162</v>
      </c>
      <c r="AD15" s="19">
        <v>8.3535954913850699E-2</v>
      </c>
      <c r="AE15" s="19"/>
      <c r="AF15" s="19">
        <v>8.3688531862730897E-2</v>
      </c>
      <c r="AG15" s="19">
        <v>7.69553262415964E-2</v>
      </c>
      <c r="AH15" s="19">
        <v>0.124570953210922</v>
      </c>
      <c r="AI15" s="19">
        <v>0.10949849348492</v>
      </c>
      <c r="AJ15" s="19">
        <v>5.98378180879321E-2</v>
      </c>
      <c r="AK15" s="19"/>
      <c r="AL15" s="19">
        <v>0.12511638109343601</v>
      </c>
      <c r="AM15" s="19">
        <v>9.4764319854361401E-2</v>
      </c>
      <c r="AN15" s="19">
        <v>8.8861983077909504E-2</v>
      </c>
      <c r="AO15" s="19">
        <v>8.6364811998854499E-2</v>
      </c>
      <c r="AP15" s="19">
        <v>4.7023028214401102E-2</v>
      </c>
      <c r="AQ15" s="19"/>
      <c r="AR15" s="19">
        <v>6.0812210962300502E-2</v>
      </c>
      <c r="AS15" s="19"/>
      <c r="AT15" s="19">
        <v>3.3262192711677303E-2</v>
      </c>
      <c r="AU15" s="19"/>
      <c r="AV15" s="19">
        <v>7.1426263755763802E-2</v>
      </c>
      <c r="AW15" s="19"/>
      <c r="AX15" s="19">
        <v>3.5674419793150502E-2</v>
      </c>
      <c r="AY15" s="19">
        <v>9.3592202941999506E-2</v>
      </c>
      <c r="AZ15" s="19"/>
      <c r="BA15" s="19">
        <v>8.5545073240137895E-2</v>
      </c>
      <c r="BB15" s="19">
        <v>0.10031499607550701</v>
      </c>
    </row>
    <row r="16" spans="2:54">
      <c r="B16" s="16"/>
    </row>
    <row r="17" spans="2:2">
      <c r="B17" t="s">
        <v>456</v>
      </c>
    </row>
    <row r="18" spans="2:2">
      <c r="B18" t="s">
        <v>457</v>
      </c>
    </row>
    <row r="20" spans="2:2">
      <c r="B20"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BB19"/>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161</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28.9">
      <c r="B9" s="18" t="s">
        <v>162</v>
      </c>
      <c r="C9" s="17">
        <v>0.133728966695842</v>
      </c>
      <c r="D9" s="17">
        <v>0.144083571830218</v>
      </c>
      <c r="E9" s="17">
        <v>0.12426861325435801</v>
      </c>
      <c r="F9" s="17"/>
      <c r="G9" s="17">
        <v>0.21722441313993399</v>
      </c>
      <c r="H9" s="17">
        <v>0.18579331044959599</v>
      </c>
      <c r="I9" s="17">
        <v>0.16251480530493101</v>
      </c>
      <c r="J9" s="17">
        <v>0.120492454533105</v>
      </c>
      <c r="K9" s="17">
        <v>8.8770289370057306E-2</v>
      </c>
      <c r="L9" s="17">
        <v>5.3430078948335097E-2</v>
      </c>
      <c r="M9" s="17"/>
      <c r="N9" s="17">
        <v>0.178391160607033</v>
      </c>
      <c r="O9" s="17">
        <v>0.106729742181375</v>
      </c>
      <c r="P9" s="17">
        <v>0.123292144067027</v>
      </c>
      <c r="Q9" s="17">
        <v>0.123986441717888</v>
      </c>
      <c r="R9" s="17"/>
      <c r="S9" s="17">
        <v>0.24872991730122199</v>
      </c>
      <c r="T9" s="17">
        <v>0.107650495414648</v>
      </c>
      <c r="U9" s="17">
        <v>8.7970975318551706E-2</v>
      </c>
      <c r="V9" s="17">
        <v>0.10023002448028299</v>
      </c>
      <c r="W9" s="17">
        <v>0.10737061276445201</v>
      </c>
      <c r="X9" s="17">
        <v>0.10411010298503701</v>
      </c>
      <c r="Y9" s="17">
        <v>0.12722921902280199</v>
      </c>
      <c r="Z9" s="17">
        <v>0.163053670091138</v>
      </c>
      <c r="AA9" s="17">
        <v>0.15533019409121901</v>
      </c>
      <c r="AB9" s="17">
        <v>0.115901829023214</v>
      </c>
      <c r="AC9" s="17">
        <v>0.107155578584925</v>
      </c>
      <c r="AD9" s="17">
        <v>8.0257654827541297E-2</v>
      </c>
      <c r="AE9" s="17"/>
      <c r="AF9" s="17">
        <v>0.23245637061128499</v>
      </c>
      <c r="AG9" s="17">
        <v>6.64991773653342E-2</v>
      </c>
      <c r="AH9" s="17">
        <v>0.13082868391417399</v>
      </c>
      <c r="AI9" s="17">
        <v>9.9999935784323493E-2</v>
      </c>
      <c r="AJ9" s="17">
        <v>6.4757838376287999E-2</v>
      </c>
      <c r="AK9" s="17"/>
      <c r="AL9" s="17">
        <v>8.3582286795251801E-2</v>
      </c>
      <c r="AM9" s="17">
        <v>0.115859423813009</v>
      </c>
      <c r="AN9" s="17">
        <v>0.16624954283037699</v>
      </c>
      <c r="AO9" s="17">
        <v>0.219923558307524</v>
      </c>
      <c r="AP9" s="17">
        <v>0.38762792971469101</v>
      </c>
      <c r="AQ9" s="17"/>
      <c r="AR9" s="17">
        <v>0.22867866083395999</v>
      </c>
      <c r="AS9" s="17"/>
      <c r="AT9" s="17">
        <v>0.25310059847836802</v>
      </c>
      <c r="AU9" s="17"/>
      <c r="AV9" s="17">
        <v>0.27276591463182598</v>
      </c>
      <c r="AW9" s="17"/>
      <c r="AX9" s="17">
        <v>0.14640695221517799</v>
      </c>
      <c r="AY9" s="17">
        <v>0.220992821766615</v>
      </c>
      <c r="AZ9" s="17"/>
      <c r="BA9" s="17">
        <v>7.9319622882826499E-2</v>
      </c>
      <c r="BB9" s="17">
        <v>0.16395476400047601</v>
      </c>
    </row>
    <row r="10" spans="2:54" ht="28.9">
      <c r="B10" s="18" t="s">
        <v>163</v>
      </c>
      <c r="C10" s="17">
        <v>0.31785407580291503</v>
      </c>
      <c r="D10" s="17">
        <v>0.32179905985207502</v>
      </c>
      <c r="E10" s="17">
        <v>0.31372216614771797</v>
      </c>
      <c r="F10" s="17"/>
      <c r="G10" s="17">
        <v>0.43596564281147199</v>
      </c>
      <c r="H10" s="17">
        <v>0.34990450314039001</v>
      </c>
      <c r="I10" s="17">
        <v>0.33918255925318602</v>
      </c>
      <c r="J10" s="17">
        <v>0.31019952937207301</v>
      </c>
      <c r="K10" s="17">
        <v>0.27416241616838799</v>
      </c>
      <c r="L10" s="17">
        <v>0.230637576626222</v>
      </c>
      <c r="M10" s="17"/>
      <c r="N10" s="17">
        <v>0.34595821162699197</v>
      </c>
      <c r="O10" s="17">
        <v>0.31288678427845401</v>
      </c>
      <c r="P10" s="17">
        <v>0.33426852479330699</v>
      </c>
      <c r="Q10" s="17">
        <v>0.27701246945454899</v>
      </c>
      <c r="R10" s="17"/>
      <c r="S10" s="17">
        <v>0.324303312330602</v>
      </c>
      <c r="T10" s="17">
        <v>0.27933971582491401</v>
      </c>
      <c r="U10" s="17">
        <v>0.26101678360260699</v>
      </c>
      <c r="V10" s="17">
        <v>0.36242434006015101</v>
      </c>
      <c r="W10" s="17">
        <v>0.31966308429700702</v>
      </c>
      <c r="X10" s="17">
        <v>0.29365402255065398</v>
      </c>
      <c r="Y10" s="17">
        <v>0.32644984383457998</v>
      </c>
      <c r="Z10" s="17">
        <v>0.30874896891200398</v>
      </c>
      <c r="AA10" s="17">
        <v>0.36498538236276501</v>
      </c>
      <c r="AB10" s="17">
        <v>0.313594917451477</v>
      </c>
      <c r="AC10" s="17">
        <v>0.35216305565128803</v>
      </c>
      <c r="AD10" s="17">
        <v>0.31336362405880802</v>
      </c>
      <c r="AE10" s="17"/>
      <c r="AF10" s="17">
        <v>0.452179505898337</v>
      </c>
      <c r="AG10" s="17">
        <v>0.230592306210847</v>
      </c>
      <c r="AH10" s="17">
        <v>0.33713784110427703</v>
      </c>
      <c r="AI10" s="17">
        <v>0.39666468580585201</v>
      </c>
      <c r="AJ10" s="17">
        <v>0.15362359503740899</v>
      </c>
      <c r="AK10" s="17"/>
      <c r="AL10" s="17">
        <v>0.2657043571937</v>
      </c>
      <c r="AM10" s="17">
        <v>0.35210320756070501</v>
      </c>
      <c r="AN10" s="17">
        <v>0.34807582328008801</v>
      </c>
      <c r="AO10" s="17">
        <v>0.38018696408768998</v>
      </c>
      <c r="AP10" s="17">
        <v>0.245568753443934</v>
      </c>
      <c r="AQ10" s="17"/>
      <c r="AR10" s="17">
        <v>0.41120290226777001</v>
      </c>
      <c r="AS10" s="17"/>
      <c r="AT10" s="17">
        <v>0.30031717039742001</v>
      </c>
      <c r="AU10" s="17"/>
      <c r="AV10" s="17">
        <v>0.45818045824605103</v>
      </c>
      <c r="AW10" s="17"/>
      <c r="AX10" s="17">
        <v>0.39931463889913699</v>
      </c>
      <c r="AY10" s="17">
        <v>0.40946176860160199</v>
      </c>
      <c r="AZ10" s="17"/>
      <c r="BA10" s="17">
        <v>0.23242632615355399</v>
      </c>
      <c r="BB10" s="17">
        <v>0.362146565960828</v>
      </c>
    </row>
    <row r="11" spans="2:54" ht="28.9">
      <c r="B11" s="18" t="s">
        <v>164</v>
      </c>
      <c r="C11" s="17">
        <v>0.317896108833645</v>
      </c>
      <c r="D11" s="17">
        <v>0.31146196716691599</v>
      </c>
      <c r="E11" s="17">
        <v>0.32437991008829098</v>
      </c>
      <c r="F11" s="17"/>
      <c r="G11" s="17">
        <v>0.212772437738526</v>
      </c>
      <c r="H11" s="17">
        <v>0.282497386108996</v>
      </c>
      <c r="I11" s="17">
        <v>0.30879951838582798</v>
      </c>
      <c r="J11" s="17">
        <v>0.32457420607809201</v>
      </c>
      <c r="K11" s="17">
        <v>0.35322280137168999</v>
      </c>
      <c r="L11" s="17">
        <v>0.395236735914893</v>
      </c>
      <c r="M11" s="17"/>
      <c r="N11" s="17">
        <v>0.30643245574073003</v>
      </c>
      <c r="O11" s="17">
        <v>0.35065553619401901</v>
      </c>
      <c r="P11" s="17">
        <v>0.29709952422583902</v>
      </c>
      <c r="Q11" s="17">
        <v>0.313231224581971</v>
      </c>
      <c r="R11" s="17"/>
      <c r="S11" s="17">
        <v>0.27281440161468501</v>
      </c>
      <c r="T11" s="17">
        <v>0.35736542667807802</v>
      </c>
      <c r="U11" s="17">
        <v>0.39676868979743801</v>
      </c>
      <c r="V11" s="17">
        <v>0.31607439242880098</v>
      </c>
      <c r="W11" s="17">
        <v>0.33342215584407903</v>
      </c>
      <c r="X11" s="17">
        <v>0.35859343009141498</v>
      </c>
      <c r="Y11" s="17">
        <v>0.27523453144854598</v>
      </c>
      <c r="Z11" s="17">
        <v>0.31521127641581498</v>
      </c>
      <c r="AA11" s="17">
        <v>0.25682513082837899</v>
      </c>
      <c r="AB11" s="17">
        <v>0.30308839624903999</v>
      </c>
      <c r="AC11" s="17">
        <v>0.30694784431630501</v>
      </c>
      <c r="AD11" s="17">
        <v>0.39735299433944199</v>
      </c>
      <c r="AE11" s="17"/>
      <c r="AF11" s="17">
        <v>0.237820998446998</v>
      </c>
      <c r="AG11" s="17">
        <v>0.38873653955460102</v>
      </c>
      <c r="AH11" s="17">
        <v>0.40232494655030598</v>
      </c>
      <c r="AI11" s="17">
        <v>0.32324331717256999</v>
      </c>
      <c r="AJ11" s="17">
        <v>0.34029653317472902</v>
      </c>
      <c r="AK11" s="17"/>
      <c r="AL11" s="17">
        <v>0.35576698393409201</v>
      </c>
      <c r="AM11" s="17">
        <v>0.30300776494423398</v>
      </c>
      <c r="AN11" s="17">
        <v>0.31745259076020499</v>
      </c>
      <c r="AO11" s="17">
        <v>0.26900639477510002</v>
      </c>
      <c r="AP11" s="17">
        <v>0.217020599698665</v>
      </c>
      <c r="AQ11" s="17"/>
      <c r="AR11" s="17">
        <v>0.21932889784857099</v>
      </c>
      <c r="AS11" s="17"/>
      <c r="AT11" s="17">
        <v>0.25954198277929003</v>
      </c>
      <c r="AU11" s="17"/>
      <c r="AV11" s="17">
        <v>0.165339268516768</v>
      </c>
      <c r="AW11" s="17"/>
      <c r="AX11" s="17">
        <v>0.31462327391095302</v>
      </c>
      <c r="AY11" s="17">
        <v>0.25502355031372897</v>
      </c>
      <c r="AZ11" s="17"/>
      <c r="BA11" s="17">
        <v>0.36671700045783601</v>
      </c>
      <c r="BB11" s="17">
        <v>0.30189135493693298</v>
      </c>
    </row>
    <row r="12" spans="2:54" ht="28.9">
      <c r="B12" s="18" t="s">
        <v>165</v>
      </c>
      <c r="C12" s="17">
        <v>9.2967373330823597E-2</v>
      </c>
      <c r="D12" s="17">
        <v>0.10025203840845601</v>
      </c>
      <c r="E12" s="17">
        <v>8.5187790838246E-2</v>
      </c>
      <c r="F12" s="17"/>
      <c r="G12" s="17">
        <v>6.9008424032850499E-2</v>
      </c>
      <c r="H12" s="17">
        <v>8.6352887556503596E-2</v>
      </c>
      <c r="I12" s="17">
        <v>9.1153349522194602E-2</v>
      </c>
      <c r="J12" s="17">
        <v>8.0080742395806204E-2</v>
      </c>
      <c r="K12" s="17">
        <v>0.10052110735731</v>
      </c>
      <c r="L12" s="17">
        <v>0.121266898758949</v>
      </c>
      <c r="M12" s="17"/>
      <c r="N12" s="17">
        <v>7.8098818402112594E-2</v>
      </c>
      <c r="O12" s="17">
        <v>9.8590363391427793E-2</v>
      </c>
      <c r="P12" s="17">
        <v>9.8516440344566802E-2</v>
      </c>
      <c r="Q12" s="17">
        <v>9.8146670438303094E-2</v>
      </c>
      <c r="R12" s="17"/>
      <c r="S12" s="17">
        <v>7.1519334813203897E-2</v>
      </c>
      <c r="T12" s="17">
        <v>0.124599080677419</v>
      </c>
      <c r="U12" s="17">
        <v>0.110806270403754</v>
      </c>
      <c r="V12" s="17">
        <v>7.1369957413615001E-2</v>
      </c>
      <c r="W12" s="17">
        <v>0.109642402712454</v>
      </c>
      <c r="X12" s="17">
        <v>9.5443151103009105E-2</v>
      </c>
      <c r="Y12" s="17">
        <v>7.9692730618325006E-2</v>
      </c>
      <c r="Z12" s="17">
        <v>0.103420887845037</v>
      </c>
      <c r="AA12" s="17">
        <v>9.4457042223964699E-2</v>
      </c>
      <c r="AB12" s="17">
        <v>8.8740887157307394E-2</v>
      </c>
      <c r="AC12" s="17">
        <v>8.9049308929753199E-2</v>
      </c>
      <c r="AD12" s="17">
        <v>6.1992404091685001E-2</v>
      </c>
      <c r="AE12" s="17"/>
      <c r="AF12" s="17">
        <v>2.4327791237785799E-2</v>
      </c>
      <c r="AG12" s="17">
        <v>0.16440086271693399</v>
      </c>
      <c r="AH12" s="17">
        <v>6.1038941637717198E-2</v>
      </c>
      <c r="AI12" s="17">
        <v>9.9742160245841704E-2</v>
      </c>
      <c r="AJ12" s="17">
        <v>0.20454941354022099</v>
      </c>
      <c r="AK12" s="17"/>
      <c r="AL12" s="17">
        <v>0.10036358957126899</v>
      </c>
      <c r="AM12" s="17">
        <v>0.107847192828969</v>
      </c>
      <c r="AN12" s="17">
        <v>7.2481967118833396E-2</v>
      </c>
      <c r="AO12" s="17">
        <v>6.3144045356689396E-2</v>
      </c>
      <c r="AP12" s="17">
        <v>1.6346719665659301E-2</v>
      </c>
      <c r="AQ12" s="17"/>
      <c r="AR12" s="17">
        <v>5.6009431362993502E-2</v>
      </c>
      <c r="AS12" s="17"/>
      <c r="AT12" s="17">
        <v>7.7762615057278203E-2</v>
      </c>
      <c r="AU12" s="17"/>
      <c r="AV12" s="17">
        <v>4.6669406591393202E-2</v>
      </c>
      <c r="AW12" s="17"/>
      <c r="AX12" s="17">
        <v>5.0698888032267499E-2</v>
      </c>
      <c r="AY12" s="17">
        <v>3.9712730382558403E-2</v>
      </c>
      <c r="AZ12" s="17"/>
      <c r="BA12" s="17">
        <v>0.13008272032327001</v>
      </c>
      <c r="BB12" s="17">
        <v>7.1708287616923494E-2</v>
      </c>
    </row>
    <row r="13" spans="2:54" ht="28.9">
      <c r="B13" s="18" t="s">
        <v>166</v>
      </c>
      <c r="C13" s="17">
        <v>7.3841491774658999E-2</v>
      </c>
      <c r="D13" s="17">
        <v>7.9533179005546406E-2</v>
      </c>
      <c r="E13" s="17">
        <v>6.8642976261029706E-2</v>
      </c>
      <c r="F13" s="17"/>
      <c r="G13" s="17">
        <v>1.53523018100477E-2</v>
      </c>
      <c r="H13" s="17">
        <v>4.1516964247603899E-2</v>
      </c>
      <c r="I13" s="17">
        <v>5.1578085801359398E-2</v>
      </c>
      <c r="J13" s="17">
        <v>9.4475708509114006E-2</v>
      </c>
      <c r="K13" s="17">
        <v>0.10746716359181401</v>
      </c>
      <c r="L13" s="17">
        <v>0.11794628921226</v>
      </c>
      <c r="M13" s="17"/>
      <c r="N13" s="17">
        <v>4.67399669220145E-2</v>
      </c>
      <c r="O13" s="17">
        <v>6.5342716188192096E-2</v>
      </c>
      <c r="P13" s="17">
        <v>7.9481803871517001E-2</v>
      </c>
      <c r="Q13" s="17">
        <v>0.109057256375934</v>
      </c>
      <c r="R13" s="17"/>
      <c r="S13" s="17">
        <v>4.6013412119538098E-2</v>
      </c>
      <c r="T13" s="17">
        <v>7.5111992386583906E-2</v>
      </c>
      <c r="U13" s="17">
        <v>6.4074034891422701E-2</v>
      </c>
      <c r="V13" s="17">
        <v>8.3170950205641997E-2</v>
      </c>
      <c r="W13" s="17">
        <v>7.2208783065375107E-2</v>
      </c>
      <c r="X13" s="17">
        <v>6.15232310474879E-2</v>
      </c>
      <c r="Y13" s="17">
        <v>0.11802719773541</v>
      </c>
      <c r="Z13" s="17">
        <v>4.9109413967296303E-2</v>
      </c>
      <c r="AA13" s="17">
        <v>6.3992683561170299E-2</v>
      </c>
      <c r="AB13" s="17">
        <v>9.9322860067730306E-2</v>
      </c>
      <c r="AC13" s="17">
        <v>9.8273072668833603E-2</v>
      </c>
      <c r="AD13" s="17">
        <v>7.0869173616412304E-2</v>
      </c>
      <c r="AE13" s="17"/>
      <c r="AF13" s="17">
        <v>1.6747212147603399E-2</v>
      </c>
      <c r="AG13" s="17">
        <v>0.101440361572359</v>
      </c>
      <c r="AH13" s="17">
        <v>1.4014777093185601E-2</v>
      </c>
      <c r="AI13" s="17">
        <v>3.2714660890708798E-2</v>
      </c>
      <c r="AJ13" s="17">
        <v>0.18987079775744001</v>
      </c>
      <c r="AK13" s="17"/>
      <c r="AL13" s="17">
        <v>0.120658581904958</v>
      </c>
      <c r="AM13" s="17">
        <v>4.9650294756421402E-2</v>
      </c>
      <c r="AN13" s="17">
        <v>4.3951903870304003E-2</v>
      </c>
      <c r="AO13" s="17">
        <v>3.8461255126994498E-2</v>
      </c>
      <c r="AP13" s="17">
        <v>8.9256252491895005E-2</v>
      </c>
      <c r="AQ13" s="17"/>
      <c r="AR13" s="17">
        <v>3.9796121538678599E-2</v>
      </c>
      <c r="AS13" s="17"/>
      <c r="AT13" s="17">
        <v>5.8545565730275299E-2</v>
      </c>
      <c r="AU13" s="17"/>
      <c r="AV13" s="17">
        <v>2.43009985821281E-2</v>
      </c>
      <c r="AW13" s="17"/>
      <c r="AX13" s="17">
        <v>5.4782138600400203E-2</v>
      </c>
      <c r="AY13" s="17">
        <v>2.2095718282239E-2</v>
      </c>
      <c r="AZ13" s="17"/>
      <c r="BA13" s="17">
        <v>0.12818930653805599</v>
      </c>
      <c r="BB13" s="17">
        <v>4.7471706033874399E-2</v>
      </c>
    </row>
    <row r="14" spans="2:54">
      <c r="B14" s="18" t="s">
        <v>130</v>
      </c>
      <c r="C14" s="19">
        <v>6.3711983562115201E-2</v>
      </c>
      <c r="D14" s="19">
        <v>4.2870183736788303E-2</v>
      </c>
      <c r="E14" s="19">
        <v>8.3798543410357806E-2</v>
      </c>
      <c r="F14" s="19"/>
      <c r="G14" s="19">
        <v>4.96767804671698E-2</v>
      </c>
      <c r="H14" s="19">
        <v>5.3934948496910398E-2</v>
      </c>
      <c r="I14" s="19">
        <v>4.6771681732501097E-2</v>
      </c>
      <c r="J14" s="19">
        <v>7.0177359111810098E-2</v>
      </c>
      <c r="K14" s="19">
        <v>7.5856222140741197E-2</v>
      </c>
      <c r="L14" s="19">
        <v>8.1482420539341002E-2</v>
      </c>
      <c r="M14" s="19"/>
      <c r="N14" s="19">
        <v>4.4379386701117303E-2</v>
      </c>
      <c r="O14" s="19">
        <v>6.5794857766531697E-2</v>
      </c>
      <c r="P14" s="19">
        <v>6.7341562697743093E-2</v>
      </c>
      <c r="Q14" s="19">
        <v>7.8565937431354496E-2</v>
      </c>
      <c r="R14" s="19"/>
      <c r="S14" s="19">
        <v>3.6619621820749397E-2</v>
      </c>
      <c r="T14" s="19">
        <v>5.5933289018357299E-2</v>
      </c>
      <c r="U14" s="19">
        <v>7.9363245986227404E-2</v>
      </c>
      <c r="V14" s="19">
        <v>6.6730335411507205E-2</v>
      </c>
      <c r="W14" s="19">
        <v>5.76929613166332E-2</v>
      </c>
      <c r="X14" s="19">
        <v>8.6676062222397099E-2</v>
      </c>
      <c r="Y14" s="19">
        <v>7.3366477340337202E-2</v>
      </c>
      <c r="Z14" s="19">
        <v>6.0455782768708902E-2</v>
      </c>
      <c r="AA14" s="19">
        <v>6.44095669325008E-2</v>
      </c>
      <c r="AB14" s="19">
        <v>7.9351110051230703E-2</v>
      </c>
      <c r="AC14" s="19">
        <v>4.6411139848894598E-2</v>
      </c>
      <c r="AD14" s="19">
        <v>7.6164149066111297E-2</v>
      </c>
      <c r="AE14" s="19"/>
      <c r="AF14" s="19">
        <v>3.64681216579908E-2</v>
      </c>
      <c r="AG14" s="19">
        <v>4.8330752579924301E-2</v>
      </c>
      <c r="AH14" s="19">
        <v>5.4654809700339597E-2</v>
      </c>
      <c r="AI14" s="19">
        <v>4.7635240100704697E-2</v>
      </c>
      <c r="AJ14" s="19">
        <v>4.6901822113913597E-2</v>
      </c>
      <c r="AK14" s="19"/>
      <c r="AL14" s="19">
        <v>7.3924200600729406E-2</v>
      </c>
      <c r="AM14" s="19">
        <v>7.1532116096662698E-2</v>
      </c>
      <c r="AN14" s="19">
        <v>5.17881721401919E-2</v>
      </c>
      <c r="AO14" s="19">
        <v>2.92777823460031E-2</v>
      </c>
      <c r="AP14" s="19">
        <v>4.4179744985155103E-2</v>
      </c>
      <c r="AQ14" s="19"/>
      <c r="AR14" s="19">
        <v>4.49839861480264E-2</v>
      </c>
      <c r="AS14" s="19"/>
      <c r="AT14" s="19">
        <v>5.0732067557368497E-2</v>
      </c>
      <c r="AU14" s="19"/>
      <c r="AV14" s="19">
        <v>3.2743953431833901E-2</v>
      </c>
      <c r="AW14" s="19"/>
      <c r="AX14" s="19">
        <v>3.4174108342064503E-2</v>
      </c>
      <c r="AY14" s="19">
        <v>5.2713410653257298E-2</v>
      </c>
      <c r="AZ14" s="19"/>
      <c r="BA14" s="19">
        <v>6.3265023644457602E-2</v>
      </c>
      <c r="BB14" s="19">
        <v>5.2827321450965498E-2</v>
      </c>
    </row>
    <row r="15" spans="2:54">
      <c r="B15" s="16"/>
    </row>
    <row r="16" spans="2:54">
      <c r="B16" t="s">
        <v>456</v>
      </c>
    </row>
    <row r="17" spans="2:2">
      <c r="B17" t="s">
        <v>457</v>
      </c>
    </row>
    <row r="19" spans="2:2">
      <c r="B19"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BB23"/>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167</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c r="B9" s="18" t="s">
        <v>168</v>
      </c>
      <c r="C9" s="17">
        <v>0.39104720266246201</v>
      </c>
      <c r="D9" s="17">
        <v>0.39223253720990597</v>
      </c>
      <c r="E9" s="17">
        <v>0.38990434975967803</v>
      </c>
      <c r="F9" s="17"/>
      <c r="G9" s="17">
        <v>0.45545997132209198</v>
      </c>
      <c r="H9" s="17">
        <v>0.50547047358388797</v>
      </c>
      <c r="I9" s="17">
        <v>0.414408456348142</v>
      </c>
      <c r="J9" s="17">
        <v>0.35702681910818501</v>
      </c>
      <c r="K9" s="17">
        <v>0.33060190494640301</v>
      </c>
      <c r="L9" s="17">
        <v>0.30897208662389303</v>
      </c>
      <c r="M9" s="17"/>
      <c r="N9" s="17">
        <v>0.38698272363603398</v>
      </c>
      <c r="O9" s="17">
        <v>0.37373653924007899</v>
      </c>
      <c r="P9" s="17">
        <v>0.38131857430510402</v>
      </c>
      <c r="Q9" s="17">
        <v>0.42363635688552698</v>
      </c>
      <c r="R9" s="17"/>
      <c r="S9" s="17">
        <v>0.448877993816863</v>
      </c>
      <c r="T9" s="17">
        <v>0.36367866781311597</v>
      </c>
      <c r="U9" s="17">
        <v>0.34974360952868</v>
      </c>
      <c r="V9" s="17">
        <v>0.37211654460448901</v>
      </c>
      <c r="W9" s="17">
        <v>0.40197659953995601</v>
      </c>
      <c r="X9" s="17">
        <v>0.39334737879300502</v>
      </c>
      <c r="Y9" s="17">
        <v>0.37633545133276802</v>
      </c>
      <c r="Z9" s="17">
        <v>0.40317491370422198</v>
      </c>
      <c r="AA9" s="17">
        <v>0.42892686821911702</v>
      </c>
      <c r="AB9" s="17">
        <v>0.33001751560803999</v>
      </c>
      <c r="AC9" s="17">
        <v>0.37353711599073303</v>
      </c>
      <c r="AD9" s="17">
        <v>0.458464429391016</v>
      </c>
      <c r="AE9" s="17"/>
      <c r="AF9" s="17">
        <v>0.347122981822928</v>
      </c>
      <c r="AG9" s="17">
        <v>0.43344034741996301</v>
      </c>
      <c r="AH9" s="17">
        <v>0.22435355207719301</v>
      </c>
      <c r="AI9" s="17">
        <v>0.37725107370309802</v>
      </c>
      <c r="AJ9" s="17">
        <v>0.54661857963902905</v>
      </c>
      <c r="AK9" s="17"/>
      <c r="AL9" s="17">
        <v>0.41028082249554698</v>
      </c>
      <c r="AM9" s="17">
        <v>0.37198394015333702</v>
      </c>
      <c r="AN9" s="17">
        <v>0.360306972330594</v>
      </c>
      <c r="AO9" s="17">
        <v>0.41155305771170803</v>
      </c>
      <c r="AP9" s="17">
        <v>0.34715268369409202</v>
      </c>
      <c r="AQ9" s="17"/>
      <c r="AR9" s="17">
        <v>0.433769043254015</v>
      </c>
      <c r="AS9" s="17"/>
      <c r="AT9" s="17">
        <v>0.51267609555335303</v>
      </c>
      <c r="AU9" s="17"/>
      <c r="AV9" s="17">
        <v>0.36827372414533699</v>
      </c>
      <c r="AW9" s="17"/>
      <c r="AX9" s="17">
        <v>0.443802298490731</v>
      </c>
      <c r="AY9" s="17">
        <v>0.33745274841498102</v>
      </c>
      <c r="AZ9" s="17"/>
      <c r="BA9" s="17">
        <v>0.43157947232866201</v>
      </c>
      <c r="BB9" s="17">
        <v>0.33184810898559702</v>
      </c>
    </row>
    <row r="10" spans="2:54">
      <c r="B10" s="18" t="s">
        <v>169</v>
      </c>
      <c r="C10" s="17">
        <v>0.38320738705292701</v>
      </c>
      <c r="D10" s="17">
        <v>0.40692197437622601</v>
      </c>
      <c r="E10" s="17">
        <v>0.35819861126186803</v>
      </c>
      <c r="F10" s="17"/>
      <c r="G10" s="17">
        <v>0.284023086203681</v>
      </c>
      <c r="H10" s="17">
        <v>0.38472954986758601</v>
      </c>
      <c r="I10" s="17">
        <v>0.36270507459999102</v>
      </c>
      <c r="J10" s="17">
        <v>0.394386892649498</v>
      </c>
      <c r="K10" s="17">
        <v>0.402457614613633</v>
      </c>
      <c r="L10" s="17">
        <v>0.44407586862576698</v>
      </c>
      <c r="M10" s="17"/>
      <c r="N10" s="17">
        <v>0.41644810556334599</v>
      </c>
      <c r="O10" s="17">
        <v>0.33420523787428003</v>
      </c>
      <c r="P10" s="17">
        <v>0.415509708257711</v>
      </c>
      <c r="Q10" s="17">
        <v>0.36464047107815101</v>
      </c>
      <c r="R10" s="17"/>
      <c r="S10" s="17">
        <v>0.36286406233128399</v>
      </c>
      <c r="T10" s="17">
        <v>0.35326012290245001</v>
      </c>
      <c r="U10" s="17">
        <v>0.41361093952813399</v>
      </c>
      <c r="V10" s="17">
        <v>0.44980855404326697</v>
      </c>
      <c r="W10" s="17">
        <v>0.42569432132909202</v>
      </c>
      <c r="X10" s="17">
        <v>0.45346072421475903</v>
      </c>
      <c r="Y10" s="17">
        <v>0.37330720084304603</v>
      </c>
      <c r="Z10" s="17">
        <v>0.34009925426898502</v>
      </c>
      <c r="AA10" s="17">
        <v>0.359168650236589</v>
      </c>
      <c r="AB10" s="17">
        <v>0.35970384609094602</v>
      </c>
      <c r="AC10" s="17">
        <v>0.36049413094737898</v>
      </c>
      <c r="AD10" s="17">
        <v>0.32045121346177602</v>
      </c>
      <c r="AE10" s="17"/>
      <c r="AF10" s="17">
        <v>0.34982643368484001</v>
      </c>
      <c r="AG10" s="17">
        <v>0.42508120034506303</v>
      </c>
      <c r="AH10" s="17">
        <v>0.38188484146591201</v>
      </c>
      <c r="AI10" s="17">
        <v>0.33468793185762302</v>
      </c>
      <c r="AJ10" s="17">
        <v>0.46219257283114301</v>
      </c>
      <c r="AK10" s="17"/>
      <c r="AL10" s="17">
        <v>0.37652537343346199</v>
      </c>
      <c r="AM10" s="17">
        <v>0.37405707147017098</v>
      </c>
      <c r="AN10" s="17">
        <v>0.377355262403821</v>
      </c>
      <c r="AO10" s="17">
        <v>0.40008025997511898</v>
      </c>
      <c r="AP10" s="17">
        <v>0.376905046370341</v>
      </c>
      <c r="AQ10" s="17"/>
      <c r="AR10" s="17">
        <v>0.33599479775559099</v>
      </c>
      <c r="AS10" s="17"/>
      <c r="AT10" s="17">
        <v>0.31864002594652902</v>
      </c>
      <c r="AU10" s="17"/>
      <c r="AV10" s="17">
        <v>0.36168033857855902</v>
      </c>
      <c r="AW10" s="17"/>
      <c r="AX10" s="17">
        <v>0.42971052388713799</v>
      </c>
      <c r="AY10" s="17">
        <v>0.32835548524755798</v>
      </c>
      <c r="AZ10" s="17"/>
      <c r="BA10" s="17">
        <v>0.42261399729756999</v>
      </c>
      <c r="BB10" s="17">
        <v>0.38339780379129801</v>
      </c>
    </row>
    <row r="11" spans="2:54" ht="28.9">
      <c r="B11" s="18" t="s">
        <v>170</v>
      </c>
      <c r="C11" s="17">
        <v>0.35489308718603702</v>
      </c>
      <c r="D11" s="17">
        <v>0.37192322158567598</v>
      </c>
      <c r="E11" s="17">
        <v>0.33819637069785202</v>
      </c>
      <c r="F11" s="17"/>
      <c r="G11" s="17">
        <v>0.29558704960705801</v>
      </c>
      <c r="H11" s="17">
        <v>0.26376541395941</v>
      </c>
      <c r="I11" s="17">
        <v>0.27209365102898397</v>
      </c>
      <c r="J11" s="17">
        <v>0.34114923250636803</v>
      </c>
      <c r="K11" s="17">
        <v>0.40939070768632002</v>
      </c>
      <c r="L11" s="17">
        <v>0.50895072297094002</v>
      </c>
      <c r="M11" s="17"/>
      <c r="N11" s="17">
        <v>0.43356801853159299</v>
      </c>
      <c r="O11" s="17">
        <v>0.34132216931631598</v>
      </c>
      <c r="P11" s="17">
        <v>0.34764907568346198</v>
      </c>
      <c r="Q11" s="17">
        <v>0.29602717035217901</v>
      </c>
      <c r="R11" s="17"/>
      <c r="S11" s="17">
        <v>0.322405659794329</v>
      </c>
      <c r="T11" s="17">
        <v>0.44014052115901497</v>
      </c>
      <c r="U11" s="17">
        <v>0.387495389054759</v>
      </c>
      <c r="V11" s="17">
        <v>0.36761415993170399</v>
      </c>
      <c r="W11" s="17">
        <v>0.30380482560794098</v>
      </c>
      <c r="X11" s="17">
        <v>0.31654489310598699</v>
      </c>
      <c r="Y11" s="17">
        <v>0.41669182074251998</v>
      </c>
      <c r="Z11" s="17">
        <v>0.28427985064163402</v>
      </c>
      <c r="AA11" s="17">
        <v>0.39280211986173402</v>
      </c>
      <c r="AB11" s="17">
        <v>0.31275754937883699</v>
      </c>
      <c r="AC11" s="17">
        <v>0.31577167538676398</v>
      </c>
      <c r="AD11" s="17">
        <v>0.209401100055186</v>
      </c>
      <c r="AE11" s="17"/>
      <c r="AF11" s="17">
        <v>0.350361939607785</v>
      </c>
      <c r="AG11" s="17">
        <v>0.45722617056934001</v>
      </c>
      <c r="AH11" s="17">
        <v>0.38091356016386002</v>
      </c>
      <c r="AI11" s="17">
        <v>0.23082449516366699</v>
      </c>
      <c r="AJ11" s="17">
        <v>0.39373936421009098</v>
      </c>
      <c r="AK11" s="17"/>
      <c r="AL11" s="17">
        <v>0.31928570071676499</v>
      </c>
      <c r="AM11" s="17">
        <v>0.34222668698543501</v>
      </c>
      <c r="AN11" s="17">
        <v>0.37333060712466398</v>
      </c>
      <c r="AO11" s="17">
        <v>0.38343848409633302</v>
      </c>
      <c r="AP11" s="17">
        <v>0.40231526144886798</v>
      </c>
      <c r="AQ11" s="17"/>
      <c r="AR11" s="17">
        <v>0.325216976076876</v>
      </c>
      <c r="AS11" s="17"/>
      <c r="AT11" s="17">
        <v>0.30879630864121299</v>
      </c>
      <c r="AU11" s="17"/>
      <c r="AV11" s="17">
        <v>0.40544737465268399</v>
      </c>
      <c r="AW11" s="17"/>
      <c r="AX11" s="17">
        <v>0.38983252767314702</v>
      </c>
      <c r="AY11" s="17">
        <v>0.33442923093143001</v>
      </c>
      <c r="AZ11" s="17"/>
      <c r="BA11" s="17">
        <v>0.39433447690307299</v>
      </c>
      <c r="BB11" s="17">
        <v>0.36572745742152402</v>
      </c>
    </row>
    <row r="12" spans="2:54">
      <c r="B12" s="18" t="s">
        <v>171</v>
      </c>
      <c r="C12" s="17">
        <v>0.33986456079626698</v>
      </c>
      <c r="D12" s="17">
        <v>0.292938080416346</v>
      </c>
      <c r="E12" s="17">
        <v>0.39078017142356403</v>
      </c>
      <c r="F12" s="17"/>
      <c r="G12" s="17">
        <v>0.50939799929140495</v>
      </c>
      <c r="H12" s="17">
        <v>0.53950527007407301</v>
      </c>
      <c r="I12" s="17">
        <v>0.418095502969137</v>
      </c>
      <c r="J12" s="17">
        <v>0.30479588544543601</v>
      </c>
      <c r="K12" s="17">
        <v>0.25792249344642698</v>
      </c>
      <c r="L12" s="17">
        <v>8.9416234783139495E-2</v>
      </c>
      <c r="M12" s="17"/>
      <c r="N12" s="17">
        <v>0.26673255365495202</v>
      </c>
      <c r="O12" s="17">
        <v>0.331534660519752</v>
      </c>
      <c r="P12" s="17">
        <v>0.38671313237399702</v>
      </c>
      <c r="Q12" s="17">
        <v>0.38537094899346402</v>
      </c>
      <c r="R12" s="17"/>
      <c r="S12" s="17">
        <v>0.41881755267013898</v>
      </c>
      <c r="T12" s="17">
        <v>0.20061189678024299</v>
      </c>
      <c r="U12" s="17">
        <v>0.23124421706232101</v>
      </c>
      <c r="V12" s="17">
        <v>0.37867593989494502</v>
      </c>
      <c r="W12" s="17">
        <v>0.30913546092172001</v>
      </c>
      <c r="X12" s="17">
        <v>0.28421898329435402</v>
      </c>
      <c r="Y12" s="17">
        <v>0.32490698554476499</v>
      </c>
      <c r="Z12" s="17">
        <v>0.48216846026481402</v>
      </c>
      <c r="AA12" s="17">
        <v>0.42897141203907002</v>
      </c>
      <c r="AB12" s="17">
        <v>0.34775725092734799</v>
      </c>
      <c r="AC12" s="17">
        <v>0.35406338951528998</v>
      </c>
      <c r="AD12" s="17">
        <v>0.50125325321019498</v>
      </c>
      <c r="AE12" s="17"/>
      <c r="AF12" s="17">
        <v>0.40923911307997601</v>
      </c>
      <c r="AG12" s="17">
        <v>0.20860763985446401</v>
      </c>
      <c r="AH12" s="17">
        <v>0.22714390103071</v>
      </c>
      <c r="AI12" s="17">
        <v>0.471795679629047</v>
      </c>
      <c r="AJ12" s="17">
        <v>0.30594930405579202</v>
      </c>
      <c r="AK12" s="17"/>
      <c r="AL12" s="17">
        <v>0.31258756260963499</v>
      </c>
      <c r="AM12" s="17">
        <v>0.38478962040584502</v>
      </c>
      <c r="AN12" s="17">
        <v>0.30561991077248901</v>
      </c>
      <c r="AO12" s="17">
        <v>0.38213126059923003</v>
      </c>
      <c r="AP12" s="17">
        <v>0.308692941104451</v>
      </c>
      <c r="AQ12" s="17"/>
      <c r="AR12" s="17">
        <v>0.43936207606258998</v>
      </c>
      <c r="AS12" s="17"/>
      <c r="AT12" s="17">
        <v>0.43440727611343499</v>
      </c>
      <c r="AU12" s="17"/>
      <c r="AV12" s="17">
        <v>0.42373468245225798</v>
      </c>
      <c r="AW12" s="17"/>
      <c r="AX12" s="17">
        <v>0.27182817545026</v>
      </c>
      <c r="AY12" s="17">
        <v>0.409862009047674</v>
      </c>
      <c r="AZ12" s="17"/>
      <c r="BA12" s="17">
        <v>0.259663742599124</v>
      </c>
      <c r="BB12" s="17">
        <v>0.34003966946561898</v>
      </c>
    </row>
    <row r="13" spans="2:54">
      <c r="B13" s="18" t="s">
        <v>172</v>
      </c>
      <c r="C13" s="17">
        <v>0.317769913374989</v>
      </c>
      <c r="D13" s="17">
        <v>0.26469293409025701</v>
      </c>
      <c r="E13" s="17">
        <v>0.37393543384924399</v>
      </c>
      <c r="F13" s="17"/>
      <c r="G13" s="17">
        <v>0.34552353888508502</v>
      </c>
      <c r="H13" s="17">
        <v>0.32925911809656599</v>
      </c>
      <c r="I13" s="17">
        <v>0.31153837980511601</v>
      </c>
      <c r="J13" s="17">
        <v>0.31335243447572803</v>
      </c>
      <c r="K13" s="17">
        <v>0.305732129476115</v>
      </c>
      <c r="L13" s="17">
        <v>0.30718817045901498</v>
      </c>
      <c r="M13" s="17"/>
      <c r="N13" s="17">
        <v>0.26123095637565202</v>
      </c>
      <c r="O13" s="17">
        <v>0.30750302303042598</v>
      </c>
      <c r="P13" s="17">
        <v>0.324027437485221</v>
      </c>
      <c r="Q13" s="17">
        <v>0.378452867607383</v>
      </c>
      <c r="R13" s="17"/>
      <c r="S13" s="17">
        <v>0.32507591107199901</v>
      </c>
      <c r="T13" s="17">
        <v>0.2714800829431</v>
      </c>
      <c r="U13" s="17">
        <v>0.31315537115150199</v>
      </c>
      <c r="V13" s="17">
        <v>0.32169569607775</v>
      </c>
      <c r="W13" s="17">
        <v>0.32311310887820999</v>
      </c>
      <c r="X13" s="17">
        <v>0.28739717868161802</v>
      </c>
      <c r="Y13" s="17">
        <v>0.24843314165484001</v>
      </c>
      <c r="Z13" s="17">
        <v>0.358638580315781</v>
      </c>
      <c r="AA13" s="17">
        <v>0.38337334850313798</v>
      </c>
      <c r="AB13" s="17">
        <v>0.30934481468999098</v>
      </c>
      <c r="AC13" s="17">
        <v>0.38253068294433701</v>
      </c>
      <c r="AD13" s="17">
        <v>0.40894663597234499</v>
      </c>
      <c r="AE13" s="17"/>
      <c r="AF13" s="17">
        <v>0.35017538254055702</v>
      </c>
      <c r="AG13" s="17">
        <v>0.233681635126606</v>
      </c>
      <c r="AH13" s="17">
        <v>0.35674150168212299</v>
      </c>
      <c r="AI13" s="17">
        <v>0.38005573498085798</v>
      </c>
      <c r="AJ13" s="17">
        <v>0.24919958045153101</v>
      </c>
      <c r="AK13" s="17"/>
      <c r="AL13" s="17">
        <v>0.34428252257550701</v>
      </c>
      <c r="AM13" s="17">
        <v>0.33048923314627299</v>
      </c>
      <c r="AN13" s="17">
        <v>0.27886028300782201</v>
      </c>
      <c r="AO13" s="17">
        <v>0.282055887224607</v>
      </c>
      <c r="AP13" s="17">
        <v>0.36661294563741198</v>
      </c>
      <c r="AQ13" s="17"/>
      <c r="AR13" s="17">
        <v>0.33669915648002602</v>
      </c>
      <c r="AS13" s="17"/>
      <c r="AT13" s="17">
        <v>0.41173512014668501</v>
      </c>
      <c r="AU13" s="17"/>
      <c r="AV13" s="17">
        <v>0.26032650148694902</v>
      </c>
      <c r="AW13" s="17"/>
      <c r="AX13" s="17">
        <v>0.39413165539711598</v>
      </c>
      <c r="AY13" s="17">
        <v>0.36427708705982298</v>
      </c>
      <c r="AZ13" s="17"/>
      <c r="BA13" s="17">
        <v>0.29331655725293798</v>
      </c>
      <c r="BB13" s="17">
        <v>0.34108100485521398</v>
      </c>
    </row>
    <row r="14" spans="2:54" ht="57.6">
      <c r="B14" s="18" t="s">
        <v>173</v>
      </c>
      <c r="C14" s="17">
        <v>0.30950107550735001</v>
      </c>
      <c r="D14" s="17">
        <v>0.35840886024393898</v>
      </c>
      <c r="E14" s="17">
        <v>0.25756252083463199</v>
      </c>
      <c r="F14" s="17"/>
      <c r="G14" s="17">
        <v>0.234485884671783</v>
      </c>
      <c r="H14" s="17">
        <v>0.23995701240863199</v>
      </c>
      <c r="I14" s="17">
        <v>0.278964390086957</v>
      </c>
      <c r="J14" s="17">
        <v>0.243292926626274</v>
      </c>
      <c r="K14" s="17">
        <v>0.39839729007713798</v>
      </c>
      <c r="L14" s="17">
        <v>0.43320036268874101</v>
      </c>
      <c r="M14" s="17"/>
      <c r="N14" s="17">
        <v>0.39966397581155799</v>
      </c>
      <c r="O14" s="17">
        <v>0.35384250023102598</v>
      </c>
      <c r="P14" s="17">
        <v>0.26070235609383302</v>
      </c>
      <c r="Q14" s="17">
        <v>0.22128115323567599</v>
      </c>
      <c r="R14" s="17"/>
      <c r="S14" s="17">
        <v>0.32623721744837803</v>
      </c>
      <c r="T14" s="17">
        <v>0.385173548785401</v>
      </c>
      <c r="U14" s="17">
        <v>0.33940763832985499</v>
      </c>
      <c r="V14" s="17">
        <v>0.292246127558068</v>
      </c>
      <c r="W14" s="17">
        <v>0.33780230105567099</v>
      </c>
      <c r="X14" s="17">
        <v>0.30540898844867898</v>
      </c>
      <c r="Y14" s="17">
        <v>0.26124299588994598</v>
      </c>
      <c r="Z14" s="17">
        <v>0.244563202387205</v>
      </c>
      <c r="AA14" s="17">
        <v>0.28156436450646299</v>
      </c>
      <c r="AB14" s="17">
        <v>0.33163714636392899</v>
      </c>
      <c r="AC14" s="17">
        <v>0.27503301567504002</v>
      </c>
      <c r="AD14" s="17">
        <v>0.118220560582646</v>
      </c>
      <c r="AE14" s="17"/>
      <c r="AF14" s="17">
        <v>0.34402701964180599</v>
      </c>
      <c r="AG14" s="17">
        <v>0.38118326321589202</v>
      </c>
      <c r="AH14" s="17">
        <v>0.37679651210892201</v>
      </c>
      <c r="AI14" s="17">
        <v>0.32577483333849899</v>
      </c>
      <c r="AJ14" s="17">
        <v>0.225876879948368</v>
      </c>
      <c r="AK14" s="17"/>
      <c r="AL14" s="17">
        <v>0.246670054429033</v>
      </c>
      <c r="AM14" s="17">
        <v>0.29736432967047999</v>
      </c>
      <c r="AN14" s="17">
        <v>0.35056178075900801</v>
      </c>
      <c r="AO14" s="17">
        <v>0.35502547962234099</v>
      </c>
      <c r="AP14" s="17">
        <v>0.43976039354302499</v>
      </c>
      <c r="AQ14" s="17"/>
      <c r="AR14" s="17">
        <v>0.30818709222259799</v>
      </c>
      <c r="AS14" s="17"/>
      <c r="AT14" s="17">
        <v>0.21054802247806101</v>
      </c>
      <c r="AU14" s="17"/>
      <c r="AV14" s="17">
        <v>0.34296992837207002</v>
      </c>
      <c r="AW14" s="17"/>
      <c r="AX14" s="17">
        <v>0.30665910816493402</v>
      </c>
      <c r="AY14" s="17">
        <v>0.30671502316094901</v>
      </c>
      <c r="AZ14" s="17"/>
      <c r="BA14" s="17">
        <v>0.31147616267235001</v>
      </c>
      <c r="BB14" s="17">
        <v>0.35515195279055201</v>
      </c>
    </row>
    <row r="15" spans="2:54" ht="28.9">
      <c r="B15" s="18" t="s">
        <v>174</v>
      </c>
      <c r="C15" s="17">
        <v>0.26265898921521902</v>
      </c>
      <c r="D15" s="17">
        <v>0.29998050498469497</v>
      </c>
      <c r="E15" s="17">
        <v>0.22297453855906499</v>
      </c>
      <c r="F15" s="17"/>
      <c r="G15" s="17">
        <v>0.26688364613543503</v>
      </c>
      <c r="H15" s="17">
        <v>0.23960658031965801</v>
      </c>
      <c r="I15" s="17">
        <v>0.24224877531244801</v>
      </c>
      <c r="J15" s="17">
        <v>0.22940173528396501</v>
      </c>
      <c r="K15" s="17">
        <v>0.28231351198571403</v>
      </c>
      <c r="L15" s="17">
        <v>0.30872228758479697</v>
      </c>
      <c r="M15" s="17"/>
      <c r="N15" s="17">
        <v>0.29347977981839102</v>
      </c>
      <c r="O15" s="17">
        <v>0.28159448232251699</v>
      </c>
      <c r="P15" s="17">
        <v>0.23655828192376099</v>
      </c>
      <c r="Q15" s="17">
        <v>0.239132140659292</v>
      </c>
      <c r="R15" s="17"/>
      <c r="S15" s="17">
        <v>0.24358185996442</v>
      </c>
      <c r="T15" s="17">
        <v>0.26914722553138298</v>
      </c>
      <c r="U15" s="17">
        <v>0.326740208024561</v>
      </c>
      <c r="V15" s="17">
        <v>0.31134858112272201</v>
      </c>
      <c r="W15" s="17">
        <v>0.32431848560548399</v>
      </c>
      <c r="X15" s="17">
        <v>0.204615556150051</v>
      </c>
      <c r="Y15" s="17">
        <v>0.27941016913372602</v>
      </c>
      <c r="Z15" s="17">
        <v>0.26139837575455499</v>
      </c>
      <c r="AA15" s="17">
        <v>0.20354526470071799</v>
      </c>
      <c r="AB15" s="17">
        <v>0.30651764924751801</v>
      </c>
      <c r="AC15" s="17">
        <v>0.22656371527744901</v>
      </c>
      <c r="AD15" s="17">
        <v>0.15901078783036801</v>
      </c>
      <c r="AE15" s="17"/>
      <c r="AF15" s="17">
        <v>0.27342661478659402</v>
      </c>
      <c r="AG15" s="17">
        <v>0.29786842811280601</v>
      </c>
      <c r="AH15" s="17">
        <v>0.339752557542292</v>
      </c>
      <c r="AI15" s="17">
        <v>0.38129129366916997</v>
      </c>
      <c r="AJ15" s="17">
        <v>0.18967631059556</v>
      </c>
      <c r="AK15" s="17"/>
      <c r="AL15" s="17">
        <v>0.22787244338729901</v>
      </c>
      <c r="AM15" s="17">
        <v>0.28096553202597102</v>
      </c>
      <c r="AN15" s="17">
        <v>0.292467727712583</v>
      </c>
      <c r="AO15" s="17">
        <v>0.303960164100326</v>
      </c>
      <c r="AP15" s="17">
        <v>0.16057407425787801</v>
      </c>
      <c r="AQ15" s="17"/>
      <c r="AR15" s="17">
        <v>0.30086695906425098</v>
      </c>
      <c r="AS15" s="17"/>
      <c r="AT15" s="17">
        <v>0.28426420840918298</v>
      </c>
      <c r="AU15" s="17"/>
      <c r="AV15" s="17">
        <v>0.36195969012085699</v>
      </c>
      <c r="AW15" s="17"/>
      <c r="AX15" s="17">
        <v>0.36359583632807502</v>
      </c>
      <c r="AY15" s="17">
        <v>0.28228037254890398</v>
      </c>
      <c r="AZ15" s="17"/>
      <c r="BA15" s="17">
        <v>0.247327898537955</v>
      </c>
      <c r="BB15" s="17">
        <v>0.29587133634676099</v>
      </c>
    </row>
    <row r="16" spans="2:54" ht="28.9">
      <c r="B16" s="18" t="s">
        <v>175</v>
      </c>
      <c r="C16" s="17">
        <v>0.182670906941474</v>
      </c>
      <c r="D16" s="17">
        <v>0.18765014886918899</v>
      </c>
      <c r="E16" s="17">
        <v>0.17690778986921499</v>
      </c>
      <c r="F16" s="17"/>
      <c r="G16" s="17">
        <v>0.236721765910893</v>
      </c>
      <c r="H16" s="17">
        <v>0.187233885131775</v>
      </c>
      <c r="I16" s="17">
        <v>0.20776255115206199</v>
      </c>
      <c r="J16" s="17">
        <v>0.198062158869976</v>
      </c>
      <c r="K16" s="17">
        <v>0.15920179062741199</v>
      </c>
      <c r="L16" s="17">
        <v>0.124894770787634</v>
      </c>
      <c r="M16" s="17"/>
      <c r="N16" s="17">
        <v>0.23583192989861801</v>
      </c>
      <c r="O16" s="17">
        <v>0.178553137081774</v>
      </c>
      <c r="P16" s="17">
        <v>0.172570012427951</v>
      </c>
      <c r="Q16" s="17">
        <v>0.14380039628222899</v>
      </c>
      <c r="R16" s="17"/>
      <c r="S16" s="17">
        <v>0.220463519297498</v>
      </c>
      <c r="T16" s="17">
        <v>0.17254201437041899</v>
      </c>
      <c r="U16" s="17">
        <v>0.19416738233237801</v>
      </c>
      <c r="V16" s="17">
        <v>0.14546576988368501</v>
      </c>
      <c r="W16" s="17">
        <v>0.15065409051030201</v>
      </c>
      <c r="X16" s="17">
        <v>0.21580766620747099</v>
      </c>
      <c r="Y16" s="17">
        <v>0.187555395504999</v>
      </c>
      <c r="Z16" s="17">
        <v>0.18638900995000399</v>
      </c>
      <c r="AA16" s="17">
        <v>0.13768453076092699</v>
      </c>
      <c r="AB16" s="17">
        <v>0.166257329187951</v>
      </c>
      <c r="AC16" s="17">
        <v>0.242993609361011</v>
      </c>
      <c r="AD16" s="17">
        <v>0.18562881986943</v>
      </c>
      <c r="AE16" s="17"/>
      <c r="AF16" s="17">
        <v>0.23969023363488101</v>
      </c>
      <c r="AG16" s="17">
        <v>0.118316195293583</v>
      </c>
      <c r="AH16" s="17">
        <v>0.168550011742507</v>
      </c>
      <c r="AI16" s="17">
        <v>0.22005791007609499</v>
      </c>
      <c r="AJ16" s="17">
        <v>0.12614469990537899</v>
      </c>
      <c r="AK16" s="17"/>
      <c r="AL16" s="17">
        <v>0.14018917628816399</v>
      </c>
      <c r="AM16" s="17">
        <v>0.18687286926148</v>
      </c>
      <c r="AN16" s="17">
        <v>0.21363604479971601</v>
      </c>
      <c r="AO16" s="17">
        <v>0.22920456844571699</v>
      </c>
      <c r="AP16" s="17">
        <v>0.28543332327132098</v>
      </c>
      <c r="AQ16" s="17"/>
      <c r="AR16" s="17">
        <v>0.23026498362061701</v>
      </c>
      <c r="AS16" s="17"/>
      <c r="AT16" s="17">
        <v>0.19498601682918601</v>
      </c>
      <c r="AU16" s="17"/>
      <c r="AV16" s="17">
        <v>0.28072336329984199</v>
      </c>
      <c r="AW16" s="17"/>
      <c r="AX16" s="17">
        <v>0.157277351694839</v>
      </c>
      <c r="AY16" s="17">
        <v>0.244230220052573</v>
      </c>
      <c r="AZ16" s="17"/>
      <c r="BA16" s="17">
        <v>0.139750597428839</v>
      </c>
      <c r="BB16" s="17">
        <v>0.209729602646958</v>
      </c>
    </row>
    <row r="17" spans="2:54">
      <c r="B17" s="18" t="s">
        <v>130</v>
      </c>
      <c r="C17" s="17">
        <v>5.2788154040550199E-2</v>
      </c>
      <c r="D17" s="17">
        <v>3.7649305480408797E-2</v>
      </c>
      <c r="E17" s="17">
        <v>6.77981853967905E-2</v>
      </c>
      <c r="F17" s="17"/>
      <c r="G17" s="17">
        <v>2.6290071649024901E-2</v>
      </c>
      <c r="H17" s="17">
        <v>2.8391433383559699E-2</v>
      </c>
      <c r="I17" s="17">
        <v>6.0334348375487498E-2</v>
      </c>
      <c r="J17" s="17">
        <v>7.7389966658898995E-2</v>
      </c>
      <c r="K17" s="17">
        <v>5.89688927663366E-2</v>
      </c>
      <c r="L17" s="17">
        <v>5.8815205382207199E-2</v>
      </c>
      <c r="M17" s="17"/>
      <c r="N17" s="17">
        <v>3.5812246342514398E-2</v>
      </c>
      <c r="O17" s="17">
        <v>6.4325918430581303E-2</v>
      </c>
      <c r="P17" s="17">
        <v>4.2666940414685203E-2</v>
      </c>
      <c r="Q17" s="17">
        <v>6.2576111114580196E-2</v>
      </c>
      <c r="R17" s="17"/>
      <c r="S17" s="17">
        <v>2.4439714245819401E-2</v>
      </c>
      <c r="T17" s="17">
        <v>5.5671636186383502E-2</v>
      </c>
      <c r="U17" s="17">
        <v>7.1647893663273496E-2</v>
      </c>
      <c r="V17" s="17">
        <v>3.4490493699818603E-2</v>
      </c>
      <c r="W17" s="17">
        <v>4.7380281484596901E-2</v>
      </c>
      <c r="X17" s="17">
        <v>8.1654285306773794E-2</v>
      </c>
      <c r="Y17" s="17">
        <v>4.8407049125669101E-2</v>
      </c>
      <c r="Z17" s="17">
        <v>5.5580058998168501E-2</v>
      </c>
      <c r="AA17" s="17">
        <v>5.56910339457155E-2</v>
      </c>
      <c r="AB17" s="17">
        <v>5.9176508077060701E-2</v>
      </c>
      <c r="AC17" s="17">
        <v>5.5357083828084498E-2</v>
      </c>
      <c r="AD17" s="17">
        <v>8.1058787412739294E-2</v>
      </c>
      <c r="AE17" s="17"/>
      <c r="AF17" s="17">
        <v>3.2155301172341999E-2</v>
      </c>
      <c r="AG17" s="17">
        <v>4.12948451797754E-2</v>
      </c>
      <c r="AH17" s="17">
        <v>7.4273828262982802E-2</v>
      </c>
      <c r="AI17" s="17">
        <v>3.2890605585851301E-2</v>
      </c>
      <c r="AJ17" s="17">
        <v>3.4415849296120501E-2</v>
      </c>
      <c r="AK17" s="17"/>
      <c r="AL17" s="17">
        <v>8.5324854471247699E-2</v>
      </c>
      <c r="AM17" s="17">
        <v>3.8028628576760398E-2</v>
      </c>
      <c r="AN17" s="17">
        <v>5.3874715729910302E-2</v>
      </c>
      <c r="AO17" s="17">
        <v>2.563258556702E-2</v>
      </c>
      <c r="AP17" s="17">
        <v>0</v>
      </c>
      <c r="AQ17" s="17"/>
      <c r="AR17" s="17">
        <v>2.7146281417697E-2</v>
      </c>
      <c r="AS17" s="17"/>
      <c r="AT17" s="17">
        <v>2.4549785026458999E-2</v>
      </c>
      <c r="AU17" s="17"/>
      <c r="AV17" s="17">
        <v>2.0723072183776E-2</v>
      </c>
      <c r="AW17" s="17"/>
      <c r="AX17" s="17">
        <v>1.10180601122539E-2</v>
      </c>
      <c r="AY17" s="17">
        <v>4.6268991179035303E-2</v>
      </c>
      <c r="AZ17" s="17"/>
      <c r="BA17" s="17">
        <v>4.7648742432285299E-2</v>
      </c>
      <c r="BB17" s="17">
        <v>4.52422350639771E-2</v>
      </c>
    </row>
    <row r="18" spans="2:54">
      <c r="B18" s="18" t="s">
        <v>101</v>
      </c>
      <c r="C18" s="19">
        <v>1.7141068973872998E-2</v>
      </c>
      <c r="D18" s="19">
        <v>1.8563568265194098E-2</v>
      </c>
      <c r="E18" s="19">
        <v>1.5699855391501299E-2</v>
      </c>
      <c r="F18" s="19"/>
      <c r="G18" s="19">
        <v>5.3171037094371801E-3</v>
      </c>
      <c r="H18" s="19">
        <v>3.7087180290507498E-3</v>
      </c>
      <c r="I18" s="19">
        <v>2.0757172594723702E-2</v>
      </c>
      <c r="J18" s="19">
        <v>2.4222735833710901E-2</v>
      </c>
      <c r="K18" s="19">
        <v>1.8062045869939501E-2</v>
      </c>
      <c r="L18" s="19">
        <v>2.6158806769566299E-2</v>
      </c>
      <c r="M18" s="19"/>
      <c r="N18" s="19">
        <v>1.6885238815801298E-2</v>
      </c>
      <c r="O18" s="19">
        <v>1.27851634593608E-2</v>
      </c>
      <c r="P18" s="19">
        <v>1.6999677933082401E-2</v>
      </c>
      <c r="Q18" s="19">
        <v>2.2133779280232399E-2</v>
      </c>
      <c r="R18" s="19"/>
      <c r="S18" s="19">
        <v>1.7060622386821E-2</v>
      </c>
      <c r="T18" s="19">
        <v>1.7957221599140601E-2</v>
      </c>
      <c r="U18" s="19">
        <v>2.1909143133628399E-2</v>
      </c>
      <c r="V18" s="19">
        <v>1.0264292158739001E-2</v>
      </c>
      <c r="W18" s="19">
        <v>2.6110319878977301E-2</v>
      </c>
      <c r="X18" s="19">
        <v>0</v>
      </c>
      <c r="Y18" s="19">
        <v>4.3191758340992203E-2</v>
      </c>
      <c r="Z18" s="19">
        <v>1.4347149683566301E-2</v>
      </c>
      <c r="AA18" s="19">
        <v>8.1923497140125208E-3</v>
      </c>
      <c r="AB18" s="19">
        <v>2.3783749277112E-2</v>
      </c>
      <c r="AC18" s="19">
        <v>1.2495419886408199E-2</v>
      </c>
      <c r="AD18" s="19">
        <v>0</v>
      </c>
      <c r="AE18" s="19"/>
      <c r="AF18" s="19">
        <v>4.2796028145204203E-3</v>
      </c>
      <c r="AG18" s="19">
        <v>1.04957944249187E-2</v>
      </c>
      <c r="AH18" s="19">
        <v>1.6860094326852901E-2</v>
      </c>
      <c r="AI18" s="19">
        <v>0</v>
      </c>
      <c r="AJ18" s="19">
        <v>4.0564424655876598E-2</v>
      </c>
      <c r="AK18" s="19"/>
      <c r="AL18" s="19">
        <v>3.1652249455643898E-2</v>
      </c>
      <c r="AM18" s="19">
        <v>1.7398298219546401E-2</v>
      </c>
      <c r="AN18" s="19">
        <v>1.0630190517019999E-2</v>
      </c>
      <c r="AO18" s="19">
        <v>3.6416647594138402E-3</v>
      </c>
      <c r="AP18" s="19">
        <v>6.3574119917016697E-2</v>
      </c>
      <c r="AQ18" s="19"/>
      <c r="AR18" s="19">
        <v>0</v>
      </c>
      <c r="AS18" s="19"/>
      <c r="AT18" s="19">
        <v>0</v>
      </c>
      <c r="AU18" s="19"/>
      <c r="AV18" s="19">
        <v>0</v>
      </c>
      <c r="AW18" s="19"/>
      <c r="AX18" s="19">
        <v>0</v>
      </c>
      <c r="AY18" s="19">
        <v>8.7518461150666998E-3</v>
      </c>
      <c r="AZ18" s="19"/>
      <c r="BA18" s="19">
        <v>2.3672211082199E-2</v>
      </c>
      <c r="BB18" s="19">
        <v>1.1707371431089001E-2</v>
      </c>
    </row>
    <row r="19" spans="2:54">
      <c r="B19" s="16"/>
    </row>
    <row r="20" spans="2:54">
      <c r="B20" t="s">
        <v>456</v>
      </c>
    </row>
    <row r="21" spans="2:54">
      <c r="B21" t="s">
        <v>457</v>
      </c>
    </row>
    <row r="23" spans="2:54">
      <c r="B23"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BB23"/>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176</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28.9">
      <c r="B9" s="18" t="s">
        <v>170</v>
      </c>
      <c r="C9" s="17">
        <v>0.38939832915677902</v>
      </c>
      <c r="D9" s="17">
        <v>0.42555256005213898</v>
      </c>
      <c r="E9" s="17">
        <v>0.35800611612659</v>
      </c>
      <c r="F9" s="17"/>
      <c r="G9" s="17">
        <v>0.30165831276991001</v>
      </c>
      <c r="H9" s="17">
        <v>0.246961806301566</v>
      </c>
      <c r="I9" s="17">
        <v>0.34129951086540999</v>
      </c>
      <c r="J9" s="17">
        <v>0.40950673141102001</v>
      </c>
      <c r="K9" s="17">
        <v>0.51700478255246196</v>
      </c>
      <c r="L9" s="17">
        <v>0.50876866158977396</v>
      </c>
      <c r="M9" s="17"/>
      <c r="N9" s="17">
        <v>0.43838768974115699</v>
      </c>
      <c r="O9" s="17">
        <v>0.40447827011286003</v>
      </c>
      <c r="P9" s="17">
        <v>0.35496928899272501</v>
      </c>
      <c r="Q9" s="17">
        <v>0.34185277072657</v>
      </c>
      <c r="R9" s="17"/>
      <c r="S9" s="17">
        <v>0.34171943968054302</v>
      </c>
      <c r="T9" s="17">
        <v>0.47013772416466398</v>
      </c>
      <c r="U9" s="17">
        <v>0.42055366551653001</v>
      </c>
      <c r="V9" s="17">
        <v>0.33667333443562197</v>
      </c>
      <c r="W9" s="17">
        <v>0.45298638667400398</v>
      </c>
      <c r="X9" s="17">
        <v>0.43534578085396902</v>
      </c>
      <c r="Y9" s="17">
        <v>0.45225452300360203</v>
      </c>
      <c r="Z9" s="17">
        <v>0.342438850218582</v>
      </c>
      <c r="AA9" s="17">
        <v>0.348609992443634</v>
      </c>
      <c r="AB9" s="17">
        <v>0.35686989053260199</v>
      </c>
      <c r="AC9" s="17">
        <v>0.33463330948825099</v>
      </c>
      <c r="AD9" s="17">
        <v>0.34250088703686599</v>
      </c>
      <c r="AE9" s="17"/>
      <c r="AF9" s="17">
        <v>0.36652654528053902</v>
      </c>
      <c r="AG9" s="17">
        <v>0.485289005932381</v>
      </c>
      <c r="AH9" s="17">
        <v>0.46374886313964903</v>
      </c>
      <c r="AI9" s="17">
        <v>0.30188239819924301</v>
      </c>
      <c r="AJ9" s="17">
        <v>0.385330788426133</v>
      </c>
      <c r="AK9" s="17"/>
      <c r="AL9" s="17">
        <v>0.396247493557699</v>
      </c>
      <c r="AM9" s="17">
        <v>0.34497299386235297</v>
      </c>
      <c r="AN9" s="17">
        <v>0.38347503624849</v>
      </c>
      <c r="AO9" s="17">
        <v>0.38444287054501902</v>
      </c>
      <c r="AP9" s="17">
        <v>0.44333408279172598</v>
      </c>
      <c r="AQ9" s="17"/>
      <c r="AR9" s="17">
        <v>0.38717296395763401</v>
      </c>
      <c r="AS9" s="17"/>
      <c r="AT9" s="17">
        <v>0.41213903730735701</v>
      </c>
      <c r="AU9" s="17"/>
      <c r="AV9" s="17">
        <v>0.40677529293647702</v>
      </c>
      <c r="AW9" s="17"/>
      <c r="AX9" s="17">
        <v>0.38346617869965199</v>
      </c>
      <c r="AY9" s="17">
        <v>0.33326693453225797</v>
      </c>
      <c r="AZ9" s="17"/>
      <c r="BA9" s="17">
        <v>0.43566198802478201</v>
      </c>
      <c r="BB9" s="17">
        <v>0.41374139499507301</v>
      </c>
    </row>
    <row r="10" spans="2:54">
      <c r="B10" s="18" t="s">
        <v>169</v>
      </c>
      <c r="C10" s="17">
        <v>0.38709411467176402</v>
      </c>
      <c r="D10" s="17">
        <v>0.42055861993639598</v>
      </c>
      <c r="E10" s="17">
        <v>0.35823605273577902</v>
      </c>
      <c r="F10" s="17"/>
      <c r="G10" s="17">
        <v>0.30815684588975001</v>
      </c>
      <c r="H10" s="17">
        <v>0.36171181872928099</v>
      </c>
      <c r="I10" s="17">
        <v>0.38533498129828497</v>
      </c>
      <c r="J10" s="17">
        <v>0.413576037521658</v>
      </c>
      <c r="K10" s="17">
        <v>0.40507946479184798</v>
      </c>
      <c r="L10" s="17">
        <v>0.42938294712290398</v>
      </c>
      <c r="M10" s="17"/>
      <c r="N10" s="17">
        <v>0.41449067182131499</v>
      </c>
      <c r="O10" s="17">
        <v>0.40610062472922198</v>
      </c>
      <c r="P10" s="17">
        <v>0.39138696513265198</v>
      </c>
      <c r="Q10" s="17">
        <v>0.33070440397482498</v>
      </c>
      <c r="R10" s="17"/>
      <c r="S10" s="17">
        <v>0.37868258196283699</v>
      </c>
      <c r="T10" s="17">
        <v>0.44718794443406801</v>
      </c>
      <c r="U10" s="17">
        <v>0.40318200054436998</v>
      </c>
      <c r="V10" s="17">
        <v>0.36748144765161</v>
      </c>
      <c r="W10" s="17">
        <v>0.402784649187721</v>
      </c>
      <c r="X10" s="17">
        <v>0.37523738588762301</v>
      </c>
      <c r="Y10" s="17">
        <v>0.42423952411007898</v>
      </c>
      <c r="Z10" s="17">
        <v>0.32070667917617601</v>
      </c>
      <c r="AA10" s="17">
        <v>0.37989091812658998</v>
      </c>
      <c r="AB10" s="17">
        <v>0.35723900298544298</v>
      </c>
      <c r="AC10" s="17">
        <v>0.34929208371881498</v>
      </c>
      <c r="AD10" s="17">
        <v>0.37713563529982203</v>
      </c>
      <c r="AE10" s="17"/>
      <c r="AF10" s="17">
        <v>0.36182134711782499</v>
      </c>
      <c r="AG10" s="17">
        <v>0.47038508459498102</v>
      </c>
      <c r="AH10" s="17">
        <v>0.441050253702091</v>
      </c>
      <c r="AI10" s="17">
        <v>0.359551310514861</v>
      </c>
      <c r="AJ10" s="17">
        <v>0.37515312228707998</v>
      </c>
      <c r="AK10" s="17"/>
      <c r="AL10" s="17">
        <v>0.37451401945017598</v>
      </c>
      <c r="AM10" s="17">
        <v>0.357402058402219</v>
      </c>
      <c r="AN10" s="17">
        <v>0.39404799814528602</v>
      </c>
      <c r="AO10" s="17">
        <v>0.41744968299326501</v>
      </c>
      <c r="AP10" s="17">
        <v>0.32170464354124001</v>
      </c>
      <c r="AQ10" s="17"/>
      <c r="AR10" s="17">
        <v>0.42651411819094498</v>
      </c>
      <c r="AS10" s="17"/>
      <c r="AT10" s="17">
        <v>0.49501633151732499</v>
      </c>
      <c r="AU10" s="17"/>
      <c r="AV10" s="17">
        <v>0.35474465272531203</v>
      </c>
      <c r="AW10" s="17"/>
      <c r="AX10" s="17">
        <v>0.42025856534120498</v>
      </c>
      <c r="AY10" s="17">
        <v>0.33944119714430299</v>
      </c>
      <c r="AZ10" s="17"/>
      <c r="BA10" s="17">
        <v>0.43935933923359</v>
      </c>
      <c r="BB10" s="17">
        <v>0.38100328991423199</v>
      </c>
    </row>
    <row r="11" spans="2:54">
      <c r="B11" s="18" t="s">
        <v>168</v>
      </c>
      <c r="C11" s="17">
        <v>0.38422888574225</v>
      </c>
      <c r="D11" s="17">
        <v>0.39165688785089298</v>
      </c>
      <c r="E11" s="17">
        <v>0.37591202179354</v>
      </c>
      <c r="F11" s="17"/>
      <c r="G11" s="17">
        <v>0.38411894485417902</v>
      </c>
      <c r="H11" s="17">
        <v>0.47245152823166298</v>
      </c>
      <c r="I11" s="17">
        <v>0.42839283075947099</v>
      </c>
      <c r="J11" s="17">
        <v>0.461634246890817</v>
      </c>
      <c r="K11" s="17">
        <v>0.24877512698488399</v>
      </c>
      <c r="L11" s="17">
        <v>0.29789940668938603</v>
      </c>
      <c r="M11" s="17"/>
      <c r="N11" s="17">
        <v>0.37502672018160599</v>
      </c>
      <c r="O11" s="17">
        <v>0.42069003828769802</v>
      </c>
      <c r="P11" s="17">
        <v>0.37798219962215301</v>
      </c>
      <c r="Q11" s="17">
        <v>0.36867580845834103</v>
      </c>
      <c r="R11" s="17"/>
      <c r="S11" s="17">
        <v>0.428697225884552</v>
      </c>
      <c r="T11" s="17">
        <v>0.35477304498586099</v>
      </c>
      <c r="U11" s="17">
        <v>0.32190342794670102</v>
      </c>
      <c r="V11" s="17">
        <v>0.42214730170840198</v>
      </c>
      <c r="W11" s="17">
        <v>0.31347082559570699</v>
      </c>
      <c r="X11" s="17">
        <v>0.36953567290318601</v>
      </c>
      <c r="Y11" s="17">
        <v>0.40275417320849699</v>
      </c>
      <c r="Z11" s="17">
        <v>0.39195159033299098</v>
      </c>
      <c r="AA11" s="17">
        <v>0.36142239069200199</v>
      </c>
      <c r="AB11" s="17">
        <v>0.40349330191528798</v>
      </c>
      <c r="AC11" s="17">
        <v>0.41207368716894499</v>
      </c>
      <c r="AD11" s="17">
        <v>0.48247070394376401</v>
      </c>
      <c r="AE11" s="17"/>
      <c r="AF11" s="17">
        <v>0.35293881054184101</v>
      </c>
      <c r="AG11" s="17">
        <v>0.42958811410804199</v>
      </c>
      <c r="AH11" s="17">
        <v>0.25887757221325802</v>
      </c>
      <c r="AI11" s="17">
        <v>0.32401961591388201</v>
      </c>
      <c r="AJ11" s="17">
        <v>0.48348716329078101</v>
      </c>
      <c r="AK11" s="17"/>
      <c r="AL11" s="17">
        <v>0.366932981689294</v>
      </c>
      <c r="AM11" s="17">
        <v>0.34833287945279401</v>
      </c>
      <c r="AN11" s="17">
        <v>0.435389466385108</v>
      </c>
      <c r="AO11" s="17">
        <v>0.36796497841269099</v>
      </c>
      <c r="AP11" s="17">
        <v>0.35367944509697302</v>
      </c>
      <c r="AQ11" s="17"/>
      <c r="AR11" s="17">
        <v>0.31470776384064603</v>
      </c>
      <c r="AS11" s="17"/>
      <c r="AT11" s="17">
        <v>0.28850959579318203</v>
      </c>
      <c r="AU11" s="17"/>
      <c r="AV11" s="17">
        <v>0.26457407383959702</v>
      </c>
      <c r="AW11" s="17"/>
      <c r="AX11" s="17">
        <v>0.37303560214961201</v>
      </c>
      <c r="AY11" s="17">
        <v>0.33649271010273901</v>
      </c>
      <c r="AZ11" s="17"/>
      <c r="BA11" s="17">
        <v>0.40766601071813202</v>
      </c>
      <c r="BB11" s="17">
        <v>0.32280921263620099</v>
      </c>
    </row>
    <row r="12" spans="2:54">
      <c r="B12" s="18" t="s">
        <v>172</v>
      </c>
      <c r="C12" s="17">
        <v>0.32142737306423402</v>
      </c>
      <c r="D12" s="17">
        <v>0.26849259593382502</v>
      </c>
      <c r="E12" s="17">
        <v>0.36885246387096399</v>
      </c>
      <c r="F12" s="17"/>
      <c r="G12" s="17">
        <v>0.34157522955583097</v>
      </c>
      <c r="H12" s="17">
        <v>0.31951623767814002</v>
      </c>
      <c r="I12" s="17">
        <v>0.32479778450064001</v>
      </c>
      <c r="J12" s="17">
        <v>0.34866681551727802</v>
      </c>
      <c r="K12" s="17">
        <v>0.302779487412495</v>
      </c>
      <c r="L12" s="17">
        <v>0.29848859923913601</v>
      </c>
      <c r="M12" s="17"/>
      <c r="N12" s="17">
        <v>0.30270161018754799</v>
      </c>
      <c r="O12" s="17">
        <v>0.28178408444112002</v>
      </c>
      <c r="P12" s="17">
        <v>0.31342421446225499</v>
      </c>
      <c r="Q12" s="17">
        <v>0.39554156859683598</v>
      </c>
      <c r="R12" s="17"/>
      <c r="S12" s="17">
        <v>0.291772853881966</v>
      </c>
      <c r="T12" s="17">
        <v>0.29320005095712698</v>
      </c>
      <c r="U12" s="17">
        <v>0.30368344833677602</v>
      </c>
      <c r="V12" s="17">
        <v>0.31226086327394298</v>
      </c>
      <c r="W12" s="17">
        <v>0.18710106061092799</v>
      </c>
      <c r="X12" s="17">
        <v>0.31688780906059499</v>
      </c>
      <c r="Y12" s="17">
        <v>0.30105434765823003</v>
      </c>
      <c r="Z12" s="17">
        <v>0.37647486872668101</v>
      </c>
      <c r="AA12" s="17">
        <v>0.37286234425564302</v>
      </c>
      <c r="AB12" s="17">
        <v>0.407705411314851</v>
      </c>
      <c r="AC12" s="17">
        <v>0.37201120814641497</v>
      </c>
      <c r="AD12" s="17">
        <v>0.39045834122444101</v>
      </c>
      <c r="AE12" s="17"/>
      <c r="AF12" s="17">
        <v>0.37042023060357598</v>
      </c>
      <c r="AG12" s="17">
        <v>0.23680283971072</v>
      </c>
      <c r="AH12" s="17">
        <v>0.27345793073246599</v>
      </c>
      <c r="AI12" s="17">
        <v>0.36246738516802801</v>
      </c>
      <c r="AJ12" s="17">
        <v>0.35234902711415</v>
      </c>
      <c r="AK12" s="17"/>
      <c r="AL12" s="17">
        <v>0.34301336924896703</v>
      </c>
      <c r="AM12" s="17">
        <v>0.365963695038026</v>
      </c>
      <c r="AN12" s="17">
        <v>0.286599978130539</v>
      </c>
      <c r="AO12" s="17">
        <v>0.29209048227923401</v>
      </c>
      <c r="AP12" s="17">
        <v>0.31397712570631398</v>
      </c>
      <c r="AQ12" s="17"/>
      <c r="AR12" s="17">
        <v>0.37039814412547301</v>
      </c>
      <c r="AS12" s="17"/>
      <c r="AT12" s="17">
        <v>0.31315344051587601</v>
      </c>
      <c r="AU12" s="17"/>
      <c r="AV12" s="17">
        <v>0.37922152117430002</v>
      </c>
      <c r="AW12" s="17"/>
      <c r="AX12" s="17">
        <v>0.28113698410105298</v>
      </c>
      <c r="AY12" s="17">
        <v>0.38024343238024999</v>
      </c>
      <c r="AZ12" s="17"/>
      <c r="BA12" s="17">
        <v>0.31144630110912103</v>
      </c>
      <c r="BB12" s="17">
        <v>0.32459162144556403</v>
      </c>
    </row>
    <row r="13" spans="2:54">
      <c r="B13" s="18" t="s">
        <v>171</v>
      </c>
      <c r="C13" s="17">
        <v>0.31935017501688501</v>
      </c>
      <c r="D13" s="17">
        <v>0.26203674218915601</v>
      </c>
      <c r="E13" s="17">
        <v>0.37165981704651602</v>
      </c>
      <c r="F13" s="17"/>
      <c r="G13" s="17">
        <v>0.41866952831742399</v>
      </c>
      <c r="H13" s="17">
        <v>0.45106580696493398</v>
      </c>
      <c r="I13" s="17">
        <v>0.41366753396696299</v>
      </c>
      <c r="J13" s="17">
        <v>0.38557954732377497</v>
      </c>
      <c r="K13" s="17">
        <v>0.18829394674375199</v>
      </c>
      <c r="L13" s="17">
        <v>0.10036875616640301</v>
      </c>
      <c r="M13" s="17"/>
      <c r="N13" s="17">
        <v>0.27089591266648499</v>
      </c>
      <c r="O13" s="17">
        <v>0.30780198333783299</v>
      </c>
      <c r="P13" s="17">
        <v>0.36681451969833501</v>
      </c>
      <c r="Q13" s="17">
        <v>0.34670852884100301</v>
      </c>
      <c r="R13" s="17"/>
      <c r="S13" s="17">
        <v>0.390522408542955</v>
      </c>
      <c r="T13" s="17">
        <v>0.212943747042389</v>
      </c>
      <c r="U13" s="17">
        <v>0.22542245430970501</v>
      </c>
      <c r="V13" s="17">
        <v>0.32917397794875902</v>
      </c>
      <c r="W13" s="17">
        <v>0.33454044908984398</v>
      </c>
      <c r="X13" s="17">
        <v>0.288982175134543</v>
      </c>
      <c r="Y13" s="17">
        <v>0.343712456916414</v>
      </c>
      <c r="Z13" s="17">
        <v>0.37806976837782202</v>
      </c>
      <c r="AA13" s="17">
        <v>0.34920773895702301</v>
      </c>
      <c r="AB13" s="17">
        <v>0.32972746745262999</v>
      </c>
      <c r="AC13" s="17">
        <v>0.36872943869959601</v>
      </c>
      <c r="AD13" s="17">
        <v>0.36091296733332101</v>
      </c>
      <c r="AE13" s="17"/>
      <c r="AF13" s="17">
        <v>0.373495015227988</v>
      </c>
      <c r="AG13" s="17">
        <v>0.199723216359597</v>
      </c>
      <c r="AH13" s="17">
        <v>0.29581613828301001</v>
      </c>
      <c r="AI13" s="17">
        <v>0.395560791417991</v>
      </c>
      <c r="AJ13" s="17">
        <v>0.315565473682271</v>
      </c>
      <c r="AK13" s="17"/>
      <c r="AL13" s="17">
        <v>0.30004271076925598</v>
      </c>
      <c r="AM13" s="17">
        <v>0.37417149272234201</v>
      </c>
      <c r="AN13" s="17">
        <v>0.30243747755384698</v>
      </c>
      <c r="AO13" s="17">
        <v>0.32737238051151801</v>
      </c>
      <c r="AP13" s="17">
        <v>0.21321219876468001</v>
      </c>
      <c r="AQ13" s="17"/>
      <c r="AR13" s="17">
        <v>0.320432737481956</v>
      </c>
      <c r="AS13" s="17"/>
      <c r="AT13" s="17">
        <v>0.36034045233831902</v>
      </c>
      <c r="AU13" s="17"/>
      <c r="AV13" s="17">
        <v>0.326825017567139</v>
      </c>
      <c r="AW13" s="17"/>
      <c r="AX13" s="17">
        <v>0.38022978835368898</v>
      </c>
      <c r="AY13" s="17">
        <v>0.38339040979218703</v>
      </c>
      <c r="AZ13" s="17"/>
      <c r="BA13" s="17">
        <v>0.24366482309017701</v>
      </c>
      <c r="BB13" s="17">
        <v>0.33350240087955602</v>
      </c>
    </row>
    <row r="14" spans="2:54" ht="28.9">
      <c r="B14" s="18" t="s">
        <v>177</v>
      </c>
      <c r="C14" s="17">
        <v>0.27190032886825499</v>
      </c>
      <c r="D14" s="17">
        <v>0.34111227752662898</v>
      </c>
      <c r="E14" s="17">
        <v>0.21105713406832999</v>
      </c>
      <c r="F14" s="17"/>
      <c r="G14" s="17">
        <v>0.21133346057875299</v>
      </c>
      <c r="H14" s="17">
        <v>0.25078688689675099</v>
      </c>
      <c r="I14" s="17">
        <v>0.21346969858744799</v>
      </c>
      <c r="J14" s="17">
        <v>0.174495908983646</v>
      </c>
      <c r="K14" s="17">
        <v>0.34791025822625199</v>
      </c>
      <c r="L14" s="17">
        <v>0.40219961448739</v>
      </c>
      <c r="M14" s="17"/>
      <c r="N14" s="17">
        <v>0.34252677877058701</v>
      </c>
      <c r="O14" s="17">
        <v>0.297009302444458</v>
      </c>
      <c r="P14" s="17">
        <v>0.19804411300031899</v>
      </c>
      <c r="Q14" s="17">
        <v>0.228177196735521</v>
      </c>
      <c r="R14" s="17"/>
      <c r="S14" s="17">
        <v>0.25238288617465299</v>
      </c>
      <c r="T14" s="17">
        <v>0.30531302594129001</v>
      </c>
      <c r="U14" s="17">
        <v>0.29525188167012001</v>
      </c>
      <c r="V14" s="17">
        <v>0.25320589979049002</v>
      </c>
      <c r="W14" s="17">
        <v>0.23906898395968801</v>
      </c>
      <c r="X14" s="17">
        <v>0.27936352054435398</v>
      </c>
      <c r="Y14" s="17">
        <v>0.26076960718922298</v>
      </c>
      <c r="Z14" s="17">
        <v>0.34751720056007501</v>
      </c>
      <c r="AA14" s="17">
        <v>0.29310670728801502</v>
      </c>
      <c r="AB14" s="17">
        <v>0.23418825301525201</v>
      </c>
      <c r="AC14" s="17">
        <v>0.23865311013860899</v>
      </c>
      <c r="AD14" s="17">
        <v>0.29198676728268802</v>
      </c>
      <c r="AE14" s="17"/>
      <c r="AF14" s="17">
        <v>0.28828410140982202</v>
      </c>
      <c r="AG14" s="17">
        <v>0.34598633173032101</v>
      </c>
      <c r="AH14" s="17">
        <v>0.26572748479442898</v>
      </c>
      <c r="AI14" s="17">
        <v>0.24499076118867599</v>
      </c>
      <c r="AJ14" s="17">
        <v>0.23057571691832901</v>
      </c>
      <c r="AK14" s="17"/>
      <c r="AL14" s="17">
        <v>0.26205089558552402</v>
      </c>
      <c r="AM14" s="17">
        <v>0.209406280597983</v>
      </c>
      <c r="AN14" s="17">
        <v>0.27407825088738103</v>
      </c>
      <c r="AO14" s="17">
        <v>0.39814371608902399</v>
      </c>
      <c r="AP14" s="17">
        <v>0.27069500250341</v>
      </c>
      <c r="AQ14" s="17"/>
      <c r="AR14" s="17">
        <v>0.32727727873846701</v>
      </c>
      <c r="AS14" s="17"/>
      <c r="AT14" s="17">
        <v>0.327683947350976</v>
      </c>
      <c r="AU14" s="17"/>
      <c r="AV14" s="17">
        <v>0.371925855249019</v>
      </c>
      <c r="AW14" s="17"/>
      <c r="AX14" s="17">
        <v>0.35667888579997298</v>
      </c>
      <c r="AY14" s="17">
        <v>0.28084905767923801</v>
      </c>
      <c r="AZ14" s="17"/>
      <c r="BA14" s="17">
        <v>0.32912440829664502</v>
      </c>
      <c r="BB14" s="17">
        <v>0.275459434411295</v>
      </c>
    </row>
    <row r="15" spans="2:54" ht="28.9">
      <c r="B15" s="18" t="s">
        <v>174</v>
      </c>
      <c r="C15" s="17">
        <v>0.24251185480308601</v>
      </c>
      <c r="D15" s="17">
        <v>0.26365808093124898</v>
      </c>
      <c r="E15" s="17">
        <v>0.22354743624544901</v>
      </c>
      <c r="F15" s="17"/>
      <c r="G15" s="17">
        <v>0.18835334883131</v>
      </c>
      <c r="H15" s="17">
        <v>0.21018602136586401</v>
      </c>
      <c r="I15" s="17">
        <v>0.229623633970399</v>
      </c>
      <c r="J15" s="17">
        <v>0.210920735596172</v>
      </c>
      <c r="K15" s="17">
        <v>0.33262247194578898</v>
      </c>
      <c r="L15" s="17">
        <v>0.28077842103167999</v>
      </c>
      <c r="M15" s="17"/>
      <c r="N15" s="17">
        <v>0.24418759567721901</v>
      </c>
      <c r="O15" s="17">
        <v>0.22304146565271499</v>
      </c>
      <c r="P15" s="17">
        <v>0.22784686427751999</v>
      </c>
      <c r="Q15" s="17">
        <v>0.27506455862958701</v>
      </c>
      <c r="R15" s="17"/>
      <c r="S15" s="17">
        <v>0.19525225965398299</v>
      </c>
      <c r="T15" s="17">
        <v>0.27469708885173499</v>
      </c>
      <c r="U15" s="17">
        <v>0.321602999333721</v>
      </c>
      <c r="V15" s="17">
        <v>0.22102696682877701</v>
      </c>
      <c r="W15" s="17">
        <v>0.24951770449869001</v>
      </c>
      <c r="X15" s="17">
        <v>0.236872294979421</v>
      </c>
      <c r="Y15" s="17">
        <v>0.23418453230498901</v>
      </c>
      <c r="Z15" s="17">
        <v>0.208079727194243</v>
      </c>
      <c r="AA15" s="17">
        <v>0.25847225549696701</v>
      </c>
      <c r="AB15" s="17">
        <v>0.24400058988430701</v>
      </c>
      <c r="AC15" s="17">
        <v>0.16995804302675299</v>
      </c>
      <c r="AD15" s="17">
        <v>0.28071211437151899</v>
      </c>
      <c r="AE15" s="17"/>
      <c r="AF15" s="17">
        <v>0.26864716748155199</v>
      </c>
      <c r="AG15" s="17">
        <v>0.17506309177434501</v>
      </c>
      <c r="AH15" s="17">
        <v>0.28207771933806802</v>
      </c>
      <c r="AI15" s="17">
        <v>0.279222127498364</v>
      </c>
      <c r="AJ15" s="17">
        <v>0.23447601531881801</v>
      </c>
      <c r="AK15" s="17"/>
      <c r="AL15" s="17">
        <v>0.25351712838264501</v>
      </c>
      <c r="AM15" s="17">
        <v>0.25598888458005298</v>
      </c>
      <c r="AN15" s="17">
        <v>0.22887778807421699</v>
      </c>
      <c r="AO15" s="17">
        <v>0.263626587768161</v>
      </c>
      <c r="AP15" s="17">
        <v>0.281228802251968</v>
      </c>
      <c r="AQ15" s="17"/>
      <c r="AR15" s="17">
        <v>0.29814546684243798</v>
      </c>
      <c r="AS15" s="17"/>
      <c r="AT15" s="17">
        <v>0.30898244883252501</v>
      </c>
      <c r="AU15" s="17"/>
      <c r="AV15" s="17">
        <v>0.31903065054996199</v>
      </c>
      <c r="AW15" s="17"/>
      <c r="AX15" s="17">
        <v>0.30846382793070898</v>
      </c>
      <c r="AY15" s="17">
        <v>0.27866624866259398</v>
      </c>
      <c r="AZ15" s="17"/>
      <c r="BA15" s="17">
        <v>0.227308515476707</v>
      </c>
      <c r="BB15" s="17">
        <v>0.29194500562519698</v>
      </c>
    </row>
    <row r="16" spans="2:54" ht="28.9">
      <c r="B16" s="18" t="s">
        <v>175</v>
      </c>
      <c r="C16" s="17">
        <v>0.173548053137004</v>
      </c>
      <c r="D16" s="17">
        <v>0.15519916133334799</v>
      </c>
      <c r="E16" s="17">
        <v>0.18874392078577501</v>
      </c>
      <c r="F16" s="17"/>
      <c r="G16" s="17">
        <v>0.21751876119573499</v>
      </c>
      <c r="H16" s="17">
        <v>0.21726493949353201</v>
      </c>
      <c r="I16" s="17">
        <v>0.21501509049435599</v>
      </c>
      <c r="J16" s="17">
        <v>0.12880832241390899</v>
      </c>
      <c r="K16" s="17">
        <v>0.139078437745002</v>
      </c>
      <c r="L16" s="17">
        <v>0.132995900814358</v>
      </c>
      <c r="M16" s="17"/>
      <c r="N16" s="17">
        <v>0.228490169571132</v>
      </c>
      <c r="O16" s="17">
        <v>0.13542946514353099</v>
      </c>
      <c r="P16" s="17">
        <v>0.16243658933827701</v>
      </c>
      <c r="Q16" s="17">
        <v>0.16083232254822399</v>
      </c>
      <c r="R16" s="17"/>
      <c r="S16" s="17">
        <v>0.17901106217240201</v>
      </c>
      <c r="T16" s="17">
        <v>0.128472847036807</v>
      </c>
      <c r="U16" s="17">
        <v>0.18800037521949001</v>
      </c>
      <c r="V16" s="17">
        <v>0.17286764961543699</v>
      </c>
      <c r="W16" s="17">
        <v>0.17679414015296099</v>
      </c>
      <c r="X16" s="17">
        <v>0.16679090279268</v>
      </c>
      <c r="Y16" s="17">
        <v>0.14335493968736099</v>
      </c>
      <c r="Z16" s="17">
        <v>0.20901215914534599</v>
      </c>
      <c r="AA16" s="17">
        <v>0.17996078365054</v>
      </c>
      <c r="AB16" s="17">
        <v>0.18492687334896801</v>
      </c>
      <c r="AC16" s="17">
        <v>0.17792468389062299</v>
      </c>
      <c r="AD16" s="17">
        <v>0.25951060281253002</v>
      </c>
      <c r="AE16" s="17"/>
      <c r="AF16" s="17">
        <v>0.229932940280936</v>
      </c>
      <c r="AG16" s="17">
        <v>0.12923474965720999</v>
      </c>
      <c r="AH16" s="17">
        <v>0.16361162307205901</v>
      </c>
      <c r="AI16" s="17">
        <v>0.28030171525461101</v>
      </c>
      <c r="AJ16" s="17">
        <v>8.1647457201062104E-2</v>
      </c>
      <c r="AK16" s="17"/>
      <c r="AL16" s="17">
        <v>0.12475686175730701</v>
      </c>
      <c r="AM16" s="17">
        <v>0.16739700912230901</v>
      </c>
      <c r="AN16" s="17">
        <v>0.212303255101603</v>
      </c>
      <c r="AO16" s="17">
        <v>0.25483027490230198</v>
      </c>
      <c r="AP16" s="17">
        <v>0.30083236363592097</v>
      </c>
      <c r="AQ16" s="17"/>
      <c r="AR16" s="17">
        <v>0.16783803413729501</v>
      </c>
      <c r="AS16" s="17"/>
      <c r="AT16" s="17">
        <v>0.19515007406653001</v>
      </c>
      <c r="AU16" s="17"/>
      <c r="AV16" s="17">
        <v>0.201312993480292</v>
      </c>
      <c r="AW16" s="17"/>
      <c r="AX16" s="17">
        <v>0.15668060628268099</v>
      </c>
      <c r="AY16" s="17">
        <v>0.21745882194153601</v>
      </c>
      <c r="AZ16" s="17"/>
      <c r="BA16" s="17">
        <v>0.12753625128837601</v>
      </c>
      <c r="BB16" s="17">
        <v>0.20886494353972701</v>
      </c>
    </row>
    <row r="17" spans="2:54">
      <c r="B17" s="18" t="s">
        <v>130</v>
      </c>
      <c r="C17" s="17">
        <v>5.8089823603040901E-2</v>
      </c>
      <c r="D17" s="17">
        <v>4.5233118548569602E-2</v>
      </c>
      <c r="E17" s="17">
        <v>7.0031880085443296E-2</v>
      </c>
      <c r="F17" s="17"/>
      <c r="G17" s="17">
        <v>4.1260930459597299E-2</v>
      </c>
      <c r="H17" s="17">
        <v>4.4028058810212101E-2</v>
      </c>
      <c r="I17" s="17">
        <v>5.0961458120756198E-2</v>
      </c>
      <c r="J17" s="17">
        <v>5.29384499373984E-2</v>
      </c>
      <c r="K17" s="17">
        <v>8.2348393832706299E-2</v>
      </c>
      <c r="L17" s="17">
        <v>7.5274813341149105E-2</v>
      </c>
      <c r="M17" s="17"/>
      <c r="N17" s="17">
        <v>3.04794817016272E-2</v>
      </c>
      <c r="O17" s="17">
        <v>7.2281470919570698E-2</v>
      </c>
      <c r="P17" s="17">
        <v>6.8775650633241703E-2</v>
      </c>
      <c r="Q17" s="17">
        <v>6.5024190315795094E-2</v>
      </c>
      <c r="R17" s="17"/>
      <c r="S17" s="17">
        <v>3.6034398866408503E-2</v>
      </c>
      <c r="T17" s="17">
        <v>7.8715290854520698E-2</v>
      </c>
      <c r="U17" s="17">
        <v>5.0562379451266203E-2</v>
      </c>
      <c r="V17" s="17">
        <v>8.5297361436295696E-2</v>
      </c>
      <c r="W17" s="17">
        <v>5.1720790533696298E-2</v>
      </c>
      <c r="X17" s="17">
        <v>7.6634765685911294E-2</v>
      </c>
      <c r="Y17" s="17">
        <v>3.36760721078119E-2</v>
      </c>
      <c r="Z17" s="17">
        <v>4.4331546650181297E-2</v>
      </c>
      <c r="AA17" s="17">
        <v>4.4506460130056401E-2</v>
      </c>
      <c r="AB17" s="17">
        <v>6.5593374276852495E-2</v>
      </c>
      <c r="AC17" s="17">
        <v>0.106015287357949</v>
      </c>
      <c r="AD17" s="17">
        <v>0</v>
      </c>
      <c r="AE17" s="17"/>
      <c r="AF17" s="17">
        <v>3.2583993377569002E-2</v>
      </c>
      <c r="AG17" s="17">
        <v>6.55635856671265E-2</v>
      </c>
      <c r="AH17" s="17">
        <v>5.9532942434062E-2</v>
      </c>
      <c r="AI17" s="17">
        <v>5.5637341636266303E-2</v>
      </c>
      <c r="AJ17" s="17">
        <v>4.00484059237005E-2</v>
      </c>
      <c r="AK17" s="17"/>
      <c r="AL17" s="17">
        <v>7.4632967946947307E-2</v>
      </c>
      <c r="AM17" s="17">
        <v>8.4639496775929995E-2</v>
      </c>
      <c r="AN17" s="17">
        <v>4.3925792644979297E-2</v>
      </c>
      <c r="AO17" s="17">
        <v>2.2702457441664999E-2</v>
      </c>
      <c r="AP17" s="17">
        <v>5.3873443581774601E-2</v>
      </c>
      <c r="AQ17" s="17"/>
      <c r="AR17" s="17">
        <v>3.3264442071853903E-2</v>
      </c>
      <c r="AS17" s="17"/>
      <c r="AT17" s="17">
        <v>1.54702171577613E-2</v>
      </c>
      <c r="AU17" s="17"/>
      <c r="AV17" s="17">
        <v>4.2615869611522597E-2</v>
      </c>
      <c r="AW17" s="17"/>
      <c r="AX17" s="17">
        <v>2.0727559928848699E-2</v>
      </c>
      <c r="AY17" s="17">
        <v>3.7619553278186099E-2</v>
      </c>
      <c r="AZ17" s="17"/>
      <c r="BA17" s="17">
        <v>5.2062400317855299E-2</v>
      </c>
      <c r="BB17" s="17">
        <v>4.74200682030528E-2</v>
      </c>
    </row>
    <row r="18" spans="2:54">
      <c r="B18" s="18" t="s">
        <v>101</v>
      </c>
      <c r="C18" s="19">
        <v>1.2815792028185899E-2</v>
      </c>
      <c r="D18" s="19">
        <v>1.31724239989943E-2</v>
      </c>
      <c r="E18" s="19">
        <v>1.25695443425977E-2</v>
      </c>
      <c r="F18" s="19"/>
      <c r="G18" s="19">
        <v>8.6038056272415807E-3</v>
      </c>
      <c r="H18" s="19">
        <v>3.3791256533321598E-3</v>
      </c>
      <c r="I18" s="19">
        <v>1.5092455711130401E-2</v>
      </c>
      <c r="J18" s="19">
        <v>2.0374528963536E-2</v>
      </c>
      <c r="K18" s="19">
        <v>1.1968648016616E-2</v>
      </c>
      <c r="L18" s="19">
        <v>1.6333750110023401E-2</v>
      </c>
      <c r="M18" s="19"/>
      <c r="N18" s="19">
        <v>8.4752090067145291E-3</v>
      </c>
      <c r="O18" s="19">
        <v>9.60783184057179E-3</v>
      </c>
      <c r="P18" s="19">
        <v>9.3645303629109906E-3</v>
      </c>
      <c r="Q18" s="19">
        <v>2.1249045712144799E-2</v>
      </c>
      <c r="R18" s="19"/>
      <c r="S18" s="19">
        <v>2.0905609709133102E-2</v>
      </c>
      <c r="T18" s="19">
        <v>8.9105259538958606E-3</v>
      </c>
      <c r="U18" s="19">
        <v>1.8580449359253699E-2</v>
      </c>
      <c r="V18" s="19">
        <v>1.4947927999610901E-2</v>
      </c>
      <c r="W18" s="19">
        <v>4.0401143624042297E-2</v>
      </c>
      <c r="X18" s="19">
        <v>0</v>
      </c>
      <c r="Y18" s="19">
        <v>8.7627714276472708E-3</v>
      </c>
      <c r="Z18" s="19">
        <v>1.36109438947596E-2</v>
      </c>
      <c r="AA18" s="19">
        <v>0</v>
      </c>
      <c r="AB18" s="19">
        <v>1.99798002480483E-2</v>
      </c>
      <c r="AC18" s="19">
        <v>0</v>
      </c>
      <c r="AD18" s="19">
        <v>0</v>
      </c>
      <c r="AE18" s="19"/>
      <c r="AF18" s="19">
        <v>4.5903743046051496E-3</v>
      </c>
      <c r="AG18" s="19">
        <v>1.1323932045281201E-2</v>
      </c>
      <c r="AH18" s="19">
        <v>2.0683916959939899E-2</v>
      </c>
      <c r="AI18" s="19">
        <v>0</v>
      </c>
      <c r="AJ18" s="19">
        <v>2.9963265904482801E-2</v>
      </c>
      <c r="AK18" s="19"/>
      <c r="AL18" s="19">
        <v>1.4972506842105E-2</v>
      </c>
      <c r="AM18" s="19">
        <v>1.0102076642136399E-2</v>
      </c>
      <c r="AN18" s="19">
        <v>1.2115251513085099E-2</v>
      </c>
      <c r="AO18" s="19">
        <v>0</v>
      </c>
      <c r="AP18" s="19">
        <v>2.45834344111346E-2</v>
      </c>
      <c r="AQ18" s="19"/>
      <c r="AR18" s="19">
        <v>5.0691365215687397E-3</v>
      </c>
      <c r="AS18" s="19"/>
      <c r="AT18" s="19">
        <v>0</v>
      </c>
      <c r="AU18" s="19"/>
      <c r="AV18" s="19">
        <v>0</v>
      </c>
      <c r="AW18" s="19"/>
      <c r="AX18" s="19">
        <v>1.5058856286395099E-2</v>
      </c>
      <c r="AY18" s="19">
        <v>6.4762808308504701E-3</v>
      </c>
      <c r="AZ18" s="19"/>
      <c r="BA18" s="19">
        <v>1.9113875783144999E-2</v>
      </c>
      <c r="BB18" s="19">
        <v>9.8959950206674099E-3</v>
      </c>
    </row>
    <row r="19" spans="2:54">
      <c r="B19" s="16"/>
    </row>
    <row r="20" spans="2:54">
      <c r="B20" t="s">
        <v>456</v>
      </c>
    </row>
    <row r="21" spans="2:54">
      <c r="B21" t="s">
        <v>457</v>
      </c>
    </row>
    <row r="23" spans="2:54">
      <c r="B23"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2:F185"/>
  <sheetViews>
    <sheetView showGridLines="0" topLeftCell="A167" workbookViewId="0">
      <selection activeCell="B8" sqref="B8"/>
    </sheetView>
  </sheetViews>
  <sheetFormatPr defaultColWidth="11.5703125" defaultRowHeight="14.45"/>
  <cols>
    <col min="4" max="4" width="100.7109375" customWidth="1"/>
    <col min="5" max="5" width="20.7109375" customWidth="1"/>
  </cols>
  <sheetData>
    <row r="2" spans="3:6" ht="40.15" customHeight="1">
      <c r="D2" s="1" t="s">
        <v>25</v>
      </c>
    </row>
    <row r="6" spans="3:6">
      <c r="D6" s="8" t="str">
        <f>HYPERLINK("#'Full Results'!A1", "Full Results")</f>
        <v>Full Results</v>
      </c>
    </row>
    <row r="8" spans="3:6">
      <c r="D8" s="6" t="s">
        <v>26</v>
      </c>
      <c r="E8" s="6" t="s">
        <v>27</v>
      </c>
      <c r="F8" s="6" t="s">
        <v>28</v>
      </c>
    </row>
    <row r="9" spans="3:6">
      <c r="C9">
        <v>1</v>
      </c>
      <c r="D9" s="8" t="str">
        <f>HYPERLINK("#'Table 1'!A1", "Which do you think are the most important issues facing the country at this time?Please select up to three")</f>
        <v>Which do you think are the most important issues facing the country at this time?Please select up to three</v>
      </c>
      <c r="E9" s="14" t="str">
        <f>HYPERLINK("#'Full Results'!A11", "11")</f>
        <v>11</v>
      </c>
      <c r="F9" t="s">
        <v>29</v>
      </c>
    </row>
    <row r="10" spans="3:6">
      <c r="C10">
        <v>2</v>
      </c>
      <c r="D10" s="8" t="str">
        <f>HYPERLINK("#'Table 2'!A1", "Which, if any, of the following issues do you think the new Government of the UK should prioritise?Please select up to three")</f>
        <v>Which, if any, of the following issues do you think the new Government of the UK should prioritise?Please select up to three</v>
      </c>
      <c r="E10" s="14" t="str">
        <f>HYPERLINK("#'Full Results'!A31", "31")</f>
        <v>31</v>
      </c>
      <c r="F10" t="s">
        <v>29</v>
      </c>
    </row>
    <row r="11" spans="3:6">
      <c r="C11">
        <v>3</v>
      </c>
      <c r="D11" s="8" t="str">
        <f>HYPERLINK("#'Table 3'!A1", "Grid Summary: How much of a priority do you think the following should be for the UK Government at the moment?")</f>
        <v>Grid Summary: How much of a priority do you think the following should be for the UK Government at the moment?</v>
      </c>
      <c r="E11" s="7"/>
      <c r="F11" t="s">
        <v>29</v>
      </c>
    </row>
    <row r="12" spans="3:6">
      <c r="C12">
        <v>4</v>
      </c>
      <c r="D12" s="8" t="str">
        <f>HYPERLINK("#'Table 4'!A1", "How much of a priority do you think the following should be for the UK Government at the moment?: Kickstart economic growth")</f>
        <v>How much of a priority do you think the following should be for the UK Government at the moment?: Kickstart economic growth</v>
      </c>
      <c r="E12" s="14" t="str">
        <f>HYPERLINK("#'Full Results'!A47", "47")</f>
        <v>47</v>
      </c>
      <c r="F12" t="s">
        <v>29</v>
      </c>
    </row>
    <row r="13" spans="3:6">
      <c r="C13">
        <v>5</v>
      </c>
      <c r="D13" s="8" t="str">
        <f>HYPERLINK("#'Table 5'!A1", "How much of a priority do you think the following should be for the UK Government at the moment?: Make Britain a clean energy superpower")</f>
        <v>How much of a priority do you think the following should be for the UK Government at the moment?: Make Britain a clean energy superpower</v>
      </c>
      <c r="E13" s="14" t="str">
        <f>HYPERLINK("#'Full Results'!A55", "55")</f>
        <v>55</v>
      </c>
      <c r="F13" t="s">
        <v>29</v>
      </c>
    </row>
    <row r="14" spans="3:6">
      <c r="C14">
        <v>6</v>
      </c>
      <c r="D14" s="8" t="str">
        <f>HYPERLINK("#'Table 6'!A1", "How much of a priority do you think the following should be for the UK Government at the moment?: Take back our streets by halving serious violent crime")</f>
        <v>How much of a priority do you think the following should be for the UK Government at the moment?: Take back our streets by halving serious violent crime</v>
      </c>
      <c r="E14" s="14" t="str">
        <f>HYPERLINK("#'Full Results'!A63", "63")</f>
        <v>63</v>
      </c>
      <c r="F14" t="s">
        <v>29</v>
      </c>
    </row>
    <row r="15" spans="3:6">
      <c r="C15">
        <v>7</v>
      </c>
      <c r="D15" s="8" t="str">
        <f>HYPERLINK("#'Table 7'!A1", "How much of a priority do you think the following should be for the UK Government at the moment?: Break down barriers to opportunity by reforming childcare and education systems")</f>
        <v>How much of a priority do you think the following should be for the UK Government at the moment?: Break down barriers to opportunity by reforming childcare and education systems</v>
      </c>
      <c r="E15" s="14" t="str">
        <f>HYPERLINK("#'Full Results'!A71", "71")</f>
        <v>71</v>
      </c>
      <c r="F15" t="s">
        <v>29</v>
      </c>
    </row>
    <row r="16" spans="3:6">
      <c r="C16">
        <v>8</v>
      </c>
      <c r="D16" s="8" t="str">
        <f>HYPERLINK("#'Table 8'!A1", "How much of a priority do you think the following should be for the UK Government at the moment?: Build an NHS fit for the future")</f>
        <v>How much of a priority do you think the following should be for the UK Government at the moment?: Build an NHS fit for the future</v>
      </c>
      <c r="E16" s="14" t="str">
        <f>HYPERLINK("#'Full Results'!A79", "79")</f>
        <v>79</v>
      </c>
      <c r="F16" t="s">
        <v>29</v>
      </c>
    </row>
    <row r="17" spans="3:6">
      <c r="C17">
        <v>9</v>
      </c>
      <c r="D17" s="8" t="str">
        <f>HYPERLINK("#'Table 9'!A1", "Grid Summary: The Labour Party has said that the following are their “missions” for Government. Based on what you have seen and heard, do you think the government will or will not succeed in achieving the following in the next 5 years?    ")</f>
        <v>Grid Summary: The Labour Party has said that the following are their “missions” for Government. Based on what you have seen and heard, do you think the government will or will not succeed in achieving the following in the next 5 years?    </v>
      </c>
      <c r="E17" s="7"/>
      <c r="F17" t="s">
        <v>29</v>
      </c>
    </row>
    <row r="18" spans="3:6">
      <c r="C18">
        <v>10</v>
      </c>
      <c r="D18" s="8" t="str">
        <f>HYPERLINK("#'Table 10'!A1", "The Labour Party has said that the following are their “missions” for Government. Based on what you have seen and heard, do you think the government will or will not succeed in achieving the following in the next 5 years?    : Kickstart economic ...")</f>
        <v>The Labour Party has said that the following are their “missions” for Government. Based on what you have seen and heard, do you think the government will or will not succeed in achieving the following in the next 5 years?    : Kickstart economic ...</v>
      </c>
      <c r="E18" s="14" t="str">
        <f>HYPERLINK("#'Full Results'!A87", "87")</f>
        <v>87</v>
      </c>
      <c r="F18" t="s">
        <v>29</v>
      </c>
    </row>
    <row r="19" spans="3:6">
      <c r="C19">
        <v>11</v>
      </c>
      <c r="D19" s="8" t="str">
        <f>HYPERLINK("#'Table 11'!A1", "The Labour Party has said that the following are their “missions” for Government. Based on what you have seen and heard, do you think the government will or will not succeed in achieving the following in the next 5 years?    : Make Britain a clea...")</f>
        <v>The Labour Party has said that the following are their “missions” for Government. Based on what you have seen and heard, do you think the government will or will not succeed in achieving the following in the next 5 years?    : Make Britain a clea...</v>
      </c>
      <c r="E19" s="14" t="str">
        <f>HYPERLINK("#'Full Results'!A95", "95")</f>
        <v>95</v>
      </c>
      <c r="F19" t="s">
        <v>29</v>
      </c>
    </row>
    <row r="20" spans="3:6">
      <c r="C20">
        <v>12</v>
      </c>
      <c r="D20" s="8" t="str">
        <f>HYPERLINK("#'Table 12'!A1", "The Labour Party has said that the following are their “missions” for Government. Based on what you have seen and heard, do you think the government will or will not succeed in achieving the following in the next 5 years?    : Take back our stree...")</f>
        <v>The Labour Party has said that the following are their “missions” for Government. Based on what you have seen and heard, do you think the government will or will not succeed in achieving the following in the next 5 years?    : Take back our stree...</v>
      </c>
      <c r="E20" s="14" t="str">
        <f>HYPERLINK("#'Full Results'!A103", "103")</f>
        <v>103</v>
      </c>
      <c r="F20" t="s">
        <v>29</v>
      </c>
    </row>
    <row r="21" spans="3:6">
      <c r="C21">
        <v>13</v>
      </c>
      <c r="D21" s="8" t="str">
        <f>HYPERLINK("#'Table 13'!A1", "The Labour Party has said that the following are their “missions” for Government. Based on what you have seen and heard, do you think the government will or will not succeed in achieving the following in the next 5 years?    : Break down barriers...")</f>
        <v>The Labour Party has said that the following are their “missions” for Government. Based on what you have seen and heard, do you think the government will or will not succeed in achieving the following in the next 5 years?    : Break down barriers...</v>
      </c>
      <c r="E21" s="14" t="str">
        <f>HYPERLINK("#'Full Results'!A111", "111")</f>
        <v>111</v>
      </c>
      <c r="F21" t="s">
        <v>29</v>
      </c>
    </row>
    <row r="22" spans="3:6">
      <c r="C22">
        <v>14</v>
      </c>
      <c r="D22" s="8" t="str">
        <f>HYPERLINK("#'Table 14'!A1", "The Labour Party has said that the following are their “missions” for Government. Based on what you have seen and heard, do you think the government will or will not succeed in achieving the following in the next 5 years?    : Build an NHS fit fo...")</f>
        <v>The Labour Party has said that the following are their “missions” for Government. Based on what you have seen and heard, do you think the government will or will not succeed in achieving the following in the next 5 years?    : Build an NHS fit fo...</v>
      </c>
      <c r="E22" s="14" t="str">
        <f>HYPERLINK("#'Full Results'!A119", "119")</f>
        <v>119</v>
      </c>
      <c r="F22" t="s">
        <v>29</v>
      </c>
    </row>
    <row r="23" spans="3:6">
      <c r="C23">
        <v>15</v>
      </c>
      <c r="D23" s="8" t="str">
        <f>HYPERLINK("#'Table 15'!A1", "You said that you think the UK Government will fall short of fully achieving the mission of kickstarting economic growth. Why is this?Select any which apply")</f>
        <v>You said that you think the UK Government will fall short of fully achieving the mission of kickstarting economic growth. Why is this?Select any which apply</v>
      </c>
      <c r="E23" s="14" t="str">
        <f>HYPERLINK("#'Full Results'!A127", "127")</f>
        <v>127</v>
      </c>
      <c r="F23" t="s">
        <v>30</v>
      </c>
    </row>
    <row r="24" spans="3:6">
      <c r="C24">
        <v>16</v>
      </c>
      <c r="D24" s="8" t="str">
        <f>HYPERLINK("#'Table 16'!A1", "You said that you think the UK Government will fall short of fully achieving the mission of making Britain a clean energy superpower. Why is this?Select any which apply")</f>
        <v>You said that you think the UK Government will fall short of fully achieving the mission of making Britain a clean energy superpower. Why is this?Select any which apply</v>
      </c>
      <c r="E24" s="14" t="str">
        <f>HYPERLINK("#'Full Results'!A140", "140")</f>
        <v>140</v>
      </c>
      <c r="F24" t="s">
        <v>30</v>
      </c>
    </row>
    <row r="25" spans="3:6">
      <c r="C25">
        <v>17</v>
      </c>
      <c r="D25" s="8" t="str">
        <f>HYPERLINK("#'Table 17'!A1", "You said that you think the UK Government will fall short of fully achieving the mission of taking back our streets by halving serious violent crime. Why is this?Select any which apply")</f>
        <v>You said that you think the UK Government will fall short of fully achieving the mission of taking back our streets by halving serious violent crime. Why is this?Select any which apply</v>
      </c>
      <c r="E25" s="14" t="str">
        <f>HYPERLINK("#'Full Results'!A153", "153")</f>
        <v>153</v>
      </c>
      <c r="F25" t="s">
        <v>30</v>
      </c>
    </row>
    <row r="26" spans="3:6">
      <c r="C26">
        <v>18</v>
      </c>
      <c r="D26" s="8" t="str">
        <f>HYPERLINK("#'Table 18'!A1", "You said that you think the UK Government will fall short of fully achieving the mission of breaking down barriers to opportunity by reforming childcare and education systems. Why is this?Select any which apply")</f>
        <v>You said that you think the UK Government will fall short of fully achieving the mission of breaking down barriers to opportunity by reforming childcare and education systems. Why is this?Select any which apply</v>
      </c>
      <c r="E26" s="14" t="str">
        <f>HYPERLINK("#'Full Results'!A166", "166")</f>
        <v>166</v>
      </c>
      <c r="F26" t="s">
        <v>30</v>
      </c>
    </row>
    <row r="27" spans="3:6">
      <c r="C27">
        <v>19</v>
      </c>
      <c r="D27" s="8" t="str">
        <f>HYPERLINK("#'Table 19'!A1", "You said that you think the UK Government will fall short of fully achieving the mission of building an NHS fit for the future. Why is this?Select any which apply")</f>
        <v>You said that you think the UK Government will fall short of fully achieving the mission of building an NHS fit for the future. Why is this?Select any which apply</v>
      </c>
      <c r="E27" s="14" t="str">
        <f>HYPERLINK("#'Full Results'!A179", "179")</f>
        <v>179</v>
      </c>
      <c r="F27" t="s">
        <v>30</v>
      </c>
    </row>
    <row r="28" spans="3:6">
      <c r="C28">
        <v>20</v>
      </c>
      <c r="D28" s="8" t="str">
        <f>HYPERLINK("#'Table 20'!A1", " The Government has said that there is limited money to spend at the moment, and that things are tough economically. Which of the following comes closest to your view?")</f>
        <v xml:space="preserve"> The Government has said that there is limited money to spend at the moment, and that things are tough economically. Which of the following comes closest to your view?</v>
      </c>
      <c r="E28" s="14" t="str">
        <f>HYPERLINK("#'Full Results'!A192", "192")</f>
        <v>192</v>
      </c>
      <c r="F28" t="s">
        <v>29</v>
      </c>
    </row>
    <row r="29" spans="3:6">
      <c r="C29">
        <v>21</v>
      </c>
      <c r="D29" s="8" t="str">
        <f>HYPERLINK("#'Table 21'!A1", " ​​​​Which of the Government’s missions do you think should be the HIGHEST priority when it comes to deciding where the Government invests its money?Select only ONE")</f>
        <v xml:space="preserve"> ​​​​Which of the Government’s missions do you think should be the HIGHEST priority when it comes to deciding where the Government invests its money?Select only ONE</v>
      </c>
      <c r="E29" s="14" t="str">
        <f>HYPERLINK("#'Full Results'!A199", "199")</f>
        <v>199</v>
      </c>
      <c r="F29" t="s">
        <v>29</v>
      </c>
    </row>
    <row r="30" spans="3:6">
      <c r="C30">
        <v>22</v>
      </c>
      <c r="D30" s="8" t="str">
        <f>HYPERLINK("#'Table 22'!A1", " ​​​​Which of the Government’s missions do you think should be the LOWEST priority when it comes to deciding where the Government invests its money?Select only ONE")</f>
        <v xml:space="preserve"> ​​​​Which of the Government’s missions do you think should be the LOWEST priority when it comes to deciding where the Government invests its money?Select only ONE</v>
      </c>
      <c r="E30" s="14" t="str">
        <f>HYPERLINK("#'Full Results'!A209", "209")</f>
        <v>209</v>
      </c>
      <c r="F30" t="s">
        <v>29</v>
      </c>
    </row>
    <row r="31" spans="3:6">
      <c r="C31">
        <v>23</v>
      </c>
      <c r="D31" s="8" t="str">
        <f>HYPERLINK("#'Table 23'!A1", " In your view, overall does the Government have the right missions?As a reminder, their missions are:Kickstart economic growthMake Britain a clean energy superpowerTake back our streets by halving serious violent crimeBreak down barriers to oppor...")</f>
        <v xml:space="preserve"> In your view, overall does the Government have the right missions?As a reminder, their missions are:Kickstart economic growthMake Britain a clean energy superpowerTake back our streets by halving serious violent crimeBreak down barriers to oppor...</v>
      </c>
      <c r="E31" s="14" t="str">
        <f>HYPERLINK("#'Full Results'!A219", "219")</f>
        <v>219</v>
      </c>
      <c r="F31" t="s">
        <v>29</v>
      </c>
    </row>
    <row r="32" spans="3:6">
      <c r="C32">
        <v>24</v>
      </c>
      <c r="D32" s="8" t="str">
        <f>HYPERLINK("#'Table 24'!A1", "​​​​​In your view, which of the following are the best ways for the Government to kickstart economic growth?Select up to three of the following")</f>
        <v>​​​​​In your view, which of the following are the best ways for the Government to kickstart economic growth?Select up to three of the following</v>
      </c>
      <c r="E32" s="14" t="str">
        <f>HYPERLINK("#'Full Results'!A228", "228")</f>
        <v>228</v>
      </c>
      <c r="F32" t="s">
        <v>31</v>
      </c>
    </row>
    <row r="33" spans="3:6">
      <c r="C33">
        <v>25</v>
      </c>
      <c r="D33" s="8" t="str">
        <f>HYPERLINK("#'Table 25'!A1", "In your view, which of the following are the best ways for the Government to kickstart economic growth? Select up to three of the following")</f>
        <v>In your view, which of the following are the best ways for the Government to kickstart economic growth? Select up to three of the following</v>
      </c>
      <c r="E33" s="14" t="str">
        <f>HYPERLINK("#'Full Results'!A241", "241")</f>
        <v>241</v>
      </c>
      <c r="F33" t="s">
        <v>31</v>
      </c>
    </row>
    <row r="34" spans="3:6">
      <c r="C34">
        <v>26</v>
      </c>
      <c r="D34" s="8" t="str">
        <f>HYPERLINK("#'Table 26'!A1", "In your view, which of the following are the best ways for the Government to build an NHS fit for the future?Select up to three of the following")</f>
        <v>In your view, which of the following are the best ways for the Government to build an NHS fit for the future?Select up to three of the following</v>
      </c>
      <c r="E34" s="14" t="str">
        <f>HYPERLINK("#'Full Results'!A254", "254")</f>
        <v>254</v>
      </c>
      <c r="F34" t="s">
        <v>31</v>
      </c>
    </row>
    <row r="35" spans="3:6">
      <c r="C35">
        <v>27</v>
      </c>
      <c r="D35" s="8" t="str">
        <f>HYPERLINK("#'Table 27'!A1", "In your view, which of the following are the best ways for the Government to build an NHS fit for the future? Select up to three of the following")</f>
        <v>In your view, which of the following are the best ways for the Government to build an NHS fit for the future? Select up to three of the following</v>
      </c>
      <c r="E35" s="14" t="str">
        <f>HYPERLINK("#'Full Results'!A266", "266")</f>
        <v>266</v>
      </c>
      <c r="F35" t="s">
        <v>31</v>
      </c>
    </row>
    <row r="36" spans="3:6">
      <c r="C36">
        <v>28</v>
      </c>
      <c r="D36" s="8" t="str">
        <f>HYPERLINK("#'Table 28'!A1", "​​​​​​In your view, which of the following are the best ways for the Government to make Britain a clean energy superpower?Select up to three of the following")</f>
        <v>​​​​​​In your view, which of the following are the best ways for the Government to make Britain a clean energy superpower?Select up to three of the following</v>
      </c>
      <c r="E36" s="14" t="str">
        <f>HYPERLINK("#'Full Results'!A278", "278")</f>
        <v>278</v>
      </c>
      <c r="F36" t="s">
        <v>31</v>
      </c>
    </row>
    <row r="37" spans="3:6">
      <c r="C37">
        <v>29</v>
      </c>
      <c r="D37" s="8" t="str">
        <f>HYPERLINK("#'Table 29'!A1", "​​​​​​In your view, which of the following are the best ways for the Government to make Britain a clean energy superpower? Select up to three of the following")</f>
        <v>​​​​​​In your view, which of the following are the best ways for the Government to make Britain a clean energy superpower? Select up to three of the following</v>
      </c>
      <c r="E37" s="14" t="str">
        <f>HYPERLINK("#'Full Results'!A291", "291")</f>
        <v>291</v>
      </c>
      <c r="F37" t="s">
        <v>31</v>
      </c>
    </row>
    <row r="38" spans="3:6">
      <c r="C38">
        <v>30</v>
      </c>
      <c r="D38" s="8" t="str">
        <f>HYPERLINK("#'Table 30'!A1", "​​​​​In your view, which of the following are the best ways for the Government to break down barriers to opportunity?Select up to three of the following  ")</f>
        <v>​​​​​In your view, which of the following are the best ways for the Government to break down barriers to opportunity?Select up to three of the following  </v>
      </c>
      <c r="E38" s="14" t="str">
        <f>HYPERLINK("#'Full Results'!A304", "304")</f>
        <v>304</v>
      </c>
      <c r="F38" t="s">
        <v>31</v>
      </c>
    </row>
    <row r="39" spans="3:6">
      <c r="C39">
        <v>31</v>
      </c>
      <c r="D39" s="8" t="str">
        <f>HYPERLINK("#'Table 31'!A1", "​​​​​In your view, which of the following are the best ways for the Government to break down barriers to opportunity?Select up to three of the following  ")</f>
        <v>​​​​​In your view, which of the following are the best ways for the Government to break down barriers to opportunity?Select up to three of the following  </v>
      </c>
      <c r="E39" s="14" t="str">
        <f>HYPERLINK("#'Full Results'!A316", "316")</f>
        <v>316</v>
      </c>
      <c r="F39" t="s">
        <v>31</v>
      </c>
    </row>
    <row r="40" spans="3:6">
      <c r="C40">
        <v>32</v>
      </c>
      <c r="D40" s="8" t="str">
        <f>HYPERLINK("#'Table 32'!A1", "In your view, which of the following are the best ways for the Government to take back our streets?Select up to three of the following")</f>
        <v>In your view, which of the following are the best ways for the Government to take back our streets?Select up to three of the following</v>
      </c>
      <c r="E40" s="14" t="str">
        <f>HYPERLINK("#'Full Results'!A328", "328")</f>
        <v>328</v>
      </c>
      <c r="F40" t="s">
        <v>31</v>
      </c>
    </row>
    <row r="41" spans="3:6">
      <c r="C41">
        <v>33</v>
      </c>
      <c r="D41" s="8" t="str">
        <f>HYPERLINK("#'Table 33'!A1", "In your view, which of the following are the best ways for the Government to take back our streets? Select up to three of the following")</f>
        <v>In your view, which of the following are the best ways for the Government to take back our streets? Select up to three of the following</v>
      </c>
      <c r="E41" s="14" t="str">
        <f>HYPERLINK("#'Full Results'!A340", "340")</f>
        <v>340</v>
      </c>
      <c r="F41" t="s">
        <v>31</v>
      </c>
    </row>
    <row r="42" spans="3:6">
      <c r="C42">
        <v>34</v>
      </c>
      <c r="D42" s="25" t="str">
        <f>HYPERLINK("#'Table "&amp;C42&amp;"'!A1", "Grid Summary"&amp;MID(D43, SEARCH(": ", D43), SEARCH("How would you describe", D43)-SEARCH(": ", D43)))</f>
        <v>Grid Summary: “One of our key missions for the Government is to kickstart economic growth"</v>
      </c>
      <c r="E42" s="7"/>
      <c r="F42" t="s">
        <v>31</v>
      </c>
    </row>
    <row r="43" spans="3:6">
      <c r="C43">
        <v>35</v>
      </c>
      <c r="D43" s="8" t="str">
        <f>HYPERLINK("#'Table 35'!A1", "Imagine the Government makes the following statement: “One of our key missions for the Government is to kickstart economic growth""How would you describe this plan?: Achievable|Unachievable")</f>
        <v>Imagine the Government makes the following statement: “One of our key missions for the Government is to kickstart economic growth"How would you describe this plan?: Achievable|Unachievable</v>
      </c>
      <c r="E43" s="14" t="str">
        <f>HYPERLINK("#'Full Results'!A352", "352")</f>
        <v>352</v>
      </c>
      <c r="F43" t="s">
        <v>31</v>
      </c>
    </row>
    <row r="44" spans="3:6">
      <c r="C44">
        <v>36</v>
      </c>
      <c r="D44" s="8" t="str">
        <f>HYPERLINK("#'Table 36'!A1", "Imagine the Government makes the following statement: “One of our key missions for the Government is to kickstart economic growth""How would you describe this plan?: This is the correct priority for the government|This is not the correct priority...")</f>
        <v>Imagine the Government makes the following statement: “One of our key missions for the Government is to kickstart economic growth"How would you describe this plan?: This is the correct priority for the government|This is not the correct priority...</v>
      </c>
      <c r="E44" s="14" t="str">
        <f>HYPERLINK("#'Full Results'!A360", "360")</f>
        <v>360</v>
      </c>
      <c r="F44" t="s">
        <v>31</v>
      </c>
    </row>
    <row r="45" spans="3:6">
      <c r="C45">
        <v>37</v>
      </c>
      <c r="D45" s="8" t="str">
        <f>HYPERLINK("#'Table 37'!A1", "Imagine the Government makes the following statement: “One of our key missions for the Government is to kickstart economic growth""How would you describe this plan?: Forward thinking|Short sighted")</f>
        <v>Imagine the Government makes the following statement: “One of our key missions for the Government is to kickstart economic growth"How would you describe this plan?: Forward thinking|Short sighted</v>
      </c>
      <c r="E45" s="14" t="str">
        <f>HYPERLINK("#'Full Results'!A368", "368")</f>
        <v>368</v>
      </c>
      <c r="F45" t="s">
        <v>31</v>
      </c>
    </row>
    <row r="46" spans="3:6">
      <c r="C46">
        <v>38</v>
      </c>
      <c r="D46" s="8" t="str">
        <f>HYPERLINK("#'Table 38'!A1", "Imagine the Government makes the following statement: “One of our key missions for the Government is to kickstart economic growth""How would you describe this plan?: This shows the government has my interests at heart|This shows the government ha...")</f>
        <v>Imagine the Government makes the following statement: “One of our key missions for the Government is to kickstart economic growth"How would you describe this plan?: This shows the government has my interests at heart|This shows the government ha...</v>
      </c>
      <c r="E46" s="14" t="str">
        <f>HYPERLINK("#'Full Results'!A376", "376")</f>
        <v>376</v>
      </c>
      <c r="F46" t="s">
        <v>31</v>
      </c>
    </row>
    <row r="47" spans="3:6">
      <c r="C47">
        <v>39</v>
      </c>
      <c r="D47" s="8" t="str">
        <f>HYPERLINK("#'Table 39'!A1", "Imagine the Government makes the following statement: “One of our key missions for the Government is to kickstart economic growth""How would you describe this plan?: The government will fully achieve this goal|The government will not make progres...")</f>
        <v>Imagine the Government makes the following statement: “One of our key missions for the Government is to kickstart economic growth"How would you describe this plan?: The government will fully achieve this goal|The government will not make progres...</v>
      </c>
      <c r="E47" s="14" t="str">
        <f>HYPERLINK("#'Full Results'!A384", "384")</f>
        <v>384</v>
      </c>
      <c r="F47" t="s">
        <v>31</v>
      </c>
    </row>
    <row r="48" spans="3:6">
      <c r="C48">
        <v>40</v>
      </c>
      <c r="D48" s="25" t="str">
        <f>HYPERLINK("#'Table "&amp;C48&amp;"'!A1", "Grid Summary"&amp;MID(D49, SEARCH(": ", D49), SEARCH("How would you describe", D49)-SEARCH(": ", D49)))</f>
        <v>Grid Summary: “One of our key missions for the Government is to kickstart economic growth by investing in Research &amp; Development of new technologies and solutions to problems"</v>
      </c>
      <c r="E48" s="7"/>
      <c r="F48" t="s">
        <v>31</v>
      </c>
    </row>
    <row r="49" spans="3:6">
      <c r="C49">
        <v>41</v>
      </c>
      <c r="D49" s="8" t="str">
        <f>HYPERLINK("#'Table 41'!A1", "Imagine the Government makes the following statement: “One of our key missions for the Government is to kickstart economic growth by investing in Research &amp; Development of new technologies and solutions to problems""How would you describe this pl...")</f>
        <v>Imagine the Government makes the following statement: “One of our key missions for the Government is to kickstart economic growth by investing in Research &amp; Development of new technologies and solutions to problems"How would you describe this pl...</v>
      </c>
      <c r="E49" s="14" t="str">
        <f>HYPERLINK("#'Full Results'!A392", "392")</f>
        <v>392</v>
      </c>
      <c r="F49" t="s">
        <v>31</v>
      </c>
    </row>
    <row r="50" spans="3:6">
      <c r="C50">
        <v>42</v>
      </c>
      <c r="D50" s="8" t="str">
        <f>HYPERLINK("#'Table 42'!A1", "Imagine the Government makes the following statement: “One of our key missions for the Government is to kickstart economic growth by investing in Research &amp; Development of new technologies and solutions to problems""How would you describe this pl...")</f>
        <v>Imagine the Government makes the following statement: “One of our key missions for the Government is to kickstart economic growth by investing in Research &amp; Development of new technologies and solutions to problems"How would you describe this pl...</v>
      </c>
      <c r="E50" s="14" t="str">
        <f>HYPERLINK("#'Full Results'!A400", "400")</f>
        <v>400</v>
      </c>
      <c r="F50" t="s">
        <v>31</v>
      </c>
    </row>
    <row r="51" spans="3:6">
      <c r="C51">
        <v>43</v>
      </c>
      <c r="D51" s="8" t="str">
        <f>HYPERLINK("#'Table 43'!A1", "Imagine the Government makes the following statement: “One of our key missions for the Government is to kickstart economic growth by investing in Research &amp; Development of new technologies and solutions to problems""How would you describe this pl...")</f>
        <v>Imagine the Government makes the following statement: “One of our key missions for the Government is to kickstart economic growth by investing in Research &amp; Development of new technologies and solutions to problems"How would you describe this pl...</v>
      </c>
      <c r="E51" s="14" t="str">
        <f>HYPERLINK("#'Full Results'!A408", "408")</f>
        <v>408</v>
      </c>
      <c r="F51" t="s">
        <v>31</v>
      </c>
    </row>
    <row r="52" spans="3:6">
      <c r="C52">
        <v>44</v>
      </c>
      <c r="D52" s="8" t="str">
        <f>HYPERLINK("#'Table 44'!A1", "Imagine the Government makes the following statement: “One of our key missions for the Government is to kickstart economic growth by investing in Research &amp; Development of new technologies and solutions to problems""How would you describe this pl...")</f>
        <v>Imagine the Government makes the following statement: “One of our key missions for the Government is to kickstart economic growth by investing in Research &amp; Development of new technologies and solutions to problems"How would you describe this pl...</v>
      </c>
      <c r="E52" s="14" t="str">
        <f>HYPERLINK("#'Full Results'!A416", "416")</f>
        <v>416</v>
      </c>
      <c r="F52" t="s">
        <v>31</v>
      </c>
    </row>
    <row r="53" spans="3:6">
      <c r="C53">
        <v>45</v>
      </c>
      <c r="D53" s="8" t="str">
        <f>HYPERLINK("#'Table 45'!A1", "Imagine the Government makes the following statement: “One of our key missions for the Government is to kickstart economic growth by investing in Research &amp; Development of new technologies and solutions to problems""How would you describe this pl...")</f>
        <v>Imagine the Government makes the following statement: “One of our key missions for the Government is to kickstart economic growth by investing in Research &amp; Development of new technologies and solutions to problems"How would you describe this pl...</v>
      </c>
      <c r="E53" s="14" t="str">
        <f>HYPERLINK("#'Full Results'!A424", "424")</f>
        <v>424</v>
      </c>
      <c r="F53" t="s">
        <v>31</v>
      </c>
    </row>
    <row r="54" spans="3:6">
      <c r="C54">
        <v>46</v>
      </c>
      <c r="D54" s="25" t="str">
        <f>HYPERLINK("#'Table "&amp;C54&amp;"'!A1", "Grid Summary"&amp;MID(D55, SEARCH(": ", D55), SEARCH("How would you describe", D55)-SEARCH(": ", D55)))</f>
        <v>Grid Summary: “One of our key missions for the Government is to kickstart economic growth by making it easier for new businesses to set up"</v>
      </c>
      <c r="E54" s="7"/>
      <c r="F54" t="s">
        <v>31</v>
      </c>
    </row>
    <row r="55" spans="3:6">
      <c r="C55">
        <v>47</v>
      </c>
      <c r="D55" s="25" t="str">
        <f>HYPERLINK("#'Table 47'!A1", "Imagine the Government makes the following statement: “One of our key missions for the Government is to kickstart economic growth by making it easier for new businesses to set up""How would you describe this plan?: Achievable|Unachievable")</f>
        <v>Imagine the Government makes the following statement: “One of our key missions for the Government is to kickstart economic growth by making it easier for new businesses to set up"How would you describe this plan?: Achievable|Unachievable</v>
      </c>
      <c r="E55" s="14" t="str">
        <f>HYPERLINK("#'Full Results'!A432", "432")</f>
        <v>432</v>
      </c>
      <c r="F55" t="s">
        <v>31</v>
      </c>
    </row>
    <row r="56" spans="3:6">
      <c r="C56">
        <v>48</v>
      </c>
      <c r="D56" s="8" t="str">
        <f>HYPERLINK("#'Table 48'!A1", "Imagine the Government makes the following statement: “One of our key missions for the Government is to kickstart economic growth by making it easier for new businesses to set up""How would you describe this plan?: This is the correct priority fo...")</f>
        <v>Imagine the Government makes the following statement: “One of our key missions for the Government is to kickstart economic growth by making it easier for new businesses to set up"How would you describe this plan?: This is the correct priority fo...</v>
      </c>
      <c r="E56" s="14" t="str">
        <f>HYPERLINK("#'Full Results'!A440", "440")</f>
        <v>440</v>
      </c>
      <c r="F56" t="s">
        <v>31</v>
      </c>
    </row>
    <row r="57" spans="3:6">
      <c r="C57">
        <v>49</v>
      </c>
      <c r="D57" s="8" t="str">
        <f>HYPERLINK("#'Table 49'!A1", "Imagine the Government makes the following statement: “One of our key missions for the Government is to kickstart economic growth by making it easier for new businesses to set up""How would you describe this plan?: Forward thinking|Short sighted")</f>
        <v>Imagine the Government makes the following statement: “One of our key missions for the Government is to kickstart economic growth by making it easier for new businesses to set up"How would you describe this plan?: Forward thinking|Short sighted</v>
      </c>
      <c r="E57" s="14" t="str">
        <f>HYPERLINK("#'Full Results'!A448", "448")</f>
        <v>448</v>
      </c>
      <c r="F57" t="s">
        <v>31</v>
      </c>
    </row>
    <row r="58" spans="3:6">
      <c r="C58">
        <v>50</v>
      </c>
      <c r="D58" s="8" t="str">
        <f>HYPERLINK("#'Table 50'!A1", "Imagine the Government makes the following statement: “One of our key missions for the Government is to kickstart economic growth by making it easier for new businesses to set up""How would you describe this plan?: This shows the government has m...")</f>
        <v>Imagine the Government makes the following statement: “One of our key missions for the Government is to kickstart economic growth by making it easier for new businesses to set up"How would you describe this plan?: This shows the government has m...</v>
      </c>
      <c r="E58" s="14" t="str">
        <f>HYPERLINK("#'Full Results'!A456", "456")</f>
        <v>456</v>
      </c>
      <c r="F58" t="s">
        <v>31</v>
      </c>
    </row>
    <row r="59" spans="3:6">
      <c r="C59">
        <v>51</v>
      </c>
      <c r="D59" s="8" t="str">
        <f>HYPERLINK("#'Table 51'!A1", "Imagine the Government makes the following statement: “One of our key missions for the Government is to kickstart economic growth by making it easier for new businesses to set up""How would you describe this plan?: The government will fully achie...")</f>
        <v>Imagine the Government makes the following statement: “One of our key missions for the Government is to kickstart economic growth by making it easier for new businesses to set up"How would you describe this plan?: The government will fully achie...</v>
      </c>
      <c r="E59" s="14" t="str">
        <f>HYPERLINK("#'Full Results'!A464", "464")</f>
        <v>464</v>
      </c>
      <c r="F59" t="s">
        <v>31</v>
      </c>
    </row>
    <row r="60" spans="3:6">
      <c r="C60">
        <v>52</v>
      </c>
      <c r="D60" s="25" t="str">
        <f>HYPERLINK("#'Table "&amp;C60&amp;"'!A1", "Grid Summary"&amp;MID(D61, SEARCH(": ", D61), SEARCH("How would you describe", D61)-SEARCH(": ", D61)))</f>
        <v>Grid Summary: “One of our key missions for the Government is to make Britain a clean energy superpower"</v>
      </c>
      <c r="E60" s="7"/>
      <c r="F60" t="s">
        <v>31</v>
      </c>
    </row>
    <row r="61" spans="3:6">
      <c r="C61">
        <v>53</v>
      </c>
      <c r="D61" s="8" t="str">
        <f>HYPERLINK("#'Table 53'!A1", "Imagine the Government makes the following statement: “One of our key missions for the Government is to make Britain a clean energy superpower""How would you describe this plan?: Achievable|Unachievable")</f>
        <v>Imagine the Government makes the following statement: “One of our key missions for the Government is to make Britain a clean energy superpower"How would you describe this plan?: Achievable|Unachievable</v>
      </c>
      <c r="E61" s="14" t="str">
        <f>HYPERLINK("#'Full Results'!A472", "472")</f>
        <v>472</v>
      </c>
      <c r="F61" t="s">
        <v>31</v>
      </c>
    </row>
    <row r="62" spans="3:6">
      <c r="C62">
        <v>54</v>
      </c>
      <c r="D62" s="8" t="str">
        <f>HYPERLINK("#'Table 54'!A1", "Imagine the Government makes the following statement: “One of our key missions for the Government is to make Britain a clean energy superpower""How would you describe this plan?: This is the correct priority for the government|This is not the cor...")</f>
        <v>Imagine the Government makes the following statement: “One of our key missions for the Government is to make Britain a clean energy superpower"How would you describe this plan?: This is the correct priority for the government|This is not the cor...</v>
      </c>
      <c r="E62" s="14" t="str">
        <f>HYPERLINK("#'Full Results'!A480", "480")</f>
        <v>480</v>
      </c>
      <c r="F62" t="s">
        <v>31</v>
      </c>
    </row>
    <row r="63" spans="3:6">
      <c r="C63">
        <v>55</v>
      </c>
      <c r="D63" s="8" t="str">
        <f>HYPERLINK("#'Table 55'!A1", "Imagine the Government makes the following statement: “One of our key missions for the Government is to make Britain a clean energy superpower""How would you describe this plan?: Forward thinking|Short sighted")</f>
        <v>Imagine the Government makes the following statement: “One of our key missions for the Government is to make Britain a clean energy superpower"How would you describe this plan?: Forward thinking|Short sighted</v>
      </c>
      <c r="E63" s="14" t="str">
        <f>HYPERLINK("#'Full Results'!A488", "488")</f>
        <v>488</v>
      </c>
      <c r="F63" t="s">
        <v>31</v>
      </c>
    </row>
    <row r="64" spans="3:6">
      <c r="C64">
        <v>56</v>
      </c>
      <c r="D64" s="8" t="str">
        <f>HYPERLINK("#'Table 56'!A1", "Imagine the Government makes the following statement: “One of our key missions for the Government is to make Britain a clean energy superpower""How would you describe this plan?: This shows the government has my interests at heart|This shows the ...")</f>
        <v>Imagine the Government makes the following statement: “One of our key missions for the Government is to make Britain a clean energy superpower"How would you describe this plan?: This shows the government has my interests at heart|This shows the ...</v>
      </c>
      <c r="E64" s="14" t="str">
        <f>HYPERLINK("#'Full Results'!A496", "496")</f>
        <v>496</v>
      </c>
      <c r="F64" t="s">
        <v>31</v>
      </c>
    </row>
    <row r="65" spans="3:6">
      <c r="C65">
        <v>57</v>
      </c>
      <c r="D65" s="8" t="str">
        <f>HYPERLINK("#'Table 57'!A1", "Imagine the Government makes the following statement: “One of our key missions for the Government is to make Britain a clean energy superpower""How would you describe this plan?: The government will fully achieve this goal|The government will not...")</f>
        <v>Imagine the Government makes the following statement: “One of our key missions for the Government is to make Britain a clean energy superpower"How would you describe this plan?: The government will fully achieve this goal|The government will not...</v>
      </c>
      <c r="E65" s="14" t="str">
        <f>HYPERLINK("#'Full Results'!A504", "504")</f>
        <v>504</v>
      </c>
      <c r="F65" t="s">
        <v>31</v>
      </c>
    </row>
    <row r="66" spans="3:6">
      <c r="C66">
        <v>58</v>
      </c>
      <c r="D66" s="25" t="str">
        <f>HYPERLINK("#'Table "&amp;C66&amp;"'!A1", "Grid Summary"&amp;MID(D67, SEARCH(": ", D67), SEARCH("How would you describe", D67)-SEARCH(": ", D67)))</f>
        <v>Grid Summary: “One of our key missions for the Government is to make Britain a clean energy superpower by investing in Research &amp; Development of new sources of clean energy"</v>
      </c>
      <c r="E66" s="7"/>
      <c r="F66" t="s">
        <v>31</v>
      </c>
    </row>
    <row r="67" spans="3:6">
      <c r="C67">
        <v>59</v>
      </c>
      <c r="D67" s="8" t="str">
        <f>HYPERLINK("#'Table 59'!A1", "Imagine the Government makes the following statement: “One of our key missions for the Government is to make Britain a clean energy superpower by investing in Research &amp; Development of new sources of clean energy""How would you describe this plan...")</f>
        <v>Imagine the Government makes the following statement: “One of our key missions for the Government is to make Britain a clean energy superpower by investing in Research &amp; Development of new sources of clean energy"How would you describe this plan...</v>
      </c>
      <c r="E67" s="14" t="str">
        <f>HYPERLINK("#'Full Results'!A512", "512")</f>
        <v>512</v>
      </c>
      <c r="F67" t="s">
        <v>31</v>
      </c>
    </row>
    <row r="68" spans="3:6">
      <c r="C68">
        <v>60</v>
      </c>
      <c r="D68" s="8" t="str">
        <f>HYPERLINK("#'Table 60'!A1", "Imagine the Government makes the following statement: “One of our key missions for the Government is to make Britain a clean energy superpower by investing in Research &amp; Development of new sources of clean energy""How would you describe this plan...")</f>
        <v>Imagine the Government makes the following statement: “One of our key missions for the Government is to make Britain a clean energy superpower by investing in Research &amp; Development of new sources of clean energy"How would you describe this plan...</v>
      </c>
      <c r="E68" s="14" t="str">
        <f>HYPERLINK("#'Full Results'!A520", "520")</f>
        <v>520</v>
      </c>
      <c r="F68" t="s">
        <v>31</v>
      </c>
    </row>
    <row r="69" spans="3:6">
      <c r="C69">
        <v>61</v>
      </c>
      <c r="D69" s="8" t="str">
        <f>HYPERLINK("#'Table 61'!A1", "Imagine the Government makes the following statement: “One of our key missions for the Government is to make Britain a clean energy superpower by investing in Research &amp; Development of new sources of clean energy""How would you describe this plan...")</f>
        <v>Imagine the Government makes the following statement: “One of our key missions for the Government is to make Britain a clean energy superpower by investing in Research &amp; Development of new sources of clean energy"How would you describe this plan...</v>
      </c>
      <c r="E69" s="14" t="str">
        <f>HYPERLINK("#'Full Results'!A528", "528")</f>
        <v>528</v>
      </c>
      <c r="F69" t="s">
        <v>31</v>
      </c>
    </row>
    <row r="70" spans="3:6">
      <c r="C70">
        <v>62</v>
      </c>
      <c r="D70" s="8" t="str">
        <f>HYPERLINK("#'Table 62'!A1", "Imagine the Government makes the following statement: “One of our key missions for the Government is to make Britain a clean energy superpower by investing in Research &amp; Development of new sources of clean energy""How would you describe this plan...")</f>
        <v>Imagine the Government makes the following statement: “One of our key missions for the Government is to make Britain a clean energy superpower by investing in Research &amp; Development of new sources of clean energy"How would you describe this plan...</v>
      </c>
      <c r="E70" s="14" t="str">
        <f>HYPERLINK("#'Full Results'!A536", "536")</f>
        <v>536</v>
      </c>
      <c r="F70" t="s">
        <v>31</v>
      </c>
    </row>
    <row r="71" spans="3:6">
      <c r="C71">
        <v>63</v>
      </c>
      <c r="D71" s="8" t="str">
        <f>HYPERLINK("#'Table 63'!A1", "Imagine the Government makes the following statement: “One of our key missions for the Government is to make Britain a clean energy superpower by investing in Research &amp; Development of new sources of clean energy""How would you describe this plan...")</f>
        <v>Imagine the Government makes the following statement: “One of our key missions for the Government is to make Britain a clean energy superpower by investing in Research &amp; Development of new sources of clean energy"How would you describe this plan...</v>
      </c>
      <c r="E71" s="14" t="str">
        <f>HYPERLINK("#'Full Results'!A544", "544")</f>
        <v>544</v>
      </c>
      <c r="F71" t="s">
        <v>31</v>
      </c>
    </row>
    <row r="72" spans="3:6">
      <c r="C72">
        <v>64</v>
      </c>
      <c r="D72" s="25" t="str">
        <f>HYPERLINK("#'Table "&amp;C72&amp;"'!A1", "Grid Summary"&amp;MID(D73, SEARCH(": ", D73), SEARCH("How would you describe", D73)-SEARCH(": ", D73)))</f>
        <v>Grid Summary: “One of our key missions for the Government is to make Britain a clean energy superpower by making it easier to build sustainable energy sources around the country"</v>
      </c>
      <c r="E72" s="7"/>
      <c r="F72" t="s">
        <v>31</v>
      </c>
    </row>
    <row r="73" spans="3:6">
      <c r="C73">
        <v>65</v>
      </c>
      <c r="D73" s="8" t="str">
        <f>HYPERLINK("#'Table 65'!A1", "Imagine the Government makes the following statement: “One of our key missions for the Government is to make Britain a clean energy superpower by making it easier to build sustainable energy sources around the country""How would you describe this...")</f>
        <v>Imagine the Government makes the following statement: “One of our key missions for the Government is to make Britain a clean energy superpower by making it easier to build sustainable energy sources around the country"How would you describe this...</v>
      </c>
      <c r="E73" s="14" t="str">
        <f>HYPERLINK("#'Full Results'!A552", "552")</f>
        <v>552</v>
      </c>
      <c r="F73" t="s">
        <v>31</v>
      </c>
    </row>
    <row r="74" spans="3:6">
      <c r="C74">
        <v>66</v>
      </c>
      <c r="D74" s="8" t="str">
        <f>HYPERLINK("#'Table 66'!A1", "Imagine the Government makes the following statement: “One of our key missions for the Government is to make Britain a clean energy superpower by making it easier to build sustainable energy sources around the country""How would you describe this...")</f>
        <v>Imagine the Government makes the following statement: “One of our key missions for the Government is to make Britain a clean energy superpower by making it easier to build sustainable energy sources around the country"How would you describe this...</v>
      </c>
      <c r="E74" s="14" t="str">
        <f>HYPERLINK("#'Full Results'!A560", "560")</f>
        <v>560</v>
      </c>
      <c r="F74" t="s">
        <v>31</v>
      </c>
    </row>
    <row r="75" spans="3:6">
      <c r="C75">
        <v>67</v>
      </c>
      <c r="D75" s="8" t="str">
        <f>HYPERLINK("#'Table 67'!A1", "Imagine the Government makes the following statement: “One of our key missions for the Government is to make Britain a clean energy superpower by making it easier to build sustainable energy sources around the country""How would you describe this...")</f>
        <v>Imagine the Government makes the following statement: “One of our key missions for the Government is to make Britain a clean energy superpower by making it easier to build sustainable energy sources around the country"How would you describe this...</v>
      </c>
      <c r="E75" s="14" t="str">
        <f>HYPERLINK("#'Full Results'!A568", "568")</f>
        <v>568</v>
      </c>
      <c r="F75" t="s">
        <v>31</v>
      </c>
    </row>
    <row r="76" spans="3:6">
      <c r="C76">
        <v>68</v>
      </c>
      <c r="D76" s="8" t="str">
        <f>HYPERLINK("#'Table 68'!A1", "Imagine the Government makes the following statement: “One of our key missions for the Government is to make Britain a clean energy superpower by making it easier to build sustainable energy sources around the country""How would you describe this...")</f>
        <v>Imagine the Government makes the following statement: “One of our key missions for the Government is to make Britain a clean energy superpower by making it easier to build sustainable energy sources around the country"How would you describe this...</v>
      </c>
      <c r="E76" s="14" t="str">
        <f>HYPERLINK("#'Full Results'!A576", "576")</f>
        <v>576</v>
      </c>
      <c r="F76" t="s">
        <v>31</v>
      </c>
    </row>
    <row r="77" spans="3:6">
      <c r="C77">
        <v>69</v>
      </c>
      <c r="D77" s="8" t="str">
        <f>HYPERLINK("#'Table 69'!A1", "Imagine the Government makes the following statement: “One of our key missions for the Government is to make Britain a clean energy superpower by making it easier to build sustainable energy sources around the country""How would you describe this...")</f>
        <v>Imagine the Government makes the following statement: “One of our key missions for the Government is to make Britain a clean energy superpower by making it easier to build sustainable energy sources around the country"How would you describe this...</v>
      </c>
      <c r="E77" s="14" t="str">
        <f>HYPERLINK("#'Full Results'!A584", "584")</f>
        <v>584</v>
      </c>
      <c r="F77" t="s">
        <v>31</v>
      </c>
    </row>
    <row r="78" spans="3:6">
      <c r="C78">
        <v>70</v>
      </c>
      <c r="D78" s="25" t="str">
        <f>HYPERLINK("#'Table "&amp;C78&amp;"'!A1", "Grid Summary"&amp;MID(D79, SEARCH(": ", D79), SEARCH("How would you describe", D79)-SEARCH(": ", D79)))</f>
        <v>Grid Summary: “One of our key missions for the Government is to take back our streets by halving serious violent crime"</v>
      </c>
      <c r="E78" s="7"/>
      <c r="F78" t="s">
        <v>31</v>
      </c>
    </row>
    <row r="79" spans="3:6">
      <c r="C79">
        <v>71</v>
      </c>
      <c r="D79" s="8" t="str">
        <f>HYPERLINK("#'Table 71'!A1", "Imagine the Government makes the following statement: “One of our key missions for the Government is to take back our streets by halving serious violent crime""How would you describe this plan?: Achievable|Unachievable")</f>
        <v>Imagine the Government makes the following statement: “One of our key missions for the Government is to take back our streets by halving serious violent crime"How would you describe this plan?: Achievable|Unachievable</v>
      </c>
      <c r="E79" s="14" t="str">
        <f>HYPERLINK("#'Full Results'!A592", "592")</f>
        <v>592</v>
      </c>
      <c r="F79" t="s">
        <v>31</v>
      </c>
    </row>
    <row r="80" spans="3:6">
      <c r="C80">
        <v>72</v>
      </c>
      <c r="D80" s="8" t="str">
        <f>HYPERLINK("#'Table 72'!A1", "Imagine the Government makes the following statement: “One of our key missions for the Government is to take back our streets by halving serious violent crime""How would you describe this plan?: This is the correct priority for the government|Thi...")</f>
        <v>Imagine the Government makes the following statement: “One of our key missions for the Government is to take back our streets by halving serious violent crime"How would you describe this plan?: This is the correct priority for the government|Thi...</v>
      </c>
      <c r="E80" s="14" t="str">
        <f>HYPERLINK("#'Full Results'!A600", "600")</f>
        <v>600</v>
      </c>
      <c r="F80" t="s">
        <v>31</v>
      </c>
    </row>
    <row r="81" spans="3:6">
      <c r="C81">
        <v>73</v>
      </c>
      <c r="D81" s="8" t="str">
        <f>HYPERLINK("#'Table 73'!A1", "Imagine the Government makes the following statement: “One of our key missions for the Government is to take back our streets by halving serious violent crime""How would you describe this plan?: Forward thinking|Short sighted")</f>
        <v>Imagine the Government makes the following statement: “One of our key missions for the Government is to take back our streets by halving serious violent crime"How would you describe this plan?: Forward thinking|Short sighted</v>
      </c>
      <c r="E81" s="14" t="str">
        <f>HYPERLINK("#'Full Results'!A608", "608")</f>
        <v>608</v>
      </c>
      <c r="F81" t="s">
        <v>31</v>
      </c>
    </row>
    <row r="82" spans="3:6">
      <c r="C82">
        <v>74</v>
      </c>
      <c r="D82" s="8" t="str">
        <f>HYPERLINK("#'Table 74'!A1", "Imagine the Government makes the following statement: “One of our key missions for the Government is to take back our streets by halving serious violent crime""How would you describe this plan?: This shows the government has my interests at heart...")</f>
        <v>Imagine the Government makes the following statement: “One of our key missions for the Government is to take back our streets by halving serious violent crime"How would you describe this plan?: This shows the government has my interests at heart...</v>
      </c>
      <c r="E82" s="14" t="str">
        <f>HYPERLINK("#'Full Results'!A616", "616")</f>
        <v>616</v>
      </c>
      <c r="F82" t="s">
        <v>31</v>
      </c>
    </row>
    <row r="83" spans="3:6">
      <c r="C83">
        <v>75</v>
      </c>
      <c r="D83" s="8" t="str">
        <f>HYPERLINK("#'Table 75'!A1", "Imagine the Government makes the following statement: “One of our key missions for the Government is to take back our streets by halving serious violent crime""How would you describe this plan?: The government will fully achieve this goal|The gov...")</f>
        <v>Imagine the Government makes the following statement: “One of our key missions for the Government is to take back our streets by halving serious violent crime"How would you describe this plan?: The government will fully achieve this goal|The gov...</v>
      </c>
      <c r="E83" s="14" t="str">
        <f>HYPERLINK("#'Full Results'!A624", "624")</f>
        <v>624</v>
      </c>
      <c r="F83" t="s">
        <v>31</v>
      </c>
    </row>
    <row r="84" spans="3:6">
      <c r="C84">
        <v>76</v>
      </c>
      <c r="D84" s="25" t="str">
        <f>HYPERLINK("#'Table "&amp;C84&amp;"'!A1", "Grid Summary"&amp;MID(D85, SEARCH(": ", D85), SEARCH("How would you descri", D85)-SEARCH(": ", D85)))</f>
        <v>Grid Summary: “One of our key missions for the Government is to take back our streets by halving serious violent crime by investing in Research &amp; Development of new security technology"</v>
      </c>
      <c r="E84" s="7"/>
      <c r="F84" t="s">
        <v>31</v>
      </c>
    </row>
    <row r="85" spans="3:6">
      <c r="C85">
        <v>77</v>
      </c>
      <c r="D85" s="8" t="str">
        <f>HYPERLINK("#'Table 77'!A1", "Imagine the Government makes the following statement: “One of our key missions for the Government is to take back our streets by halving serious violent crime by investing in Research &amp; Development of new security technology""How would you descri...")</f>
        <v>Imagine the Government makes the following statement: “One of our key missions for the Government is to take back our streets by halving serious violent crime by investing in Research &amp; Development of new security technology"How would you descri...</v>
      </c>
      <c r="E85" s="14" t="str">
        <f>HYPERLINK("#'Full Results'!A632", "632")</f>
        <v>632</v>
      </c>
      <c r="F85" t="s">
        <v>31</v>
      </c>
    </row>
    <row r="86" spans="3:6">
      <c r="C86">
        <v>78</v>
      </c>
      <c r="D86" s="8" t="str">
        <f>HYPERLINK("#'Table 78'!A1", "Imagine the Government makes the following statement: “One of our key missions for the Government is to take back our streets by halving serious violent crime by investing in Research &amp; Development of new security technology""How would you descri...")</f>
        <v>Imagine the Government makes the following statement: “One of our key missions for the Government is to take back our streets by halving serious violent crime by investing in Research &amp; Development of new security technology"How would you descri...</v>
      </c>
      <c r="E86" s="14" t="str">
        <f>HYPERLINK("#'Full Results'!A640", "640")</f>
        <v>640</v>
      </c>
      <c r="F86" t="s">
        <v>31</v>
      </c>
    </row>
    <row r="87" spans="3:6">
      <c r="C87">
        <v>79</v>
      </c>
      <c r="D87" s="8" t="str">
        <f>HYPERLINK("#'Table 79'!A1", "Imagine the Government makes the following statement: “One of our key missions for the Government is to take back our streets by halving serious violent crime by investing in Research &amp; Development of new security technology""How would you descri...")</f>
        <v>Imagine the Government makes the following statement: “One of our key missions for the Government is to take back our streets by halving serious violent crime by investing in Research &amp; Development of new security technology"How would you descri...</v>
      </c>
      <c r="E87" s="14" t="str">
        <f>HYPERLINK("#'Full Results'!A648", "648")</f>
        <v>648</v>
      </c>
      <c r="F87" t="s">
        <v>31</v>
      </c>
    </row>
    <row r="88" spans="3:6">
      <c r="C88">
        <v>80</v>
      </c>
      <c r="D88" s="8" t="str">
        <f>HYPERLINK("#'Table 80'!A1", "Imagine the Government makes the following statement: “One of our key missions for the Government is to take back our streets by halving serious violent crime by investing in Research &amp; Development of new security technology""How would you descri...")</f>
        <v>Imagine the Government makes the following statement: “One of our key missions for the Government is to take back our streets by halving serious violent crime by investing in Research &amp; Development of new security technology"How would you descri...</v>
      </c>
      <c r="E88" s="14" t="str">
        <f>HYPERLINK("#'Full Results'!A656", "656")</f>
        <v>656</v>
      </c>
      <c r="F88" t="s">
        <v>31</v>
      </c>
    </row>
    <row r="89" spans="3:6">
      <c r="C89">
        <v>81</v>
      </c>
      <c r="D89" s="8" t="str">
        <f>HYPERLINK("#'Table 81'!A1", "Imagine the Government makes the following statement: “One of our key missions for the Government is to take back our streets by halving serious violent crime by investing in Research &amp; Development of new security technology""How would you descri...")</f>
        <v>Imagine the Government makes the following statement: “One of our key missions for the Government is to take back our streets by halving serious violent crime by investing in Research &amp; Development of new security technology"How would you descri...</v>
      </c>
      <c r="E89" s="14" t="str">
        <f>HYPERLINK("#'Full Results'!A664", "664")</f>
        <v>664</v>
      </c>
      <c r="F89" t="s">
        <v>31</v>
      </c>
    </row>
    <row r="90" spans="3:6">
      <c r="C90">
        <v>82</v>
      </c>
      <c r="D90" s="25" t="str">
        <f>HYPERLINK("#'Table "&amp;C90&amp;"'!A1", "Grid Summary"&amp;MID(D91, SEARCH(": ", D91), SEARCH("How would you descri", D91)-SEARCH(": ", D91)))</f>
        <v>Grid Summary: “One of our key missions for the Government is to take back our streets by halving serious violent crime by hiring more police officers around the country"</v>
      </c>
      <c r="E90" s="7"/>
      <c r="F90" t="s">
        <v>31</v>
      </c>
    </row>
    <row r="91" spans="3:6">
      <c r="C91">
        <v>83</v>
      </c>
      <c r="D91" s="8" t="str">
        <f>HYPERLINK("#'Table 83'!A1", "Imagine the Government makes the following statement: “One of our key missions for the Government is to take back our streets by halving serious violent crime by hiring more police officers around the country""How would you describe this plan?: A...")</f>
        <v>Imagine the Government makes the following statement: “One of our key missions for the Government is to take back our streets by halving serious violent crime by hiring more police officers around the country"How would you describe this plan?: A...</v>
      </c>
      <c r="E91" s="14" t="str">
        <f>HYPERLINK("#'Full Results'!A672", "672")</f>
        <v>672</v>
      </c>
      <c r="F91" t="s">
        <v>31</v>
      </c>
    </row>
    <row r="92" spans="3:6">
      <c r="C92">
        <v>84</v>
      </c>
      <c r="D92" s="8" t="str">
        <f>HYPERLINK("#'Table 84'!A1", "Imagine the Government makes the following statement: “One of our key missions for the Government is to take back our streets by halving serious violent crime by hiring more police officers around the country""How would you describe this plan?: T...")</f>
        <v>Imagine the Government makes the following statement: “One of our key missions for the Government is to take back our streets by halving serious violent crime by hiring more police officers around the country"How would you describe this plan?: T...</v>
      </c>
      <c r="E92" s="14" t="str">
        <f>HYPERLINK("#'Full Results'!A680", "680")</f>
        <v>680</v>
      </c>
      <c r="F92" t="s">
        <v>31</v>
      </c>
    </row>
    <row r="93" spans="3:6">
      <c r="C93">
        <v>85</v>
      </c>
      <c r="D93" s="8" t="str">
        <f>HYPERLINK("#'Table 85'!A1", "Imagine the Government makes the following statement: “One of our key missions for the Government is to take back our streets by halving serious violent crime by hiring more police officers around the country""How would you describe this plan?: F...")</f>
        <v>Imagine the Government makes the following statement: “One of our key missions for the Government is to take back our streets by halving serious violent crime by hiring more police officers around the country"How would you describe this plan?: F...</v>
      </c>
      <c r="E93" s="14" t="str">
        <f>HYPERLINK("#'Full Results'!A688", "688")</f>
        <v>688</v>
      </c>
      <c r="F93" t="s">
        <v>31</v>
      </c>
    </row>
    <row r="94" spans="3:6">
      <c r="C94">
        <v>86</v>
      </c>
      <c r="D94" s="8" t="str">
        <f>HYPERLINK("#'Table 86'!A1", "Imagine the Government makes the following statement: “One of our key missions for the Government is to take back our streets by halving serious violent crime by hiring more police officers around the country""How would you describe this plan?: T...")</f>
        <v>Imagine the Government makes the following statement: “One of our key missions for the Government is to take back our streets by halving serious violent crime by hiring more police officers around the country"How would you describe this plan?: T...</v>
      </c>
      <c r="E94" s="14" t="str">
        <f>HYPERLINK("#'Full Results'!A696", "696")</f>
        <v>696</v>
      </c>
      <c r="F94" t="s">
        <v>31</v>
      </c>
    </row>
    <row r="95" spans="3:6">
      <c r="C95">
        <v>87</v>
      </c>
      <c r="D95" s="8" t="str">
        <f>HYPERLINK("#'Table 87'!A1", "Imagine the Government makes the following statement: “One of our key missions for the Government is to take back our streets by halving serious violent crime by hiring more police officers around the country""How would you describe this plan?: T...")</f>
        <v>Imagine the Government makes the following statement: “One of our key missions for the Government is to take back our streets by halving serious violent crime by hiring more police officers around the country"How would you describe this plan?: T...</v>
      </c>
      <c r="E95" s="14" t="str">
        <f>HYPERLINK("#'Full Results'!A704", "704")</f>
        <v>704</v>
      </c>
      <c r="F95" t="s">
        <v>31</v>
      </c>
    </row>
    <row r="96" spans="3:6">
      <c r="C96">
        <v>88</v>
      </c>
      <c r="D96" s="25" t="str">
        <f>HYPERLINK("#'Table "&amp;C96&amp;"'!A1", "Grid Summary"&amp;MID(D97, SEARCH(": ", D97), SEARCH("How would you descri", D97)-SEARCH(": ", D97)))</f>
        <v>Grid Summary: “One of our key missions for the Government is to break down barriers to opportunity"</v>
      </c>
      <c r="E96" s="7"/>
      <c r="F96" t="s">
        <v>31</v>
      </c>
    </row>
    <row r="97" spans="3:6">
      <c r="C97">
        <v>89</v>
      </c>
      <c r="D97" s="8" t="str">
        <f>HYPERLINK("#'Table 89'!A1", "Imagine the Government makes the following statement: “One of our key missions for the Government is to break down barriers to opportunity""How would you describe this plan?: Achievable|Unachievable")</f>
        <v>Imagine the Government makes the following statement: “One of our key missions for the Government is to break down barriers to opportunity"How would you describe this plan?: Achievable|Unachievable</v>
      </c>
      <c r="E97" s="14" t="str">
        <f>HYPERLINK("#'Full Results'!A712", "712")</f>
        <v>712</v>
      </c>
      <c r="F97" t="s">
        <v>31</v>
      </c>
    </row>
    <row r="98" spans="3:6">
      <c r="C98">
        <v>90</v>
      </c>
      <c r="D98" s="8" t="str">
        <f>HYPERLINK("#'Table 90'!A1", "Imagine the Government makes the following statement: “One of our key missions for the Government is to break down barriers to opportunity""How would you describe this plan?: This is the correct priority for the government|This is not the correct...")</f>
        <v>Imagine the Government makes the following statement: “One of our key missions for the Government is to break down barriers to opportunity"How would you describe this plan?: This is the correct priority for the government|This is not the correct...</v>
      </c>
      <c r="E98" s="14" t="str">
        <f>HYPERLINK("#'Full Results'!A720", "720")</f>
        <v>720</v>
      </c>
      <c r="F98" t="s">
        <v>31</v>
      </c>
    </row>
    <row r="99" spans="3:6">
      <c r="C99">
        <v>91</v>
      </c>
      <c r="D99" s="8" t="str">
        <f>HYPERLINK("#'Table 91'!A1", "Imagine the Government makes the following statement: “One of our key missions for the Government is to break down barriers to opportunity""How would you describe this plan?: Forward thinking|Short sighted")</f>
        <v>Imagine the Government makes the following statement: “One of our key missions for the Government is to break down barriers to opportunity"How would you describe this plan?: Forward thinking|Short sighted</v>
      </c>
      <c r="E99" s="14" t="str">
        <f>HYPERLINK("#'Full Results'!A728", "728")</f>
        <v>728</v>
      </c>
      <c r="F99" t="s">
        <v>31</v>
      </c>
    </row>
    <row r="100" spans="3:6">
      <c r="C100">
        <v>92</v>
      </c>
      <c r="D100" s="8" t="str">
        <f>HYPERLINK("#'Table 92'!A1", "Imagine the Government makes the following statement: “One of our key missions for the Government is to break down barriers to opportunity""How would you describe this plan?: This shows the government has my interests at heart|This shows the gove...")</f>
        <v>Imagine the Government makes the following statement: “One of our key missions for the Government is to break down barriers to opportunity"How would you describe this plan?: This shows the government has my interests at heart|This shows the gove...</v>
      </c>
      <c r="E100" s="14" t="str">
        <f>HYPERLINK("#'Full Results'!A736", "736")</f>
        <v>736</v>
      </c>
      <c r="F100" t="s">
        <v>31</v>
      </c>
    </row>
    <row r="101" spans="3:6">
      <c r="C101">
        <v>93</v>
      </c>
      <c r="D101" s="8" t="str">
        <f>HYPERLINK("#'Table 93'!A1", "Imagine the Government makes the following statement: “One of our key missions for the Government is to break down barriers to opportunity""How would you describe this plan?: The government will fully achieve this goal|The government will not mak...")</f>
        <v>Imagine the Government makes the following statement: “One of our key missions for the Government is to break down barriers to opportunity"How would you describe this plan?: The government will fully achieve this goal|The government will not mak...</v>
      </c>
      <c r="E101" s="14" t="str">
        <f>HYPERLINK("#'Full Results'!A744", "744")</f>
        <v>744</v>
      </c>
      <c r="F101" t="s">
        <v>31</v>
      </c>
    </row>
    <row r="102" spans="3:6">
      <c r="C102">
        <v>94</v>
      </c>
      <c r="D102" s="25" t="str">
        <f>HYPERLINK("#'Table "&amp;C102&amp;"'!A1", "Grid Summary"&amp;MID(D103, SEARCH(": ", D103), SEARCH("How would you d", D103)-SEARCH(": ", D103)))</f>
        <v>Grid Summary: “One of our key missions for the Government is to break down barriers to opportunity by investing in Research &amp; Development to develop new technologies to be used in education"</v>
      </c>
      <c r="E102" s="7"/>
      <c r="F102" t="s">
        <v>31</v>
      </c>
    </row>
    <row r="103" spans="3:6">
      <c r="C103">
        <v>95</v>
      </c>
      <c r="D103" s="8" t="str">
        <f>HYPERLINK("#'Table 95'!A1", "Imagine the Government makes the following statement: “One of our key missions for the Government is to break down barriers to opportunity by investing in Research &amp; Development to develop new technologies to be used in education""How would you d...")</f>
        <v>Imagine the Government makes the following statement: “One of our key missions for the Government is to break down barriers to opportunity by investing in Research &amp; Development to develop new technologies to be used in education"How would you d...</v>
      </c>
      <c r="E103" s="14" t="str">
        <f>HYPERLINK("#'Full Results'!A752", "752")</f>
        <v>752</v>
      </c>
      <c r="F103" t="s">
        <v>31</v>
      </c>
    </row>
    <row r="104" spans="3:6">
      <c r="C104">
        <v>96</v>
      </c>
      <c r="D104" s="8" t="str">
        <f>HYPERLINK("#'Table 96'!A1", "Imagine the Government makes the following statement: “One of our key missions for the Government is to break down barriers to opportunity by investing in Research &amp; Development to develop new technologies to be used in education""How would you d...")</f>
        <v>Imagine the Government makes the following statement: “One of our key missions for the Government is to break down barriers to opportunity by investing in Research &amp; Development to develop new technologies to be used in education"How would you d...</v>
      </c>
      <c r="E104" s="14" t="str">
        <f>HYPERLINK("#'Full Results'!A760", "760")</f>
        <v>760</v>
      </c>
      <c r="F104" t="s">
        <v>31</v>
      </c>
    </row>
    <row r="105" spans="3:6">
      <c r="C105">
        <v>97</v>
      </c>
      <c r="D105" s="8" t="str">
        <f>HYPERLINK("#'Table 97'!A1", "Imagine the Government makes the following statement: “One of our key missions for the Government is to break down barriers to opportunity by investing in Research &amp; Development to develop new technologies to be used in education""How would you d...")</f>
        <v>Imagine the Government makes the following statement: “One of our key missions for the Government is to break down barriers to opportunity by investing in Research &amp; Development to develop new technologies to be used in education"How would you d...</v>
      </c>
      <c r="E105" s="14" t="str">
        <f>HYPERLINK("#'Full Results'!A768", "768")</f>
        <v>768</v>
      </c>
      <c r="F105" t="s">
        <v>31</v>
      </c>
    </row>
    <row r="106" spans="3:6">
      <c r="C106">
        <v>98</v>
      </c>
      <c r="D106" s="8" t="str">
        <f>HYPERLINK("#'Table 98'!A1", "Imagine the Government makes the following statement: “One of our key missions for the Government is to break down barriers to opportunity by investing in Research &amp; Development to develop new technologies to be used in education""How would you d...")</f>
        <v>Imagine the Government makes the following statement: “One of our key missions for the Government is to break down barriers to opportunity by investing in Research &amp; Development to develop new technologies to be used in education"How would you d...</v>
      </c>
      <c r="E106" s="14" t="str">
        <f>HYPERLINK("#'Full Results'!A776", "776")</f>
        <v>776</v>
      </c>
      <c r="F106" t="s">
        <v>31</v>
      </c>
    </row>
    <row r="107" spans="3:6">
      <c r="C107">
        <v>99</v>
      </c>
      <c r="D107" s="8" t="str">
        <f>HYPERLINK("#'Table 99'!A1", "Imagine the Government makes the following statement: “One of our key missions for the Government is to break down barriers to opportunity by investing in Research &amp; Development to develop new technologies to be used in education""How would you d...")</f>
        <v>Imagine the Government makes the following statement: “One of our key missions for the Government is to break down barriers to opportunity by investing in Research &amp; Development to develop new technologies to be used in education"How would you d...</v>
      </c>
      <c r="E107" s="14" t="str">
        <f>HYPERLINK("#'Full Results'!A784", "784")</f>
        <v>784</v>
      </c>
      <c r="F107" t="s">
        <v>31</v>
      </c>
    </row>
    <row r="108" spans="3:6">
      <c r="C108">
        <v>100</v>
      </c>
      <c r="D108" s="25" t="str">
        <f>HYPERLINK("#'Table "&amp;C108&amp;"'!A1", "Grid Summary"&amp;MID(D109, SEARCH(": ", D109), SEARCH("How would you d", D109)-SEARCH(": ", D109)))</f>
        <v>Grid Summary: “One of our key missions for the Government is to break down barriers to opportunity by reforming childcare and education systems"</v>
      </c>
      <c r="E108" s="7"/>
      <c r="F108" t="s">
        <v>31</v>
      </c>
    </row>
    <row r="109" spans="3:6">
      <c r="C109">
        <v>101</v>
      </c>
      <c r="D109" s="8" t="str">
        <f>HYPERLINK("#'Table 101'!A1", "Imagine the Government makes the following statement: “One of our key missions for the Government is to break down barriers to opportunity by reforming childcare and education systems""How would you describe this plan?: Achievable|Unachievable")</f>
        <v>Imagine the Government makes the following statement: “One of our key missions for the Government is to break down barriers to opportunity by reforming childcare and education systems"How would you describe this plan?: Achievable|Unachievable</v>
      </c>
      <c r="E109" s="14" t="str">
        <f>HYPERLINK("#'Full Results'!A792", "792")</f>
        <v>792</v>
      </c>
      <c r="F109" t="s">
        <v>31</v>
      </c>
    </row>
    <row r="110" spans="3:6">
      <c r="C110">
        <v>102</v>
      </c>
      <c r="D110" s="8" t="str">
        <f>HYPERLINK("#'Table 102'!A1", "Imagine the Government makes the following statement: “One of our key missions for the Government is to break down barriers to opportunity by reforming childcare and education systems""How would you describe this plan?: This is the correct priori...")</f>
        <v>Imagine the Government makes the following statement: “One of our key missions for the Government is to break down barriers to opportunity by reforming childcare and education systems"How would you describe this plan?: This is the correct priori...</v>
      </c>
      <c r="E110" s="14" t="str">
        <f>HYPERLINK("#'Full Results'!A800", "800")</f>
        <v>800</v>
      </c>
      <c r="F110" t="s">
        <v>31</v>
      </c>
    </row>
    <row r="111" spans="3:6">
      <c r="C111">
        <v>103</v>
      </c>
      <c r="D111" s="8" t="str">
        <f>HYPERLINK("#'Table 103'!A1", "Imagine the Government makes the following statement: “One of our key missions for the Government is to break down barriers to opportunity by reforming childcare and education systems""How would you describe this plan?: Forward thinking|Short sig...")</f>
        <v>Imagine the Government makes the following statement: “One of our key missions for the Government is to break down barriers to opportunity by reforming childcare and education systems"How would you describe this plan?: Forward thinking|Short sig...</v>
      </c>
      <c r="E111" s="14" t="str">
        <f>HYPERLINK("#'Full Results'!A808", "808")</f>
        <v>808</v>
      </c>
      <c r="F111" t="s">
        <v>31</v>
      </c>
    </row>
    <row r="112" spans="3:6">
      <c r="C112">
        <v>104</v>
      </c>
      <c r="D112" s="8" t="str">
        <f>HYPERLINK("#'Table 104'!A1", "Imagine the Government makes the following statement: “One of our key missions for the Government is to break down barriers to opportunity by reforming childcare and education systems""How would you describe this plan?: This shows the government ...")</f>
        <v>Imagine the Government makes the following statement: “One of our key missions for the Government is to break down barriers to opportunity by reforming childcare and education systems"How would you describe this plan?: This shows the government ...</v>
      </c>
      <c r="E112" s="14" t="str">
        <f>HYPERLINK("#'Full Results'!A816", "816")</f>
        <v>816</v>
      </c>
      <c r="F112" t="s">
        <v>31</v>
      </c>
    </row>
    <row r="113" spans="3:6">
      <c r="C113">
        <v>105</v>
      </c>
      <c r="D113" s="8" t="str">
        <f>HYPERLINK("#'Table 105'!A1", "Imagine the Government makes the following statement: “One of our key missions for the Government is to break down barriers to opportunity by reforming childcare and education systems""How would you describe this plan?: The government will fully ...")</f>
        <v>Imagine the Government makes the following statement: “One of our key missions for the Government is to break down barriers to opportunity by reforming childcare and education systems"How would you describe this plan?: The government will fully ...</v>
      </c>
      <c r="E113" s="14" t="str">
        <f>HYPERLINK("#'Full Results'!A824", "824")</f>
        <v>824</v>
      </c>
      <c r="F113" t="s">
        <v>31</v>
      </c>
    </row>
    <row r="114" spans="3:6">
      <c r="C114">
        <v>106</v>
      </c>
      <c r="D114" s="25" t="str">
        <f>HYPERLINK("#'Table "&amp;C114&amp;"'!A1", "Grid Summary"&amp;MID(D115, SEARCH(": ", D115), SEARCH("How would you d", D115)-SEARCH(": ", D115)))</f>
        <v>Grid Summary: “One of our key missions for the Government is to build an NHS fit for the future"</v>
      </c>
      <c r="E114" s="7"/>
      <c r="F114" t="s">
        <v>31</v>
      </c>
    </row>
    <row r="115" spans="3:6">
      <c r="C115">
        <v>107</v>
      </c>
      <c r="D115" s="8" t="str">
        <f>HYPERLINK("#'Table 107'!A1", "Imagine the Government makes the following statement: “One of our key missions for the Government is to build an NHS fit for the future""How would you describe this plan?: Achievable|Unachievable")</f>
        <v>Imagine the Government makes the following statement: “One of our key missions for the Government is to build an NHS fit for the future"How would you describe this plan?: Achievable|Unachievable</v>
      </c>
      <c r="E115" s="14" t="str">
        <f>HYPERLINK("#'Full Results'!A832", "832")</f>
        <v>832</v>
      </c>
      <c r="F115" t="s">
        <v>31</v>
      </c>
    </row>
    <row r="116" spans="3:6">
      <c r="C116">
        <v>108</v>
      </c>
      <c r="D116" s="8" t="str">
        <f>HYPERLINK("#'Table 108'!A1", "Imagine the Government makes the following statement: “One of our key missions for the Government is to build an NHS fit for the future""How would you describe this plan?: This is the correct priority for the government|This is not the correct pr...")</f>
        <v>Imagine the Government makes the following statement: “One of our key missions for the Government is to build an NHS fit for the future"How would you describe this plan?: This is the correct priority for the government|This is not the correct pr...</v>
      </c>
      <c r="E116" s="14" t="str">
        <f>HYPERLINK("#'Full Results'!A840", "840")</f>
        <v>840</v>
      </c>
      <c r="F116" t="s">
        <v>31</v>
      </c>
    </row>
    <row r="117" spans="3:6">
      <c r="C117">
        <v>109</v>
      </c>
      <c r="D117" s="8" t="str">
        <f>HYPERLINK("#'Table 109'!A1", "Imagine the Government makes the following statement: “One of our key missions for the Government is to build an NHS fit for the future""How would you describe this plan?: Forward thinking|Short sighted")</f>
        <v>Imagine the Government makes the following statement: “One of our key missions for the Government is to build an NHS fit for the future"How would you describe this plan?: Forward thinking|Short sighted</v>
      </c>
      <c r="E117" s="14" t="str">
        <f>HYPERLINK("#'Full Results'!A848", "848")</f>
        <v>848</v>
      </c>
      <c r="F117" t="s">
        <v>31</v>
      </c>
    </row>
    <row r="118" spans="3:6">
      <c r="C118">
        <v>110</v>
      </c>
      <c r="D118" s="8" t="str">
        <f>HYPERLINK("#'Table 110'!A1", "Imagine the Government makes the following statement: “One of our key missions for the Government is to build an NHS fit for the future""How would you describe this plan?: This shows the government has my interests at heart|This shows the governm...")</f>
        <v>Imagine the Government makes the following statement: “One of our key missions for the Government is to build an NHS fit for the future"How would you describe this plan?: This shows the government has my interests at heart|This shows the governm...</v>
      </c>
      <c r="E118" s="14" t="str">
        <f>HYPERLINK("#'Full Results'!A856", "856")</f>
        <v>856</v>
      </c>
      <c r="F118" t="s">
        <v>31</v>
      </c>
    </row>
    <row r="119" spans="3:6">
      <c r="C119">
        <v>111</v>
      </c>
      <c r="D119" s="8" t="str">
        <f>HYPERLINK("#'Table 111'!A1", "Imagine the Government makes the following statement: “One of our key missions for the Government is to build an NHS fit for the future""How would you describe this plan?: The government will fully achieve this goal|The government will not make p...")</f>
        <v>Imagine the Government makes the following statement: “One of our key missions for the Government is to build an NHS fit for the future"How would you describe this plan?: The government will fully achieve this goal|The government will not make p...</v>
      </c>
      <c r="E119" s="14" t="str">
        <f>HYPERLINK("#'Full Results'!A864", "864")</f>
        <v>864</v>
      </c>
      <c r="F119" t="s">
        <v>31</v>
      </c>
    </row>
    <row r="120" spans="3:6">
      <c r="C120">
        <v>112</v>
      </c>
      <c r="D120" s="25" t="str">
        <f>HYPERLINK("#'Table "&amp;C120&amp;"'!A1", "Grid Summary"&amp;MID(D121, SEARCH(": ", D121), SEARCH("How would you d", D121)-SEARCH(": ", D121)))</f>
        <v>Grid Summary: “One of our key missions for the Government is to build an NHS fit for the future, by investing in Research &amp; Development into new medicines and treatments"</v>
      </c>
      <c r="E120" s="7"/>
      <c r="F120" t="s">
        <v>31</v>
      </c>
    </row>
    <row r="121" spans="3:6">
      <c r="C121">
        <v>113</v>
      </c>
      <c r="D121" s="8" t="str">
        <f>HYPERLINK("#'Table 113'!A1", "Imagine the Government makes the following statement: “One of our key missions for the Government is to build an NHS fit for the future, by investing in Research &amp; Development into new medicines and treatments""How would you describe this plan?: ...")</f>
        <v>Imagine the Government makes the following statement: “One of our key missions for the Government is to build an NHS fit for the future, by investing in Research &amp; Development into new medicines and treatments"How would you describe this plan?: ...</v>
      </c>
      <c r="E121" s="14" t="str">
        <f>HYPERLINK("#'Full Results'!A872", "872")</f>
        <v>872</v>
      </c>
      <c r="F121" t="s">
        <v>31</v>
      </c>
    </row>
    <row r="122" spans="3:6">
      <c r="C122">
        <v>114</v>
      </c>
      <c r="D122" s="8" t="str">
        <f>HYPERLINK("#'Table 114'!A1", "Imagine the Government makes the following statement: “One of our key missions for the Government is to build an NHS fit for the future, by investing in Research &amp; Development into new medicines and treatments""How would you describe this plan?: ...")</f>
        <v>Imagine the Government makes the following statement: “One of our key missions for the Government is to build an NHS fit for the future, by investing in Research &amp; Development into new medicines and treatments"How would you describe this plan?: ...</v>
      </c>
      <c r="E122" s="14" t="str">
        <f>HYPERLINK("#'Full Results'!A880", "880")</f>
        <v>880</v>
      </c>
      <c r="F122" t="s">
        <v>31</v>
      </c>
    </row>
    <row r="123" spans="3:6">
      <c r="C123">
        <v>115</v>
      </c>
      <c r="D123" s="8" t="str">
        <f>HYPERLINK("#'Table 115'!A1", "Imagine the Government makes the following statement: “One of our key missions for the Government is to build an NHS fit for the future, by investing in Research &amp; Development into new medicines and treatments""How would you describe this plan?: ...")</f>
        <v>Imagine the Government makes the following statement: “One of our key missions for the Government is to build an NHS fit for the future, by investing in Research &amp; Development into new medicines and treatments"How would you describe this plan?: ...</v>
      </c>
      <c r="E123" s="14" t="str">
        <f>HYPERLINK("#'Full Results'!A888", "888")</f>
        <v>888</v>
      </c>
      <c r="F123" t="s">
        <v>31</v>
      </c>
    </row>
    <row r="124" spans="3:6">
      <c r="C124">
        <v>116</v>
      </c>
      <c r="D124" s="8" t="str">
        <f>HYPERLINK("#'Table 116'!A1", "Imagine the Government makes the following statement: “One of our key missions for the Government is to build an NHS fit for the future, by investing in Research &amp; Development into new medicines and treatments""How would you describe this plan?: ...")</f>
        <v>Imagine the Government makes the following statement: “One of our key missions for the Government is to build an NHS fit for the future, by investing in Research &amp; Development into new medicines and treatments"How would you describe this plan?: ...</v>
      </c>
      <c r="E124" s="14" t="str">
        <f>HYPERLINK("#'Full Results'!A896", "896")</f>
        <v>896</v>
      </c>
      <c r="F124" t="s">
        <v>31</v>
      </c>
    </row>
    <row r="125" spans="3:6">
      <c r="C125">
        <v>117</v>
      </c>
      <c r="D125" s="8" t="str">
        <f>HYPERLINK("#'Table 117'!A1", "Imagine the Government makes the following statement: “One of our key missions for the Government is to build an NHS fit for the future, by investing in Research &amp; Development into new medicines and treatments""How would you describe this plan?: ...")</f>
        <v>Imagine the Government makes the following statement: “One of our key missions for the Government is to build an NHS fit for the future, by investing in Research &amp; Development into new medicines and treatments"How would you describe this plan?: ...</v>
      </c>
      <c r="E125" s="14" t="str">
        <f>HYPERLINK("#'Full Results'!A904", "904")</f>
        <v>904</v>
      </c>
      <c r="F125" t="s">
        <v>31</v>
      </c>
    </row>
    <row r="126" spans="3:6">
      <c r="C126">
        <v>118</v>
      </c>
      <c r="D126" s="25" t="str">
        <f>HYPERLINK("#'Table "&amp;C126&amp;"'!A1", "Grid Summary"&amp;MID(D127, SEARCH(": ", D127), SEARCH("How would you d", D127)-SEARCH(": ", D127)))</f>
        <v>Grid Summary: “One of our key missions for the Government is to build an NHS fit for the future, by hiring more nurses and doctors"</v>
      </c>
      <c r="E126" s="7"/>
      <c r="F126" t="s">
        <v>31</v>
      </c>
    </row>
    <row r="127" spans="3:6">
      <c r="C127">
        <v>119</v>
      </c>
      <c r="D127" s="8" t="str">
        <f>HYPERLINK("#'Table 119'!A1", "Imagine the Government makes the following statement: “One of our key missions for the Government is to build an NHS fit for the future, by hiring more nurses and doctors""How would you describe this plan?: Achievable|Unachievable")</f>
        <v>Imagine the Government makes the following statement: “One of our key missions for the Government is to build an NHS fit for the future, by hiring more nurses and doctors"How would you describe this plan?: Achievable|Unachievable</v>
      </c>
      <c r="E127" s="14" t="str">
        <f>HYPERLINK("#'Full Results'!A912", "912")</f>
        <v>912</v>
      </c>
      <c r="F127" t="s">
        <v>31</v>
      </c>
    </row>
    <row r="128" spans="3:6">
      <c r="C128">
        <v>120</v>
      </c>
      <c r="D128" s="8" t="str">
        <f>HYPERLINK("#'Table 120'!A1", "Imagine the Government makes the following statement: “One of our key missions for the Government is to build an NHS fit for the future, by hiring more nurses and doctors""How would you describe this plan?: This is the correct priority for the go...")</f>
        <v>Imagine the Government makes the following statement: “One of our key missions for the Government is to build an NHS fit for the future, by hiring more nurses and doctors"How would you describe this plan?: This is the correct priority for the go...</v>
      </c>
      <c r="E128" s="14" t="str">
        <f>HYPERLINK("#'Full Results'!A920", "920")</f>
        <v>920</v>
      </c>
      <c r="F128" t="s">
        <v>31</v>
      </c>
    </row>
    <row r="129" spans="3:6">
      <c r="C129">
        <v>121</v>
      </c>
      <c r="D129" s="8" t="str">
        <f>HYPERLINK("#'Table 121'!A1", "Imagine the Government makes the following statement: “One of our key missions for the Government is to build an NHS fit for the future, by hiring more nurses and doctors""How would you describe this plan?: Forward thinking|Short sighted")</f>
        <v>Imagine the Government makes the following statement: “One of our key missions for the Government is to build an NHS fit for the future, by hiring more nurses and doctors"How would you describe this plan?: Forward thinking|Short sighted</v>
      </c>
      <c r="E129" s="14" t="str">
        <f>HYPERLINK("#'Full Results'!A928", "928")</f>
        <v>928</v>
      </c>
      <c r="F129" t="s">
        <v>31</v>
      </c>
    </row>
    <row r="130" spans="3:6">
      <c r="C130">
        <v>122</v>
      </c>
      <c r="D130" s="8" t="str">
        <f>HYPERLINK("#'Table 122'!A1", "Imagine the Government makes the following statement: “One of our key missions for the Government is to build an NHS fit for the future, by hiring more nurses and doctors""How would you describe this plan?: This shows the government has my intere...")</f>
        <v>Imagine the Government makes the following statement: “One of our key missions for the Government is to build an NHS fit for the future, by hiring more nurses and doctors"How would you describe this plan?: This shows the government has my intere...</v>
      </c>
      <c r="E130" s="14" t="str">
        <f>HYPERLINK("#'Full Results'!A936", "936")</f>
        <v>936</v>
      </c>
      <c r="F130" t="s">
        <v>31</v>
      </c>
    </row>
    <row r="131" spans="3:6">
      <c r="C131">
        <v>123</v>
      </c>
      <c r="D131" s="8" t="str">
        <f>HYPERLINK("#'Table 123'!A1", "Imagine the Government makes the following statement: “One of our key missions for the Government is to build an NHS fit for the future, by hiring more nurses and doctors""How would you describe this plan?: The government will fully achieve this ...")</f>
        <v>Imagine the Government makes the following statement: “One of our key missions for the Government is to build an NHS fit for the future, by hiring more nurses and doctors"How would you describe this plan?: The government will fully achieve this ...</v>
      </c>
      <c r="E131" s="14" t="str">
        <f>HYPERLINK("#'Full Results'!A944", "944")</f>
        <v>944</v>
      </c>
      <c r="F131" t="s">
        <v>31</v>
      </c>
    </row>
    <row r="132" spans="3:6">
      <c r="C132">
        <v>124</v>
      </c>
      <c r="D132" s="8" t="str">
        <f>HYPERLINK("#'Table 124'!A1", " ​​​​​How familiar are you with the term 'Research &amp; Development'? ")</f>
        <v xml:space="preserve"> ​​​​​How familiar are you with the term 'Research &amp; Development'? </v>
      </c>
      <c r="E132" s="14" t="str">
        <f>HYPERLINK("#'Full Results'!A952", "952")</f>
        <v>952</v>
      </c>
      <c r="F132" t="s">
        <v>29</v>
      </c>
    </row>
    <row r="133" spans="3:6">
      <c r="C133">
        <v>125</v>
      </c>
      <c r="D133" s="8" t="str">
        <f>HYPERLINK("#'Table 125'!A1", " Based on what you know, how important, if at all, do you think investment in Research and Development (R&amp;D) is for the long-term success of the UK? ")</f>
        <v xml:space="preserve"> Based on what you know, how important, if at all, do you think investment in Research and Development (R&amp;D) is for the long-term success of the UK? </v>
      </c>
      <c r="E133" s="14" t="str">
        <f>HYPERLINK("#'Full Results'!A959", "959")</f>
        <v>959</v>
      </c>
      <c r="F133" t="s">
        <v>29</v>
      </c>
    </row>
    <row r="134" spans="3:6">
      <c r="C134">
        <v>126</v>
      </c>
      <c r="D134" s="8" t="str">
        <f>HYPERLINK("#'Table 126'!A1", "Grid Summary: Do you agree or disagree with the following statements?")</f>
        <v>Grid Summary: Do you agree or disagree with the following statements?</v>
      </c>
      <c r="E134" s="7"/>
      <c r="F134" t="s">
        <v>29</v>
      </c>
    </row>
    <row r="135" spans="3:6">
      <c r="C135">
        <v>127</v>
      </c>
      <c r="D135" s="8" t="str">
        <f>HYPERLINK("#'Table 127'!A1", "Do you agree or disagree with the following statements?: Research &amp; development should not be funded by taxpayers")</f>
        <v>Do you agree or disagree with the following statements?: Research &amp; development should not be funded by taxpayers</v>
      </c>
      <c r="E135" s="14" t="str">
        <f>HYPERLINK("#'Full Results'!A971", "971")</f>
        <v>971</v>
      </c>
      <c r="F135" t="s">
        <v>29</v>
      </c>
    </row>
    <row r="136" spans="3:6">
      <c r="C136">
        <v>128</v>
      </c>
      <c r="D136" s="8" t="str">
        <f>HYPERLINK("#'Table 128'!A1", "Do you agree or disagree with the following statements?: Research &amp; development in the UK benefits some people more than others")</f>
        <v>Do you agree or disagree with the following statements?: Research &amp; development in the UK benefits some people more than others</v>
      </c>
      <c r="E136" s="14" t="str">
        <f>HYPERLINK("#'Full Results'!A983", "983")</f>
        <v>983</v>
      </c>
      <c r="F136" t="s">
        <v>29</v>
      </c>
    </row>
    <row r="137" spans="3:6">
      <c r="C137">
        <v>129</v>
      </c>
      <c r="D137" s="8" t="str">
        <f>HYPERLINK("#'Table 129'!A1", "Do you agree or disagree with the following statements?: Research &amp; development has improved my life")</f>
        <v>Do you agree or disagree with the following statements?: Research &amp; development has improved my life</v>
      </c>
      <c r="E137" s="14" t="str">
        <f>HYPERLINK("#'Full Results'!A995", "995")</f>
        <v>995</v>
      </c>
      <c r="F137" t="s">
        <v>29</v>
      </c>
    </row>
    <row r="138" spans="3:6">
      <c r="C138">
        <v>130</v>
      </c>
      <c r="D138" s="8" t="str">
        <f>HYPERLINK("#'Table 130'!A1", " Can you think of any ways that Government investment in Research &amp; Development improves your life?")</f>
        <v xml:space="preserve"> Can you think of any ways that Government investment in Research &amp; Development improves your life?</v>
      </c>
      <c r="E138" s="14" t="str">
        <f>HYPERLINK("#'Full Results'!A1007", "1007")</f>
        <v>1007</v>
      </c>
      <c r="F138" t="s">
        <v>29</v>
      </c>
    </row>
    <row r="139" spans="3:6">
      <c r="C139">
        <v>131</v>
      </c>
      <c r="D139" s="8" t="str">
        <f>HYPERLINK("#'Table 131'!A1", " ​​​​​​Imagine an organisation was looking to establish a new research centre in the UK. Which of the following best describes how you would like your local MP to respond?")</f>
        <v xml:space="preserve"> ​​​​​​Imagine an organisation was looking to establish a new research centre in the UK. Which of the following best describes how you would like your local MP to respond?</v>
      </c>
      <c r="E139" s="14" t="str">
        <f>HYPERLINK("#'Full Results'!A1015", "1015")</f>
        <v>1015</v>
      </c>
      <c r="F139" t="s">
        <v>29</v>
      </c>
    </row>
    <row r="140" spans="3:6">
      <c r="C140">
        <v>132</v>
      </c>
      <c r="D140" s="8" t="str">
        <f>HYPERLINK("#'Table 132'!A1", " ​​​​​​Which of the following comes closest to your view?")</f>
        <v xml:space="preserve"> ​​​​​​Which of the following comes closest to your view?</v>
      </c>
      <c r="E140" s="14" t="str">
        <f>HYPERLINK("#'Full Results'!A1022", "1022")</f>
        <v>1022</v>
      </c>
      <c r="F140" t="s">
        <v>29</v>
      </c>
    </row>
    <row r="141" spans="3:6">
      <c r="C141">
        <v>133</v>
      </c>
      <c r="D141" s="8" t="str">
        <f>HYPERLINK("#'Table 133'!A1", "Grid Summary: Do you agree or disagree with the following?")</f>
        <v>Grid Summary: Do you agree or disagree with the following?</v>
      </c>
      <c r="E141" s="7"/>
      <c r="F141" t="s">
        <v>29</v>
      </c>
    </row>
    <row r="142" spans="3:6">
      <c r="C142">
        <v>134</v>
      </c>
      <c r="D142" s="8" t="str">
        <f>HYPERLINK("#'Table 134'!A1", "Do you agree or disagree with the following?: I would like more R&amp;D investment and facilities in my local area")</f>
        <v>Do you agree or disagree with the following?: I would like more R&amp;D investment and facilities in my local area</v>
      </c>
      <c r="E142" s="14" t="str">
        <f>HYPERLINK("#'Full Results'!A1029", "1029")</f>
        <v>1029</v>
      </c>
      <c r="F142" t="s">
        <v>29</v>
      </c>
    </row>
    <row r="143" spans="3:6">
      <c r="C143">
        <v>135</v>
      </c>
      <c r="D143" s="8" t="str">
        <f>HYPERLINK("#'Table 135'!A1", "Do you agree or disagree with the following?: Politicians should embrace long-term thinking and solutions")</f>
        <v>Do you agree or disagree with the following?: Politicians should embrace long-term thinking and solutions</v>
      </c>
      <c r="E143" s="14" t="str">
        <f>HYPERLINK("#'Full Results'!A1041", "1041")</f>
        <v>1041</v>
      </c>
      <c r="F143" t="s">
        <v>29</v>
      </c>
    </row>
    <row r="144" spans="3:6">
      <c r="C144">
        <v>136</v>
      </c>
      <c r="D144" s="8" t="str">
        <f>HYPERLINK("#'Table 136'!A1", "What do you think would be the benefits, if any, of the Government investing more money into Research &amp; Development?Select any which apply")</f>
        <v>What do you think would be the benefits, if any, of the Government investing more money into Research &amp; Development?Select any which apply</v>
      </c>
      <c r="E144" s="14" t="str">
        <f>HYPERLINK("#'Full Results'!A1053", "1053")</f>
        <v>1053</v>
      </c>
      <c r="F144" t="s">
        <v>29</v>
      </c>
    </row>
    <row r="145" spans="3:6">
      <c r="C145">
        <v>137</v>
      </c>
      <c r="D145" s="8" t="str">
        <f>HYPERLINK("#'Table 137'!A1", "Grid Summary: ​​​​​​Imagine the Government was to announce plans to increase investment into Research &amp; Development. Which of the following comes closest to your view?Indicate on a scale between the statement on the left and the statement on the ...")</f>
        <v>Grid Summary: ​​​​​​Imagine the Government was to announce plans to increase investment into Research &amp; Development. Which of the following comes closest to your view?Indicate on a scale between the statement on the left and the statement on the ...</v>
      </c>
      <c r="E145" s="7"/>
      <c r="F145" t="s">
        <v>29</v>
      </c>
    </row>
    <row r="146" spans="3:6">
      <c r="C146">
        <v>138</v>
      </c>
      <c r="D146" s="8" t="str">
        <f>HYPERLINK("#'Table 138'!A1", "​​​​​​Imagine the Government was to announce plans to increase investment into Research &amp; Development. Which of the following comes closest to your view?Indicate on a scale between the statement on the left and the statement on the right. : It wo...")</f>
        <v>​​​​​​Imagine the Government was to announce plans to increase investment into Research &amp; Development. Which of the following comes closest to your view?Indicate on a scale between the statement on the left and the statement on the right. : It wo...</v>
      </c>
      <c r="E146" s="14" t="str">
        <f>HYPERLINK("#'Full Results'!A1072", "1072")</f>
        <v>1072</v>
      </c>
      <c r="F146" t="s">
        <v>29</v>
      </c>
    </row>
    <row r="147" spans="3:6">
      <c r="C147">
        <v>139</v>
      </c>
      <c r="D147" s="8" t="str">
        <f>HYPERLINK("#'Table 139'!A1", "​​​​​​Imagine the Government was to announce plans to increase investment into Research &amp; Development. Which of the following comes closest to your view?Indicate on a scale between the statement on the left and the statement on the right. : It wo...")</f>
        <v>​​​​​​Imagine the Government was to announce plans to increase investment into Research &amp; Development. Which of the following comes closest to your view?Indicate on a scale between the statement on the left and the statement on the right. : It wo...</v>
      </c>
      <c r="E147" s="14" t="str">
        <f>HYPERLINK("#'Full Results'!A1080", "1080")</f>
        <v>1080</v>
      </c>
      <c r="F147" t="s">
        <v>29</v>
      </c>
    </row>
    <row r="148" spans="3:6">
      <c r="C148">
        <v>140</v>
      </c>
      <c r="D148" s="8" t="str">
        <f>HYPERLINK("#'Table 140'!A1", "​​​​​​Imagine the Government was to announce plans to increase investment into Research &amp; Development. Which of the following comes closest to your view?Indicate on a scale between the statement on the left and the statement on the right. : I wou...")</f>
        <v>​​​​​​Imagine the Government was to announce plans to increase investment into Research &amp; Development. Which of the following comes closest to your view?Indicate on a scale between the statement on the left and the statement on the right. : I wou...</v>
      </c>
      <c r="E148" s="14" t="str">
        <f>HYPERLINK("#'Full Results'!A1088", "1088")</f>
        <v>1088</v>
      </c>
      <c r="F148" t="s">
        <v>29</v>
      </c>
    </row>
    <row r="149" spans="3:6">
      <c r="C149">
        <v>141</v>
      </c>
      <c r="D149" s="8" t="str">
        <f>HYPERLINK("#'Table 141'!A1", "Grid Summary: In general, do you think R&amp;D (Research and Development) has a role to play in the following areas, or not?")</f>
        <v>Grid Summary: In general, do you think R&amp;D (Research and Development) has a role to play in the following areas, or not?</v>
      </c>
      <c r="E149" s="7"/>
      <c r="F149" t="s">
        <v>29</v>
      </c>
    </row>
    <row r="150" spans="3:6">
      <c r="C150">
        <v>142</v>
      </c>
      <c r="D150" s="8" t="str">
        <f>HYPERLINK("#'Table 142'!A1", "In general, do you think R&amp;D (Research and Development) has a role to play in the following areas, or not?: Growing the economy")</f>
        <v>In general, do you think R&amp;D (Research and Development) has a role to play in the following areas, or not?: Growing the economy</v>
      </c>
      <c r="E150" s="14" t="str">
        <f>HYPERLINK("#'Full Results'!A1096", "1096")</f>
        <v>1096</v>
      </c>
      <c r="F150" t="s">
        <v>29</v>
      </c>
    </row>
    <row r="151" spans="3:6">
      <c r="C151">
        <v>143</v>
      </c>
      <c r="D151" s="8" t="str">
        <f>HYPERLINK("#'Table 143'!A1", "In general, do you think R&amp;D (Research and Development) has a role to play in the following areas, or not?: Creating new jobs")</f>
        <v>In general, do you think R&amp;D (Research and Development) has a role to play in the following areas, or not?: Creating new jobs</v>
      </c>
      <c r="E151" s="14" t="str">
        <f>HYPERLINK("#'Full Results'!A1104", "1104")</f>
        <v>1104</v>
      </c>
      <c r="F151" t="s">
        <v>29</v>
      </c>
    </row>
    <row r="152" spans="3:6">
      <c r="C152">
        <v>144</v>
      </c>
      <c r="D152" s="8" t="str">
        <f>HYPERLINK("#'Table 144'!A1", "In general, do you think R&amp;D (Research and Development) has a role to play in the following areas, or not?: Reducing NHS waiting times")</f>
        <v>In general, do you think R&amp;D (Research and Development) has a role to play in the following areas, or not?: Reducing NHS waiting times</v>
      </c>
      <c r="E152" s="14" t="str">
        <f>HYPERLINK("#'Full Results'!A1112", "1112")</f>
        <v>1112</v>
      </c>
      <c r="F152" t="s">
        <v>29</v>
      </c>
    </row>
    <row r="153" spans="3:6">
      <c r="C153">
        <v>145</v>
      </c>
      <c r="D153" s="8" t="str">
        <f>HYPERLINK("#'Table 145'!A1", "In general, do you think R&amp;D (Research and Development) has a role to play in the following areas, or not?: Improving the quality of the NHS")</f>
        <v>In general, do you think R&amp;D (Research and Development) has a role to play in the following areas, or not?: Improving the quality of the NHS</v>
      </c>
      <c r="E153" s="14" t="str">
        <f>HYPERLINK("#'Full Results'!A1120", "1120")</f>
        <v>1120</v>
      </c>
      <c r="F153" t="s">
        <v>29</v>
      </c>
    </row>
    <row r="154" spans="3:6">
      <c r="C154">
        <v>146</v>
      </c>
      <c r="D154" s="8" t="str">
        <f>HYPERLINK("#'Table 146'!A1", "In general, do you think R&amp;D (Research and Development) has a role to play in the following areas, or not?: Tackling the threat of climate change")</f>
        <v>In general, do you think R&amp;D (Research and Development) has a role to play in the following areas, or not?: Tackling the threat of climate change</v>
      </c>
      <c r="E154" s="14" t="str">
        <f>HYPERLINK("#'Full Results'!A1128", "1128")</f>
        <v>1128</v>
      </c>
      <c r="F154" t="s">
        <v>29</v>
      </c>
    </row>
    <row r="155" spans="3:6">
      <c r="C155">
        <v>147</v>
      </c>
      <c r="D155" s="8" t="str">
        <f>HYPERLINK("#'Table 147'!A1", "In general, do you think R&amp;D (Research and Development) has a role to play in the following areas, or not?: Reducing carbon emissions")</f>
        <v>In general, do you think R&amp;D (Research and Development) has a role to play in the following areas, or not?: Reducing carbon emissions</v>
      </c>
      <c r="E155" s="14" t="str">
        <f>HYPERLINK("#'Full Results'!A1136", "1136")</f>
        <v>1136</v>
      </c>
      <c r="F155" t="s">
        <v>29</v>
      </c>
    </row>
    <row r="156" spans="3:6">
      <c r="C156">
        <v>148</v>
      </c>
      <c r="D156" s="8" t="str">
        <f>HYPERLINK("#'Table 148'!A1", "In general, do you think R&amp;D (Research and Development) has a role to play in the following areas, or not?: Improve the quality of and access to childcare services")</f>
        <v>In general, do you think R&amp;D (Research and Development) has a role to play in the following areas, or not?: Improve the quality of and access to childcare services</v>
      </c>
      <c r="E156" s="14" t="str">
        <f>HYPERLINK("#'Full Results'!A1144", "1144")</f>
        <v>1144</v>
      </c>
      <c r="F156" t="s">
        <v>29</v>
      </c>
    </row>
    <row r="157" spans="3:6">
      <c r="C157">
        <v>149</v>
      </c>
      <c r="D157" s="8" t="str">
        <f>HYPERLINK("#'Table 149'!A1", "In general, do you think R&amp;D (Research and Development) has a role to play in the following areas, or not?: Improving education in the UK")</f>
        <v>In general, do you think R&amp;D (Research and Development) has a role to play in the following areas, or not?: Improving education in the UK</v>
      </c>
      <c r="E157" s="14" t="str">
        <f>HYPERLINK("#'Full Results'!A1152", "1152")</f>
        <v>1152</v>
      </c>
      <c r="F157" t="s">
        <v>29</v>
      </c>
    </row>
    <row r="158" spans="3:6">
      <c r="C158">
        <v>150</v>
      </c>
      <c r="D158" s="8" t="str">
        <f>HYPERLINK("#'Table 150'!A1", "In general, do you think R&amp;D (Research and Development) has a role to play in the following areas, or not?: Increasing public safety")</f>
        <v>In general, do you think R&amp;D (Research and Development) has a role to play in the following areas, or not?: Increasing public safety</v>
      </c>
      <c r="E158" s="14" t="str">
        <f>HYPERLINK("#'Full Results'!A1160", "1160")</f>
        <v>1160</v>
      </c>
      <c r="F158" t="s">
        <v>29</v>
      </c>
    </row>
    <row r="159" spans="3:6">
      <c r="C159">
        <v>151</v>
      </c>
      <c r="D159" s="8" t="str">
        <f>HYPERLINK("#'Table 151'!A1", "In general, do you think R&amp;D (Research and Development) has a role to play in the following areas, or not?: Reducing crime in the UK")</f>
        <v>In general, do you think R&amp;D (Research and Development) has a role to play in the following areas, or not?: Reducing crime in the UK</v>
      </c>
      <c r="E159" s="14" t="str">
        <f>HYPERLINK("#'Full Results'!A1168", "1168")</f>
        <v>1168</v>
      </c>
      <c r="F159" t="s">
        <v>29</v>
      </c>
    </row>
    <row r="160" spans="3:6">
      <c r="C160">
        <v>152</v>
      </c>
      <c r="D160" s="8" t="str">
        <f>HYPERLINK("#'Table 152'!A1", "Grid Summary: Do you agree or disagree with the following")</f>
        <v>Grid Summary: Do you agree or disagree with the following</v>
      </c>
      <c r="E160" s="7"/>
      <c r="F160" t="s">
        <v>29</v>
      </c>
    </row>
    <row r="161" spans="3:6">
      <c r="C161">
        <v>153</v>
      </c>
      <c r="D161" s="8" t="str">
        <f>HYPERLINK("#'Table 153'!A1", "Do you agree or disagree with the following:: Britain should lead the world in research and development")</f>
        <v>Do you agree or disagree with the following:: Britain should lead the world in research and development</v>
      </c>
      <c r="E161" s="14" t="str">
        <f>HYPERLINK("#'Full Results'!A1176", "1176")</f>
        <v>1176</v>
      </c>
      <c r="F161" t="s">
        <v>29</v>
      </c>
    </row>
    <row r="162" spans="3:6">
      <c r="C162">
        <v>154</v>
      </c>
      <c r="D162" s="8" t="str">
        <f>HYPERLINK("#'Table 154'!A1", "Do you agree or disagree with the following:: The Government should focus more on research and development for Britain’s future")</f>
        <v>Do you agree or disagree with the following:: The Government should focus more on research and development for Britain’s future</v>
      </c>
      <c r="E162" s="14" t="str">
        <f>HYPERLINK("#'Full Results'!A1188", "1188")</f>
        <v>1188</v>
      </c>
      <c r="F162" t="s">
        <v>29</v>
      </c>
    </row>
    <row r="163" spans="3:6">
      <c r="C163">
        <v>155</v>
      </c>
      <c r="D163" s="8" t="str">
        <f>HYPERLINK("#'Table 155'!A1", " Looking at the missions which the government has proposed, which do you think would benefit the most from investment in Research &amp; Development? ​​​​​​​Select only ONE")</f>
        <v xml:space="preserve"> Looking at the missions which the government has proposed, which do you think would benefit the most from investment in Research &amp; Development? ​​​​​​​Select only ONE</v>
      </c>
      <c r="E163" s="14" t="str">
        <f>HYPERLINK("#'Full Results'!A1200", "1200")</f>
        <v>1200</v>
      </c>
      <c r="F163" t="s">
        <v>29</v>
      </c>
    </row>
    <row r="164" spans="3:6">
      <c r="C164">
        <v>156</v>
      </c>
      <c r="D164" s="8" t="str">
        <f>HYPERLINK("#'Table 156'!A1", "Grid Summary: ​​​​​​Do you agree or disagree with the following?")</f>
        <v>Grid Summary: ​​​​​​Do you agree or disagree with the following?</v>
      </c>
      <c r="E164" s="7"/>
      <c r="F164" t="s">
        <v>29</v>
      </c>
    </row>
    <row r="165" spans="3:6">
      <c r="C165">
        <v>157</v>
      </c>
      <c r="D165" s="8" t="str">
        <f>HYPERLINK("#'Table 157'!A1", "​​​​​​Do you agree or disagree with the following?: The Government should use R&amp;D as a tool to achieve its missions")</f>
        <v>​​​​​​Do you agree or disagree with the following?: The Government should use R&amp;D as a tool to achieve its missions</v>
      </c>
      <c r="E165" s="14" t="str">
        <f>HYPERLINK("#'Full Results'!A1210", "1210")</f>
        <v>1210</v>
      </c>
      <c r="F165" t="s">
        <v>29</v>
      </c>
    </row>
    <row r="166" spans="3:6">
      <c r="C166">
        <v>158</v>
      </c>
      <c r="D166" s="8" t="str">
        <f>HYPERLINK("#'Table 158'!A1", "​​​​​​Do you agree or disagree with the following?: It is unclear how R&amp;D would help the Government achieve its missions")</f>
        <v>​​​​​​Do you agree or disagree with the following?: It is unclear how R&amp;D would help the Government achieve its missions</v>
      </c>
      <c r="E166" s="14" t="str">
        <f>HYPERLINK("#'Full Results'!A1222", "1222")</f>
        <v>1222</v>
      </c>
      <c r="F166" t="s">
        <v>29</v>
      </c>
    </row>
    <row r="167" spans="3:6">
      <c r="C167">
        <v>159</v>
      </c>
      <c r="D167" s="8" t="str">
        <f>HYPERLINK("#'Table 159'!A1", "​​​​​​Do you agree or disagree with the following?: The Government should invest more into R&amp;D")</f>
        <v>​​​​​​Do you agree or disagree with the following?: The Government should invest more into R&amp;D</v>
      </c>
      <c r="E167" s="14" t="str">
        <f>HYPERLINK("#'Full Results'!A1234", "1234")</f>
        <v>1234</v>
      </c>
      <c r="F167" t="s">
        <v>29</v>
      </c>
    </row>
    <row r="168" spans="3:6">
      <c r="C168">
        <v>160</v>
      </c>
      <c r="D168" s="8" t="str">
        <f>HYPERLINK("#'Table 160'!A1", " Which of the following comes closest to your view?")</f>
        <v xml:space="preserve"> Which of the following comes closest to your view?</v>
      </c>
      <c r="E168" s="14" t="str">
        <f>HYPERLINK("#'Full Results'!A1246", "1246")</f>
        <v>1246</v>
      </c>
      <c r="F168" t="s">
        <v>29</v>
      </c>
    </row>
    <row r="169" spans="3:6">
      <c r="C169">
        <v>161</v>
      </c>
      <c r="D169" s="8" t="str">
        <f>HYPERLINK("#'Table 161'!A1", "Which of the following R&amp;D solutions do you think would contribute most to making the NHS “fit for the future”?Select up to three of the following  ")</f>
        <v>Which of the following R&amp;D solutions do you think would contribute most to making the NHS “fit for the future”?Select up to three of the following  </v>
      </c>
      <c r="E169" s="14" t="str">
        <f>HYPERLINK("#'Full Results'!A1252", "1252")</f>
        <v>1252</v>
      </c>
      <c r="F169" t="s">
        <v>29</v>
      </c>
    </row>
    <row r="170" spans="3:6">
      <c r="C170">
        <v>162</v>
      </c>
      <c r="D170" s="8" t="str">
        <f>HYPERLINK("#'Table 162'!A1", " ​​​​​​In general, which of the following comes closest to your view?")</f>
        <v xml:space="preserve"> ​​​​​​In general, which of the following comes closest to your view?</v>
      </c>
      <c r="E170" s="14" t="str">
        <f>HYPERLINK("#'Full Results'!A1264", "1264")</f>
        <v>1264</v>
      </c>
      <c r="F170" t="s">
        <v>29</v>
      </c>
    </row>
    <row r="171" spans="3:6">
      <c r="C171">
        <v>163</v>
      </c>
      <c r="D171" s="8" t="str">
        <f>HYPERLINK("#'Table 163'!A1", " Which of the following comes closest to your view?")</f>
        <v xml:space="preserve"> Which of the following comes closest to your view?</v>
      </c>
      <c r="E171" s="14" t="str">
        <f>HYPERLINK("#'Full Results'!A1270", "1270")</f>
        <v>1270</v>
      </c>
      <c r="F171" t="s">
        <v>29</v>
      </c>
    </row>
    <row r="172" spans="3:6">
      <c r="C172">
        <v>164</v>
      </c>
      <c r="D172" s="8" t="str">
        <f>HYPERLINK("#'Table 164'!A1", "​​​​​​Which of the following R&amp;D solutions do you think would contribute most to Labour’s clean energy mission?Select up to three of the following")</f>
        <v>​​​​​​Which of the following R&amp;D solutions do you think would contribute most to Labour’s clean energy mission?Select up to three of the following</v>
      </c>
      <c r="E172" s="14" t="str">
        <f>HYPERLINK("#'Full Results'!A1276", "1276")</f>
        <v>1276</v>
      </c>
      <c r="F172" t="s">
        <v>29</v>
      </c>
    </row>
    <row r="173" spans="3:6">
      <c r="C173">
        <v>165</v>
      </c>
      <c r="D173" s="8" t="str">
        <f>HYPERLINK("#'Table 165'!A1", " In general, which of the following comes closest to your view?")</f>
        <v xml:space="preserve"> In general, which of the following comes closest to your view?</v>
      </c>
      <c r="E173" s="14" t="str">
        <f>HYPERLINK("#'Full Results'!A1289", "1289")</f>
        <v>1289</v>
      </c>
      <c r="F173" t="s">
        <v>29</v>
      </c>
    </row>
    <row r="174" spans="3:6">
      <c r="C174">
        <v>166</v>
      </c>
      <c r="D174" s="8" t="str">
        <f>HYPERLINK("#'Table 166'!A1", " Which of the following comes closest to your view?")</f>
        <v xml:space="preserve"> Which of the following comes closest to your view?</v>
      </c>
      <c r="E174" s="14" t="str">
        <f>HYPERLINK("#'Full Results'!A1295", "1295")</f>
        <v>1295</v>
      </c>
      <c r="F174" t="s">
        <v>29</v>
      </c>
    </row>
    <row r="175" spans="3:6">
      <c r="C175">
        <v>167</v>
      </c>
      <c r="D175" s="8" t="str">
        <f>HYPERLINK("#'Table 167'!A1", "Which of the following R&amp;D solutions do you think would contribute most to Labour's mission to break down barriers to opportunity?Select up to three of the following")</f>
        <v>Which of the following R&amp;D solutions do you think would contribute most to Labour's mission to break down barriers to opportunity?Select up to three of the following</v>
      </c>
      <c r="E175" s="14" t="str">
        <f>HYPERLINK("#'Full Results'!A1301", "1301")</f>
        <v>1301</v>
      </c>
      <c r="F175" t="s">
        <v>29</v>
      </c>
    </row>
    <row r="176" spans="3:6">
      <c r="C176">
        <v>168</v>
      </c>
      <c r="D176" s="8" t="str">
        <f>HYPERLINK("#'Table 168'!A1", " In general, which of the following comes closest to your view?")</f>
        <v xml:space="preserve"> In general, which of the following comes closest to your view?</v>
      </c>
      <c r="E176" s="14" t="str">
        <f>HYPERLINK("#'Full Results'!A1312", "1312")</f>
        <v>1312</v>
      </c>
      <c r="F176" t="s">
        <v>29</v>
      </c>
    </row>
    <row r="177" spans="3:6">
      <c r="C177">
        <v>169</v>
      </c>
      <c r="D177" s="8" t="str">
        <f>HYPERLINK("#'Table 169'!A1", " ​​​​​​Which of the following comes closest to your view?")</f>
        <v xml:space="preserve"> ​​​​​​Which of the following comes closest to your view?</v>
      </c>
      <c r="E177" s="14" t="str">
        <f>HYPERLINK("#'Full Results'!A1318", "1318")</f>
        <v>1318</v>
      </c>
      <c r="F177" t="s">
        <v>29</v>
      </c>
    </row>
    <row r="178" spans="3:6">
      <c r="C178">
        <v>170</v>
      </c>
      <c r="D178" s="8" t="str">
        <f>HYPERLINK("#'Table 170'!A1", "Which of the following R&amp;D solutions do you think would contribute most to Labour's mission to grow the economy?Select up to three of the following")</f>
        <v>Which of the following R&amp;D solutions do you think would contribute most to Labour's mission to grow the economy?Select up to three of the following</v>
      </c>
      <c r="E178" s="14" t="str">
        <f>HYPERLINK("#'Full Results'!A1324", "1324")</f>
        <v>1324</v>
      </c>
      <c r="F178" t="s">
        <v>29</v>
      </c>
    </row>
    <row r="179" spans="3:6">
      <c r="C179">
        <v>171</v>
      </c>
      <c r="D179" s="8" t="str">
        <f>HYPERLINK("#'Table 171'!A1", " ​​​​​​In general, which of the following comes closest to your view?")</f>
        <v xml:space="preserve"> ​​​​​​In general, which of the following comes closest to your view?</v>
      </c>
      <c r="E179" s="14" t="str">
        <f>HYPERLINK("#'Full Results'!A1338", "1338")</f>
        <v>1338</v>
      </c>
      <c r="F179" t="s">
        <v>29</v>
      </c>
    </row>
    <row r="180" spans="3:6">
      <c r="C180">
        <v>172</v>
      </c>
      <c r="D180" s="8" t="str">
        <f>HYPERLINK("#'Table 172'!A1", " ​​​​​​The UK Government has also announced plans to improve national security. Which of the following ways of improving security do you think should be the HIGHEST priority for the government?")</f>
        <v xml:space="preserve"> ​​​​​​The UK Government has also announced plans to improve national security. Which of the following ways of improving security do you think should be the HIGHEST priority for the government?</v>
      </c>
      <c r="E180" s="14" t="str">
        <f>HYPERLINK("#'Full Results'!A1344", "1344")</f>
        <v>1344</v>
      </c>
      <c r="F180" t="s">
        <v>29</v>
      </c>
    </row>
    <row r="181" spans="3:6">
      <c r="C181">
        <v>173</v>
      </c>
      <c r="D181" s="8" t="str">
        <f>HYPERLINK("#'Table 173'!A1", " ​​​​​​The UK Government has also announced plans to improve national security. Which of the following ways of improving security do you think should be the LOWEST priority for the government?")</f>
        <v xml:space="preserve"> ​​​​​​The UK Government has also announced plans to improve national security. Which of the following ways of improving security do you think should be the LOWEST priority for the government?</v>
      </c>
      <c r="E181" s="14" t="str">
        <f>HYPERLINK("#'Full Results'!A1355", "1355")</f>
        <v>1355</v>
      </c>
      <c r="F181" t="s">
        <v>29</v>
      </c>
    </row>
    <row r="182" spans="3:6">
      <c r="C182">
        <v>174</v>
      </c>
      <c r="D182" s="8" t="str">
        <f>HYPERLINK("#'Table 174'!A1", " Which of the following comes closest to your view?")</f>
        <v xml:space="preserve"> Which of the following comes closest to your view?</v>
      </c>
      <c r="E182" s="14" t="str">
        <f>HYPERLINK("#'Full Results'!A1366", "1366")</f>
        <v>1366</v>
      </c>
      <c r="F182" t="s">
        <v>29</v>
      </c>
    </row>
    <row r="183" spans="3:6">
      <c r="C183">
        <v>175</v>
      </c>
      <c r="D183" s="8" t="str">
        <f>HYPERLINK("#'Table 175'!A1", " The Government currently spends 13% of public sector R&amp;D funding on defence. Do you think this is too much, the right amount, or too little?")</f>
        <v xml:space="preserve"> The Government currently spends 13% of public sector R&amp;D funding on defence. Do you think this is too much, the right amount, or too little?</v>
      </c>
      <c r="E183" s="14" t="str">
        <f>HYPERLINK("#'Full Results'!A1372", "1372")</f>
        <v>1372</v>
      </c>
      <c r="F183" t="s">
        <v>29</v>
      </c>
    </row>
    <row r="184" spans="3:6">
      <c r="C184">
        <v>176</v>
      </c>
      <c r="D184" s="8" t="str">
        <f>HYPERLINK("#'Table 176'!A1", "​​​​​Which of the following R&amp;D solutions do you think would contribute most to improving national security? Select up to three of the following")</f>
        <v>​​​​​Which of the following R&amp;D solutions do you think would contribute most to improving national security? Select up to three of the following</v>
      </c>
      <c r="E184" s="14" t="str">
        <f>HYPERLINK("#'Full Results'!A1381", "1381")</f>
        <v>1381</v>
      </c>
      <c r="F184" t="s">
        <v>29</v>
      </c>
    </row>
    <row r="185" spans="3:6">
      <c r="C185">
        <v>177</v>
      </c>
      <c r="D185" s="8" t="str">
        <f>HYPERLINK("#'Table 177'!A1", " ​​​​​​In general, which of the following comes closest to your view?")</f>
        <v xml:space="preserve"> ​​​​​​In general, which of the following comes closest to your view?</v>
      </c>
      <c r="E185" s="14" t="str">
        <f>HYPERLINK("#'Full Results'!A1392", "1392")</f>
        <v>1392</v>
      </c>
      <c r="F185" t="s">
        <v>29</v>
      </c>
    </row>
  </sheetData>
  <pageMargins left="0.7" right="0.7" top="0.75" bottom="0.75" header="0.3" footer="0.3"/>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BB22"/>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178</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28.9">
      <c r="B9" s="18" t="s">
        <v>179</v>
      </c>
      <c r="C9" s="17">
        <v>0.51355076464031502</v>
      </c>
      <c r="D9" s="17">
        <v>0.445799128912857</v>
      </c>
      <c r="E9" s="17">
        <v>0.57561111692327505</v>
      </c>
      <c r="F9" s="17"/>
      <c r="G9" s="17">
        <v>0.48595788113767202</v>
      </c>
      <c r="H9" s="17">
        <v>0.57259822403072003</v>
      </c>
      <c r="I9" s="17">
        <v>0.52010864319198102</v>
      </c>
      <c r="J9" s="17">
        <v>0.59353893384321699</v>
      </c>
      <c r="K9" s="17">
        <v>0.51706842865010805</v>
      </c>
      <c r="L9" s="17">
        <v>0.42114399039660799</v>
      </c>
      <c r="M9" s="17"/>
      <c r="N9" s="17">
        <v>0.44583768913098898</v>
      </c>
      <c r="O9" s="17">
        <v>0.52993457835502999</v>
      </c>
      <c r="P9" s="17">
        <v>0.516199075034388</v>
      </c>
      <c r="Q9" s="17">
        <v>0.56033315831203301</v>
      </c>
      <c r="R9" s="17"/>
      <c r="S9" s="17">
        <v>0.44562927617938503</v>
      </c>
      <c r="T9" s="17">
        <v>0.450466102393215</v>
      </c>
      <c r="U9" s="17">
        <v>0.43719678761967401</v>
      </c>
      <c r="V9" s="17">
        <v>0.59613403006899002</v>
      </c>
      <c r="W9" s="17">
        <v>0.54454910662413103</v>
      </c>
      <c r="X9" s="17">
        <v>0.43095505522391497</v>
      </c>
      <c r="Y9" s="17">
        <v>0.55498072651290697</v>
      </c>
      <c r="Z9" s="17">
        <v>0.53397462137407403</v>
      </c>
      <c r="AA9" s="17">
        <v>0.57613371150041903</v>
      </c>
      <c r="AB9" s="17">
        <v>0.59019551085839395</v>
      </c>
      <c r="AC9" s="17">
        <v>0.51045755289802497</v>
      </c>
      <c r="AD9" s="17">
        <v>0.59396113419867402</v>
      </c>
      <c r="AE9" s="17"/>
      <c r="AF9" s="17">
        <v>0.55266498929757601</v>
      </c>
      <c r="AG9" s="17">
        <v>0.384089516774759</v>
      </c>
      <c r="AH9" s="17">
        <v>0.52413567811292805</v>
      </c>
      <c r="AI9" s="17">
        <v>0.54341875961136399</v>
      </c>
      <c r="AJ9" s="17">
        <v>0.47547240832327597</v>
      </c>
      <c r="AK9" s="17"/>
      <c r="AL9" s="17">
        <v>0.52814087006666</v>
      </c>
      <c r="AM9" s="17">
        <v>0.55855158347729295</v>
      </c>
      <c r="AN9" s="17">
        <v>0.46288087981450099</v>
      </c>
      <c r="AO9" s="17">
        <v>0.41954229335596199</v>
      </c>
      <c r="AP9" s="17">
        <v>0.52850365666638799</v>
      </c>
      <c r="AQ9" s="17"/>
      <c r="AR9" s="17">
        <v>0.57605201959818497</v>
      </c>
      <c r="AS9" s="17"/>
      <c r="AT9" s="17">
        <v>0.52315218177592904</v>
      </c>
      <c r="AU9" s="17"/>
      <c r="AV9" s="17">
        <v>0.59828538778152696</v>
      </c>
      <c r="AW9" s="17"/>
      <c r="AX9" s="17">
        <v>0.55789424886515604</v>
      </c>
      <c r="AY9" s="17">
        <v>0.561371288916234</v>
      </c>
      <c r="AZ9" s="17"/>
      <c r="BA9" s="17">
        <v>0.45038480312760698</v>
      </c>
      <c r="BB9" s="17">
        <v>0.56091718040841498</v>
      </c>
    </row>
    <row r="10" spans="2:54" ht="28.9">
      <c r="B10" s="18" t="s">
        <v>180</v>
      </c>
      <c r="C10" s="17">
        <v>0.50641344565959101</v>
      </c>
      <c r="D10" s="17">
        <v>0.473600621406843</v>
      </c>
      <c r="E10" s="17">
        <v>0.53802624592483905</v>
      </c>
      <c r="F10" s="17"/>
      <c r="G10" s="17">
        <v>0.43537540139958902</v>
      </c>
      <c r="H10" s="17">
        <v>0.46328650651407499</v>
      </c>
      <c r="I10" s="17">
        <v>0.436893331497615</v>
      </c>
      <c r="J10" s="17">
        <v>0.591250705354469</v>
      </c>
      <c r="K10" s="17">
        <v>0.50569925002836702</v>
      </c>
      <c r="L10" s="17">
        <v>0.57074696999791097</v>
      </c>
      <c r="M10" s="17"/>
      <c r="N10" s="17">
        <v>0.44006336570875298</v>
      </c>
      <c r="O10" s="17">
        <v>0.511656384798027</v>
      </c>
      <c r="P10" s="17">
        <v>0.52429086060252905</v>
      </c>
      <c r="Q10" s="17">
        <v>0.56289508229807905</v>
      </c>
      <c r="R10" s="17"/>
      <c r="S10" s="17">
        <v>0.43309999139913202</v>
      </c>
      <c r="T10" s="17">
        <v>0.49542704057128301</v>
      </c>
      <c r="U10" s="17">
        <v>0.52131834677280198</v>
      </c>
      <c r="V10" s="17">
        <v>0.51644660196816505</v>
      </c>
      <c r="W10" s="17">
        <v>0.46903996580532498</v>
      </c>
      <c r="X10" s="17">
        <v>0.49061149388078201</v>
      </c>
      <c r="Y10" s="17">
        <v>0.522904854806436</v>
      </c>
      <c r="Z10" s="17">
        <v>0.44957138603472602</v>
      </c>
      <c r="AA10" s="17">
        <v>0.54684001903095802</v>
      </c>
      <c r="AB10" s="17">
        <v>0.57133789210745001</v>
      </c>
      <c r="AC10" s="17">
        <v>0.51164098014226</v>
      </c>
      <c r="AD10" s="17">
        <v>0.60097893424258497</v>
      </c>
      <c r="AE10" s="17"/>
      <c r="AF10" s="17">
        <v>0.52828384342197299</v>
      </c>
      <c r="AG10" s="17">
        <v>0.45885977338203499</v>
      </c>
      <c r="AH10" s="17">
        <v>0.547864412157827</v>
      </c>
      <c r="AI10" s="17">
        <v>0.60481745054623604</v>
      </c>
      <c r="AJ10" s="17">
        <v>0.45810379331180401</v>
      </c>
      <c r="AK10" s="17"/>
      <c r="AL10" s="17">
        <v>0.51615680832479405</v>
      </c>
      <c r="AM10" s="17">
        <v>0.51024449742517797</v>
      </c>
      <c r="AN10" s="17">
        <v>0.49615336263881399</v>
      </c>
      <c r="AO10" s="17">
        <v>0.46764163551035398</v>
      </c>
      <c r="AP10" s="17">
        <v>0.33220315619155</v>
      </c>
      <c r="AQ10" s="17"/>
      <c r="AR10" s="17">
        <v>0.46969636389250802</v>
      </c>
      <c r="AS10" s="17"/>
      <c r="AT10" s="17">
        <v>0.429274590826075</v>
      </c>
      <c r="AU10" s="17"/>
      <c r="AV10" s="17">
        <v>0.45530601594208098</v>
      </c>
      <c r="AW10" s="17"/>
      <c r="AX10" s="17">
        <v>0.58355548398900103</v>
      </c>
      <c r="AY10" s="17">
        <v>0.51852104531455701</v>
      </c>
      <c r="AZ10" s="17"/>
      <c r="BA10" s="17">
        <v>0.50509486147841298</v>
      </c>
      <c r="BB10" s="17">
        <v>0.52240657968869797</v>
      </c>
    </row>
    <row r="11" spans="2:54" ht="28.9">
      <c r="B11" s="18" t="s">
        <v>181</v>
      </c>
      <c r="C11" s="17">
        <v>0.395806766803595</v>
      </c>
      <c r="D11" s="17">
        <v>0.41223419832245201</v>
      </c>
      <c r="E11" s="17">
        <v>0.38058598293497498</v>
      </c>
      <c r="F11" s="17"/>
      <c r="G11" s="17">
        <v>0.354918226378241</v>
      </c>
      <c r="H11" s="17">
        <v>0.37171757753095502</v>
      </c>
      <c r="I11" s="17">
        <v>0.42619394869352301</v>
      </c>
      <c r="J11" s="17">
        <v>0.40610899032487902</v>
      </c>
      <c r="K11" s="17">
        <v>0.37594975024281002</v>
      </c>
      <c r="L11" s="17">
        <v>0.41962990677983297</v>
      </c>
      <c r="M11" s="17"/>
      <c r="N11" s="17">
        <v>0.466626281227493</v>
      </c>
      <c r="O11" s="17">
        <v>0.41183229156993201</v>
      </c>
      <c r="P11" s="17">
        <v>0.34546008209905499</v>
      </c>
      <c r="Q11" s="17">
        <v>0.34514532773123502</v>
      </c>
      <c r="R11" s="17"/>
      <c r="S11" s="17">
        <v>0.39628322801599197</v>
      </c>
      <c r="T11" s="17">
        <v>0.395406369623169</v>
      </c>
      <c r="U11" s="17">
        <v>0.48474133836998701</v>
      </c>
      <c r="V11" s="17">
        <v>0.39156620530164599</v>
      </c>
      <c r="W11" s="17">
        <v>0.38257788705586498</v>
      </c>
      <c r="X11" s="17">
        <v>0.36370527647227702</v>
      </c>
      <c r="Y11" s="17">
        <v>0.38364629661074201</v>
      </c>
      <c r="Z11" s="17">
        <v>0.36041018389717699</v>
      </c>
      <c r="AA11" s="17">
        <v>0.33379676193344798</v>
      </c>
      <c r="AB11" s="17">
        <v>0.390146363441362</v>
      </c>
      <c r="AC11" s="17">
        <v>0.46200169555392701</v>
      </c>
      <c r="AD11" s="17">
        <v>0.50349131135033898</v>
      </c>
      <c r="AE11" s="17"/>
      <c r="AF11" s="17">
        <v>0.39047939307635698</v>
      </c>
      <c r="AG11" s="17">
        <v>0.42475367879148102</v>
      </c>
      <c r="AH11" s="17">
        <v>0.42002730241221697</v>
      </c>
      <c r="AI11" s="17">
        <v>0.437862016939362</v>
      </c>
      <c r="AJ11" s="17">
        <v>0.38166806120524499</v>
      </c>
      <c r="AK11" s="17"/>
      <c r="AL11" s="17">
        <v>0.355799166541933</v>
      </c>
      <c r="AM11" s="17">
        <v>0.35550018562750402</v>
      </c>
      <c r="AN11" s="17">
        <v>0.46741096029450202</v>
      </c>
      <c r="AO11" s="17">
        <v>0.39092365707168703</v>
      </c>
      <c r="AP11" s="17">
        <v>0.47690712168347499</v>
      </c>
      <c r="AQ11" s="17"/>
      <c r="AR11" s="17">
        <v>0.35847200715584698</v>
      </c>
      <c r="AS11" s="17"/>
      <c r="AT11" s="17">
        <v>0.32563380310322898</v>
      </c>
      <c r="AU11" s="17"/>
      <c r="AV11" s="17">
        <v>0.40138441612035403</v>
      </c>
      <c r="AW11" s="17"/>
      <c r="AX11" s="17">
        <v>0.43658028220443701</v>
      </c>
      <c r="AY11" s="17">
        <v>0.37125849622691198</v>
      </c>
      <c r="AZ11" s="17"/>
      <c r="BA11" s="17">
        <v>0.37428752095609202</v>
      </c>
      <c r="BB11" s="17">
        <v>0.44176703085135499</v>
      </c>
    </row>
    <row r="12" spans="2:54" ht="28.9">
      <c r="B12" s="18" t="s">
        <v>182</v>
      </c>
      <c r="C12" s="17">
        <v>0.32351231017223703</v>
      </c>
      <c r="D12" s="17">
        <v>0.33963003361158001</v>
      </c>
      <c r="E12" s="17">
        <v>0.30699849063479701</v>
      </c>
      <c r="F12" s="17"/>
      <c r="G12" s="17">
        <v>0.27986327228864799</v>
      </c>
      <c r="H12" s="17">
        <v>0.35642563774951902</v>
      </c>
      <c r="I12" s="17">
        <v>0.30701124218418002</v>
      </c>
      <c r="J12" s="17">
        <v>0.28538688212021901</v>
      </c>
      <c r="K12" s="17">
        <v>0.33245627506535902</v>
      </c>
      <c r="L12" s="17">
        <v>0.35841702216406701</v>
      </c>
      <c r="M12" s="17"/>
      <c r="N12" s="17">
        <v>0.42615020532515702</v>
      </c>
      <c r="O12" s="17">
        <v>0.30234423658576998</v>
      </c>
      <c r="P12" s="17">
        <v>0.27910249282890198</v>
      </c>
      <c r="Q12" s="17">
        <v>0.26756124079534399</v>
      </c>
      <c r="R12" s="17"/>
      <c r="S12" s="17">
        <v>0.32145692010696902</v>
      </c>
      <c r="T12" s="17">
        <v>0.32887508325119003</v>
      </c>
      <c r="U12" s="17">
        <v>0.34108620030978498</v>
      </c>
      <c r="V12" s="17">
        <v>0.39255839407682602</v>
      </c>
      <c r="W12" s="17">
        <v>0.28765991323228202</v>
      </c>
      <c r="X12" s="17">
        <v>0.33402500534634799</v>
      </c>
      <c r="Y12" s="17">
        <v>0.33353014731486103</v>
      </c>
      <c r="Z12" s="17">
        <v>0.372114706819138</v>
      </c>
      <c r="AA12" s="17">
        <v>0.28401397714111998</v>
      </c>
      <c r="AB12" s="17">
        <v>0.310870246121214</v>
      </c>
      <c r="AC12" s="17">
        <v>0.27363166606858602</v>
      </c>
      <c r="AD12" s="17">
        <v>0.28503999268201302</v>
      </c>
      <c r="AE12" s="17"/>
      <c r="AF12" s="17">
        <v>0.361320609434504</v>
      </c>
      <c r="AG12" s="17">
        <v>0.31008858267990203</v>
      </c>
      <c r="AH12" s="17">
        <v>0.34702625954395699</v>
      </c>
      <c r="AI12" s="17">
        <v>0.43074927326533102</v>
      </c>
      <c r="AJ12" s="17">
        <v>0.27347035300196298</v>
      </c>
      <c r="AK12" s="17"/>
      <c r="AL12" s="17">
        <v>0.31626445028271599</v>
      </c>
      <c r="AM12" s="17">
        <v>0.28788673891212602</v>
      </c>
      <c r="AN12" s="17">
        <v>0.35327506305357897</v>
      </c>
      <c r="AO12" s="17">
        <v>0.42798968145513699</v>
      </c>
      <c r="AP12" s="17">
        <v>0.40767670911210802</v>
      </c>
      <c r="AQ12" s="17"/>
      <c r="AR12" s="17">
        <v>0.34236476653939302</v>
      </c>
      <c r="AS12" s="17"/>
      <c r="AT12" s="17">
        <v>0.31942716888746903</v>
      </c>
      <c r="AU12" s="17"/>
      <c r="AV12" s="17">
        <v>0.36174329664620197</v>
      </c>
      <c r="AW12" s="17"/>
      <c r="AX12" s="17">
        <v>0.38900954301212898</v>
      </c>
      <c r="AY12" s="17">
        <v>0.35013450548863201</v>
      </c>
      <c r="AZ12" s="17"/>
      <c r="BA12" s="17">
        <v>0.30073774818673699</v>
      </c>
      <c r="BB12" s="17">
        <v>0.35099120448479398</v>
      </c>
    </row>
    <row r="13" spans="2:54">
      <c r="B13" s="18" t="s">
        <v>183</v>
      </c>
      <c r="C13" s="17">
        <v>0.30320409155929001</v>
      </c>
      <c r="D13" s="17">
        <v>0.33245867648505101</v>
      </c>
      <c r="E13" s="17">
        <v>0.27676637070464299</v>
      </c>
      <c r="F13" s="17"/>
      <c r="G13" s="17">
        <v>0.32701439070485699</v>
      </c>
      <c r="H13" s="17">
        <v>0.31211995861452502</v>
      </c>
      <c r="I13" s="17">
        <v>0.32230031682407301</v>
      </c>
      <c r="J13" s="17">
        <v>0.26781696406973399</v>
      </c>
      <c r="K13" s="17">
        <v>0.28485801191438398</v>
      </c>
      <c r="L13" s="17">
        <v>0.30715283161329399</v>
      </c>
      <c r="M13" s="17"/>
      <c r="N13" s="17">
        <v>0.28113589152875601</v>
      </c>
      <c r="O13" s="17">
        <v>0.27740962953525899</v>
      </c>
      <c r="P13" s="17">
        <v>0.34522853982509899</v>
      </c>
      <c r="Q13" s="17">
        <v>0.32228886923371203</v>
      </c>
      <c r="R13" s="17"/>
      <c r="S13" s="17">
        <v>0.33430555845996102</v>
      </c>
      <c r="T13" s="17">
        <v>0.28306790525606101</v>
      </c>
      <c r="U13" s="17">
        <v>0.28583331724459898</v>
      </c>
      <c r="V13" s="17">
        <v>0.34653692227747501</v>
      </c>
      <c r="W13" s="17">
        <v>0.24238210648997299</v>
      </c>
      <c r="X13" s="17">
        <v>0.31498491207976897</v>
      </c>
      <c r="Y13" s="17">
        <v>0.31036262495148598</v>
      </c>
      <c r="Z13" s="17">
        <v>0.27897502780963601</v>
      </c>
      <c r="AA13" s="17">
        <v>0.298394858390018</v>
      </c>
      <c r="AB13" s="17">
        <v>0.30972201758492401</v>
      </c>
      <c r="AC13" s="17">
        <v>0.29532983988908001</v>
      </c>
      <c r="AD13" s="17">
        <v>0.29082596687343798</v>
      </c>
      <c r="AE13" s="17"/>
      <c r="AF13" s="17">
        <v>0.316150589107487</v>
      </c>
      <c r="AG13" s="17">
        <v>0.325732861827083</v>
      </c>
      <c r="AH13" s="17">
        <v>0.27018154177924503</v>
      </c>
      <c r="AI13" s="17">
        <v>0.27353306606418498</v>
      </c>
      <c r="AJ13" s="17">
        <v>0.32809097764221601</v>
      </c>
      <c r="AK13" s="17"/>
      <c r="AL13" s="17">
        <v>0.31636776501450697</v>
      </c>
      <c r="AM13" s="17">
        <v>0.287393959885751</v>
      </c>
      <c r="AN13" s="17">
        <v>0.28116492814885602</v>
      </c>
      <c r="AO13" s="17">
        <v>0.31355932096975703</v>
      </c>
      <c r="AP13" s="17">
        <v>0.39658480658768602</v>
      </c>
      <c r="AQ13" s="17"/>
      <c r="AR13" s="17">
        <v>0.32603424208951398</v>
      </c>
      <c r="AS13" s="17"/>
      <c r="AT13" s="17">
        <v>0.36658359573399302</v>
      </c>
      <c r="AU13" s="17"/>
      <c r="AV13" s="17">
        <v>0.273369220470628</v>
      </c>
      <c r="AW13" s="17"/>
      <c r="AX13" s="17">
        <v>0.25429544601988402</v>
      </c>
      <c r="AY13" s="17">
        <v>0.32310871509844702</v>
      </c>
      <c r="AZ13" s="17"/>
      <c r="BA13" s="17">
        <v>0.33041871850169402</v>
      </c>
      <c r="BB13" s="17">
        <v>0.28432008837902101</v>
      </c>
    </row>
    <row r="14" spans="2:54" ht="43.15">
      <c r="B14" s="18" t="s">
        <v>184</v>
      </c>
      <c r="C14" s="17">
        <v>0.261207362692505</v>
      </c>
      <c r="D14" s="17">
        <v>0.28068603740321701</v>
      </c>
      <c r="E14" s="17">
        <v>0.24383312605162899</v>
      </c>
      <c r="F14" s="17"/>
      <c r="G14" s="17">
        <v>0.31108576795703202</v>
      </c>
      <c r="H14" s="17">
        <v>0.29602555499592598</v>
      </c>
      <c r="I14" s="17">
        <v>0.26706640270012899</v>
      </c>
      <c r="J14" s="17">
        <v>0.232484128015325</v>
      </c>
      <c r="K14" s="17">
        <v>0.21634917910955301</v>
      </c>
      <c r="L14" s="17">
        <v>0.25237858342409902</v>
      </c>
      <c r="M14" s="17"/>
      <c r="N14" s="17">
        <v>0.274839946099531</v>
      </c>
      <c r="O14" s="17">
        <v>0.28667265116023799</v>
      </c>
      <c r="P14" s="17">
        <v>0.24994088645773699</v>
      </c>
      <c r="Q14" s="17">
        <v>0.23119630437695399</v>
      </c>
      <c r="R14" s="17"/>
      <c r="S14" s="17">
        <v>0.33244685322912998</v>
      </c>
      <c r="T14" s="17">
        <v>0.23395892592797601</v>
      </c>
      <c r="U14" s="17">
        <v>0.20625138093265799</v>
      </c>
      <c r="V14" s="17">
        <v>0.243006214799145</v>
      </c>
      <c r="W14" s="17">
        <v>0.201777610062183</v>
      </c>
      <c r="X14" s="17">
        <v>0.247196806829415</v>
      </c>
      <c r="Y14" s="17">
        <v>0.29238621723549102</v>
      </c>
      <c r="Z14" s="17">
        <v>0.24974125223458701</v>
      </c>
      <c r="AA14" s="17">
        <v>0.28151413559410399</v>
      </c>
      <c r="AB14" s="17">
        <v>0.30192370323731699</v>
      </c>
      <c r="AC14" s="17">
        <v>0.25226427759151099</v>
      </c>
      <c r="AD14" s="17">
        <v>0.19210259215501899</v>
      </c>
      <c r="AE14" s="17"/>
      <c r="AF14" s="17">
        <v>0.29593420830026501</v>
      </c>
      <c r="AG14" s="17">
        <v>0.249931825756465</v>
      </c>
      <c r="AH14" s="17">
        <v>0.25690198146350002</v>
      </c>
      <c r="AI14" s="17">
        <v>0.21113190602253201</v>
      </c>
      <c r="AJ14" s="17">
        <v>0.25106433912503601</v>
      </c>
      <c r="AK14" s="17"/>
      <c r="AL14" s="17">
        <v>0.241328678295303</v>
      </c>
      <c r="AM14" s="17">
        <v>0.25299262406755102</v>
      </c>
      <c r="AN14" s="17">
        <v>0.25605371099926999</v>
      </c>
      <c r="AO14" s="17">
        <v>0.32360507683107198</v>
      </c>
      <c r="AP14" s="17">
        <v>0.194374923891898</v>
      </c>
      <c r="AQ14" s="17"/>
      <c r="AR14" s="17">
        <v>0.31838198842001197</v>
      </c>
      <c r="AS14" s="17"/>
      <c r="AT14" s="17">
        <v>0.35952778249692302</v>
      </c>
      <c r="AU14" s="17"/>
      <c r="AV14" s="17">
        <v>0.31248614980473099</v>
      </c>
      <c r="AW14" s="17"/>
      <c r="AX14" s="17">
        <v>0.35382068918255</v>
      </c>
      <c r="AY14" s="17">
        <v>0.30530013697984099</v>
      </c>
      <c r="AZ14" s="17"/>
      <c r="BA14" s="17">
        <v>0.25919069187336502</v>
      </c>
      <c r="BB14" s="17">
        <v>0.26761683011583598</v>
      </c>
    </row>
    <row r="15" spans="2:54" ht="28.9">
      <c r="B15" s="18" t="s">
        <v>185</v>
      </c>
      <c r="C15" s="17">
        <v>0.21760499251114701</v>
      </c>
      <c r="D15" s="17">
        <v>0.250258706356904</v>
      </c>
      <c r="E15" s="17">
        <v>0.18762927155845299</v>
      </c>
      <c r="F15" s="17"/>
      <c r="G15" s="17">
        <v>0.23472558503680799</v>
      </c>
      <c r="H15" s="17">
        <v>0.188622342284716</v>
      </c>
      <c r="I15" s="17">
        <v>0.20529920464617801</v>
      </c>
      <c r="J15" s="17">
        <v>0.228536708717894</v>
      </c>
      <c r="K15" s="17">
        <v>0.234813134918955</v>
      </c>
      <c r="L15" s="17">
        <v>0.21677128761206199</v>
      </c>
      <c r="M15" s="17"/>
      <c r="N15" s="17">
        <v>0.264043592279744</v>
      </c>
      <c r="O15" s="17">
        <v>0.20225645210380899</v>
      </c>
      <c r="P15" s="17">
        <v>0.19592589543274699</v>
      </c>
      <c r="Q15" s="17">
        <v>0.204402755596648</v>
      </c>
      <c r="R15" s="17"/>
      <c r="S15" s="17">
        <v>0.247401395912102</v>
      </c>
      <c r="T15" s="17">
        <v>0.25647162211395802</v>
      </c>
      <c r="U15" s="17">
        <v>0.250062001869641</v>
      </c>
      <c r="V15" s="17">
        <v>0.18905864483296</v>
      </c>
      <c r="W15" s="17">
        <v>0.21861159745665601</v>
      </c>
      <c r="X15" s="17">
        <v>0.27627918310118399</v>
      </c>
      <c r="Y15" s="17">
        <v>0.175015400365546</v>
      </c>
      <c r="Z15" s="17">
        <v>0.164979063796903</v>
      </c>
      <c r="AA15" s="17">
        <v>0.220098237377683</v>
      </c>
      <c r="AB15" s="17">
        <v>0.157064754631418</v>
      </c>
      <c r="AC15" s="17">
        <v>0.177505078814989</v>
      </c>
      <c r="AD15" s="17">
        <v>0.18318797433492001</v>
      </c>
      <c r="AE15" s="17"/>
      <c r="AF15" s="17">
        <v>0.209215723757845</v>
      </c>
      <c r="AG15" s="17">
        <v>0.317920530957781</v>
      </c>
      <c r="AH15" s="17">
        <v>0.24601095964603201</v>
      </c>
      <c r="AI15" s="17">
        <v>0.17925161502932699</v>
      </c>
      <c r="AJ15" s="17">
        <v>0.208413452771567</v>
      </c>
      <c r="AK15" s="17"/>
      <c r="AL15" s="17">
        <v>0.19034847256953799</v>
      </c>
      <c r="AM15" s="17">
        <v>0.22892044532102801</v>
      </c>
      <c r="AN15" s="17">
        <v>0.24598836632170601</v>
      </c>
      <c r="AO15" s="17">
        <v>0.212228485861922</v>
      </c>
      <c r="AP15" s="17">
        <v>0.15180579035042199</v>
      </c>
      <c r="AQ15" s="17"/>
      <c r="AR15" s="17">
        <v>0.233544612597404</v>
      </c>
      <c r="AS15" s="17"/>
      <c r="AT15" s="17">
        <v>0.290372955065337</v>
      </c>
      <c r="AU15" s="17"/>
      <c r="AV15" s="17">
        <v>0.22560313793106199</v>
      </c>
      <c r="AW15" s="17"/>
      <c r="AX15" s="17">
        <v>0.22385388823885299</v>
      </c>
      <c r="AY15" s="17">
        <v>0.19825961534505801</v>
      </c>
      <c r="AZ15" s="17"/>
      <c r="BA15" s="17">
        <v>0.260515303466193</v>
      </c>
      <c r="BB15" s="17">
        <v>0.18952448713699499</v>
      </c>
    </row>
    <row r="16" spans="2:54">
      <c r="B16" s="18" t="s">
        <v>130</v>
      </c>
      <c r="C16" s="17">
        <v>2.9783352084168501E-2</v>
      </c>
      <c r="D16" s="17">
        <v>3.6274218901921999E-2</v>
      </c>
      <c r="E16" s="17">
        <v>2.3772837913519099E-2</v>
      </c>
      <c r="F16" s="17"/>
      <c r="G16" s="17">
        <v>3.8551012637162499E-2</v>
      </c>
      <c r="H16" s="17">
        <v>2.8349330051693301E-2</v>
      </c>
      <c r="I16" s="17">
        <v>2.9725902912108301E-2</v>
      </c>
      <c r="J16" s="17">
        <v>2.1010207804424499E-2</v>
      </c>
      <c r="K16" s="17">
        <v>2.7250247474799899E-2</v>
      </c>
      <c r="L16" s="17">
        <v>3.3857600415562801E-2</v>
      </c>
      <c r="M16" s="17"/>
      <c r="N16" s="17">
        <v>2.2251886437231701E-2</v>
      </c>
      <c r="O16" s="17">
        <v>3.9533367394607499E-2</v>
      </c>
      <c r="P16" s="17">
        <v>3.54129512847784E-2</v>
      </c>
      <c r="Q16" s="17">
        <v>2.3365314234159301E-2</v>
      </c>
      <c r="R16" s="17"/>
      <c r="S16" s="17">
        <v>1.9495626652031101E-2</v>
      </c>
      <c r="T16" s="17">
        <v>3.2439064544726601E-2</v>
      </c>
      <c r="U16" s="17">
        <v>4.6699190557276497E-2</v>
      </c>
      <c r="V16" s="17">
        <v>8.9896574862290309E-3</v>
      </c>
      <c r="W16" s="17">
        <v>4.6060184002146003E-2</v>
      </c>
      <c r="X16" s="17">
        <v>3.5442789737744701E-2</v>
      </c>
      <c r="Y16" s="17">
        <v>2.9668708827429599E-2</v>
      </c>
      <c r="Z16" s="17">
        <v>2.6522486790686101E-2</v>
      </c>
      <c r="AA16" s="17">
        <v>4.54772172159209E-2</v>
      </c>
      <c r="AB16" s="17">
        <v>1.4934107496577E-2</v>
      </c>
      <c r="AC16" s="17">
        <v>4.2246091420476098E-2</v>
      </c>
      <c r="AD16" s="17">
        <v>0</v>
      </c>
      <c r="AE16" s="17"/>
      <c r="AF16" s="17">
        <v>2.1084713061643199E-2</v>
      </c>
      <c r="AG16" s="17">
        <v>1.49673103298702E-2</v>
      </c>
      <c r="AH16" s="17">
        <v>2.3203366674470999E-2</v>
      </c>
      <c r="AI16" s="17">
        <v>1.9413332299876102E-2</v>
      </c>
      <c r="AJ16" s="17">
        <v>2.4068109692302001E-2</v>
      </c>
      <c r="AK16" s="17"/>
      <c r="AL16" s="17">
        <v>2.99303628609821E-2</v>
      </c>
      <c r="AM16" s="17">
        <v>4.3360553952076698E-2</v>
      </c>
      <c r="AN16" s="17">
        <v>2.63287929535037E-2</v>
      </c>
      <c r="AO16" s="17">
        <v>1.9968149135970299E-2</v>
      </c>
      <c r="AP16" s="17">
        <v>1.8556465053620502E-2</v>
      </c>
      <c r="AQ16" s="17"/>
      <c r="AR16" s="17">
        <v>2.4330404596590201E-2</v>
      </c>
      <c r="AS16" s="17"/>
      <c r="AT16" s="17">
        <v>2.2980570646643599E-2</v>
      </c>
      <c r="AU16" s="17"/>
      <c r="AV16" s="17">
        <v>2.9616887160935301E-2</v>
      </c>
      <c r="AW16" s="17"/>
      <c r="AX16" s="17">
        <v>9.8224779053809608E-3</v>
      </c>
      <c r="AY16" s="17">
        <v>2.1416581850686199E-2</v>
      </c>
      <c r="AZ16" s="17"/>
      <c r="BA16" s="17">
        <v>2.4281696729152698E-2</v>
      </c>
      <c r="BB16" s="17">
        <v>1.8203616984684999E-2</v>
      </c>
    </row>
    <row r="17" spans="2:54">
      <c r="B17" s="18" t="s">
        <v>101</v>
      </c>
      <c r="C17" s="19">
        <v>2.3420329414668602E-2</v>
      </c>
      <c r="D17" s="19">
        <v>2.1668582976876401E-2</v>
      </c>
      <c r="E17" s="19">
        <v>2.51638070542653E-2</v>
      </c>
      <c r="F17" s="19"/>
      <c r="G17" s="19">
        <v>1.01255533321834E-2</v>
      </c>
      <c r="H17" s="19">
        <v>9.1394313778260308E-3</v>
      </c>
      <c r="I17" s="19">
        <v>2.8187596132401401E-2</v>
      </c>
      <c r="J17" s="19">
        <v>8.6485147979920105E-3</v>
      </c>
      <c r="K17" s="19">
        <v>4.3419993409720303E-2</v>
      </c>
      <c r="L17" s="19">
        <v>3.6412049918953499E-2</v>
      </c>
      <c r="M17" s="19"/>
      <c r="N17" s="19">
        <v>3.4510496135784399E-2</v>
      </c>
      <c r="O17" s="19">
        <v>2.28384433842901E-2</v>
      </c>
      <c r="P17" s="19">
        <v>1.6302102872402899E-2</v>
      </c>
      <c r="Q17" s="19">
        <v>1.89887047341647E-2</v>
      </c>
      <c r="R17" s="19"/>
      <c r="S17" s="19">
        <v>2.1658288519304399E-2</v>
      </c>
      <c r="T17" s="19">
        <v>4.6073285019446797E-2</v>
      </c>
      <c r="U17" s="19">
        <v>1.7526499895098299E-2</v>
      </c>
      <c r="V17" s="19">
        <v>5.3591612628568104E-3</v>
      </c>
      <c r="W17" s="19">
        <v>3.1732779215342698E-2</v>
      </c>
      <c r="X17" s="19">
        <v>3.31756095345326E-2</v>
      </c>
      <c r="Y17" s="19">
        <v>1.47728891277083E-2</v>
      </c>
      <c r="Z17" s="19">
        <v>6.3933721246782205E-2</v>
      </c>
      <c r="AA17" s="19">
        <v>0</v>
      </c>
      <c r="AB17" s="19">
        <v>3.0861577660410498E-2</v>
      </c>
      <c r="AC17" s="19">
        <v>2.0076730566709701E-2</v>
      </c>
      <c r="AD17" s="19">
        <v>0</v>
      </c>
      <c r="AE17" s="19"/>
      <c r="AF17" s="19">
        <v>8.5338151046783599E-3</v>
      </c>
      <c r="AG17" s="19">
        <v>4.45534121212749E-2</v>
      </c>
      <c r="AH17" s="19">
        <v>6.1193315127572902E-3</v>
      </c>
      <c r="AI17" s="19">
        <v>0</v>
      </c>
      <c r="AJ17" s="19">
        <v>4.3903129817723499E-2</v>
      </c>
      <c r="AK17" s="19"/>
      <c r="AL17" s="19">
        <v>2.0572845687471301E-2</v>
      </c>
      <c r="AM17" s="19">
        <v>7.1377886358993002E-3</v>
      </c>
      <c r="AN17" s="19">
        <v>3.51536783496494E-2</v>
      </c>
      <c r="AO17" s="19">
        <v>3.5754251767269297E-2</v>
      </c>
      <c r="AP17" s="19">
        <v>5.1351375221039303E-2</v>
      </c>
      <c r="AQ17" s="19"/>
      <c r="AR17" s="19">
        <v>4.0389368711861804E-3</v>
      </c>
      <c r="AS17" s="19"/>
      <c r="AT17" s="19">
        <v>0</v>
      </c>
      <c r="AU17" s="19"/>
      <c r="AV17" s="19">
        <v>7.23674823500094E-3</v>
      </c>
      <c r="AW17" s="19"/>
      <c r="AX17" s="19">
        <v>0</v>
      </c>
      <c r="AY17" s="19">
        <v>9.0408124632246605E-3</v>
      </c>
      <c r="AZ17" s="19"/>
      <c r="BA17" s="19">
        <v>3.5676001196456503E-2</v>
      </c>
      <c r="BB17" s="19">
        <v>1.7558803490411699E-2</v>
      </c>
    </row>
    <row r="18" spans="2:54">
      <c r="B18" s="16"/>
    </row>
    <row r="19" spans="2:54">
      <c r="B19" t="s">
        <v>456</v>
      </c>
    </row>
    <row r="20" spans="2:54">
      <c r="B20" t="s">
        <v>457</v>
      </c>
    </row>
    <row r="22" spans="2:54">
      <c r="B22"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BB22"/>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186</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28.9">
      <c r="B9" s="18" t="s">
        <v>179</v>
      </c>
      <c r="C9" s="17">
        <v>0.53489872913748004</v>
      </c>
      <c r="D9" s="17">
        <v>0.45318387045045699</v>
      </c>
      <c r="E9" s="17">
        <v>0.61594145627184205</v>
      </c>
      <c r="F9" s="17"/>
      <c r="G9" s="17">
        <v>0.56194801304515696</v>
      </c>
      <c r="H9" s="17">
        <v>0.60206975720545297</v>
      </c>
      <c r="I9" s="17">
        <v>0.608766301946008</v>
      </c>
      <c r="J9" s="17">
        <v>0.54714691937669302</v>
      </c>
      <c r="K9" s="17">
        <v>0.46777456185809202</v>
      </c>
      <c r="L9" s="17">
        <v>0.42259252113995899</v>
      </c>
      <c r="M9" s="17"/>
      <c r="N9" s="17">
        <v>0.54183958586115699</v>
      </c>
      <c r="O9" s="17">
        <v>0.52199770879039498</v>
      </c>
      <c r="P9" s="17">
        <v>0.50107145499107597</v>
      </c>
      <c r="Q9" s="17">
        <v>0.565182601162867</v>
      </c>
      <c r="R9" s="17"/>
      <c r="S9" s="17">
        <v>0.51892803443293101</v>
      </c>
      <c r="T9" s="17">
        <v>0.488808719646735</v>
      </c>
      <c r="U9" s="17">
        <v>0.498012437454872</v>
      </c>
      <c r="V9" s="17">
        <v>0.54257874649495896</v>
      </c>
      <c r="W9" s="17">
        <v>0.48429447015028798</v>
      </c>
      <c r="X9" s="17">
        <v>0.42950559882226602</v>
      </c>
      <c r="Y9" s="17">
        <v>0.55253366608707499</v>
      </c>
      <c r="Z9" s="17">
        <v>0.653540730120311</v>
      </c>
      <c r="AA9" s="17">
        <v>0.62683365514942502</v>
      </c>
      <c r="AB9" s="17">
        <v>0.56399034323824704</v>
      </c>
      <c r="AC9" s="17">
        <v>0.56686439556816604</v>
      </c>
      <c r="AD9" s="17">
        <v>0.645585577938521</v>
      </c>
      <c r="AE9" s="17"/>
      <c r="AF9" s="17">
        <v>0.59320433876162404</v>
      </c>
      <c r="AG9" s="17">
        <v>0.43786293216698202</v>
      </c>
      <c r="AH9" s="17">
        <v>0.54132317795593299</v>
      </c>
      <c r="AI9" s="17">
        <v>0.60522637470867502</v>
      </c>
      <c r="AJ9" s="17">
        <v>0.41982156558564399</v>
      </c>
      <c r="AK9" s="17"/>
      <c r="AL9" s="17">
        <v>0.49563650438476198</v>
      </c>
      <c r="AM9" s="17">
        <v>0.55904668002484104</v>
      </c>
      <c r="AN9" s="17">
        <v>0.54383940806749997</v>
      </c>
      <c r="AO9" s="17">
        <v>0.59837850180397401</v>
      </c>
      <c r="AP9" s="17">
        <v>0.52123040603914605</v>
      </c>
      <c r="AQ9" s="17"/>
      <c r="AR9" s="17">
        <v>0.51993811760821196</v>
      </c>
      <c r="AS9" s="17"/>
      <c r="AT9" s="17">
        <v>0.51556193900353497</v>
      </c>
      <c r="AU9" s="17"/>
      <c r="AV9" s="17">
        <v>0.55085965722127195</v>
      </c>
      <c r="AW9" s="17"/>
      <c r="AX9" s="17">
        <v>0.59255419928578001</v>
      </c>
      <c r="AY9" s="17">
        <v>0.56177362931788999</v>
      </c>
      <c r="AZ9" s="17"/>
      <c r="BA9" s="17">
        <v>0.46864747755138703</v>
      </c>
      <c r="BB9" s="17">
        <v>0.54438016604235095</v>
      </c>
    </row>
    <row r="10" spans="2:54" ht="28.9">
      <c r="B10" s="18" t="s">
        <v>180</v>
      </c>
      <c r="C10" s="17">
        <v>0.48361494424281698</v>
      </c>
      <c r="D10" s="17">
        <v>0.45366754698905498</v>
      </c>
      <c r="E10" s="17">
        <v>0.51201519014254304</v>
      </c>
      <c r="F10" s="17"/>
      <c r="G10" s="17">
        <v>0.39687308405548899</v>
      </c>
      <c r="H10" s="17">
        <v>0.427403079000159</v>
      </c>
      <c r="I10" s="17">
        <v>0.49916573681168802</v>
      </c>
      <c r="J10" s="17">
        <v>0.52382806108189905</v>
      </c>
      <c r="K10" s="17">
        <v>0.51372316811329</v>
      </c>
      <c r="L10" s="17">
        <v>0.52783071125298697</v>
      </c>
      <c r="M10" s="17"/>
      <c r="N10" s="17">
        <v>0.43822087343357502</v>
      </c>
      <c r="O10" s="17">
        <v>0.47239774216379798</v>
      </c>
      <c r="P10" s="17">
        <v>0.43317948660621503</v>
      </c>
      <c r="Q10" s="17">
        <v>0.593124390197456</v>
      </c>
      <c r="R10" s="17"/>
      <c r="S10" s="17">
        <v>0.43262644040161102</v>
      </c>
      <c r="T10" s="17">
        <v>0.47754630436962198</v>
      </c>
      <c r="U10" s="17">
        <v>0.41319548730470301</v>
      </c>
      <c r="V10" s="17">
        <v>0.46291879145381798</v>
      </c>
      <c r="W10" s="17">
        <v>0.47154459157297202</v>
      </c>
      <c r="X10" s="17">
        <v>0.47370491776207102</v>
      </c>
      <c r="Y10" s="17">
        <v>0.49020644149252601</v>
      </c>
      <c r="Z10" s="17">
        <v>0.53433871499906005</v>
      </c>
      <c r="AA10" s="17">
        <v>0.53893016668108595</v>
      </c>
      <c r="AB10" s="17">
        <v>0.528634100621864</v>
      </c>
      <c r="AC10" s="17">
        <v>0.57076986728388002</v>
      </c>
      <c r="AD10" s="17">
        <v>0.51743051935393103</v>
      </c>
      <c r="AE10" s="17"/>
      <c r="AF10" s="17">
        <v>0.50542609635729197</v>
      </c>
      <c r="AG10" s="17">
        <v>0.43248968100698498</v>
      </c>
      <c r="AH10" s="17">
        <v>0.493309719629548</v>
      </c>
      <c r="AI10" s="17">
        <v>0.49200708521117298</v>
      </c>
      <c r="AJ10" s="17">
        <v>0.42062732909739597</v>
      </c>
      <c r="AK10" s="17"/>
      <c r="AL10" s="17">
        <v>0.50889384935899995</v>
      </c>
      <c r="AM10" s="17">
        <v>0.50003000667790098</v>
      </c>
      <c r="AN10" s="17">
        <v>0.46036156134949502</v>
      </c>
      <c r="AO10" s="17">
        <v>0.48095455658605701</v>
      </c>
      <c r="AP10" s="17">
        <v>0.47916927533739101</v>
      </c>
      <c r="AQ10" s="17"/>
      <c r="AR10" s="17">
        <v>0.485066596758361</v>
      </c>
      <c r="AS10" s="17"/>
      <c r="AT10" s="17">
        <v>0.409092510766842</v>
      </c>
      <c r="AU10" s="17"/>
      <c r="AV10" s="17">
        <v>0.52541923474885999</v>
      </c>
      <c r="AW10" s="17"/>
      <c r="AX10" s="17">
        <v>0.653790181645444</v>
      </c>
      <c r="AY10" s="17">
        <v>0.43958884656820801</v>
      </c>
      <c r="AZ10" s="17"/>
      <c r="BA10" s="17">
        <v>0.47234506710368501</v>
      </c>
      <c r="BB10" s="17">
        <v>0.49775090484691997</v>
      </c>
    </row>
    <row r="11" spans="2:54" ht="28.9">
      <c r="B11" s="18" t="s">
        <v>181</v>
      </c>
      <c r="C11" s="17">
        <v>0.391499926641943</v>
      </c>
      <c r="D11" s="17">
        <v>0.39409169842928299</v>
      </c>
      <c r="E11" s="17">
        <v>0.38977988700205601</v>
      </c>
      <c r="F11" s="17"/>
      <c r="G11" s="17">
        <v>0.38475287012838399</v>
      </c>
      <c r="H11" s="17">
        <v>0.39390180901831501</v>
      </c>
      <c r="I11" s="17">
        <v>0.38712717034902</v>
      </c>
      <c r="J11" s="17">
        <v>0.38137224979741102</v>
      </c>
      <c r="K11" s="17">
        <v>0.419239270517973</v>
      </c>
      <c r="L11" s="17">
        <v>0.38803123201928702</v>
      </c>
      <c r="M11" s="17"/>
      <c r="N11" s="17">
        <v>0.41167266135235198</v>
      </c>
      <c r="O11" s="17">
        <v>0.42959547719069302</v>
      </c>
      <c r="P11" s="17">
        <v>0.37979130216771301</v>
      </c>
      <c r="Q11" s="17">
        <v>0.34526174632647699</v>
      </c>
      <c r="R11" s="17"/>
      <c r="S11" s="17">
        <v>0.41435474695458202</v>
      </c>
      <c r="T11" s="17">
        <v>0.36967857583490699</v>
      </c>
      <c r="U11" s="17">
        <v>0.45353000612968603</v>
      </c>
      <c r="V11" s="17">
        <v>0.43538299799406099</v>
      </c>
      <c r="W11" s="17">
        <v>0.40701981979221602</v>
      </c>
      <c r="X11" s="17">
        <v>0.37922653680835799</v>
      </c>
      <c r="Y11" s="17">
        <v>0.37292727641606599</v>
      </c>
      <c r="Z11" s="17">
        <v>0.41508793951263501</v>
      </c>
      <c r="AA11" s="17">
        <v>0.35645086597401798</v>
      </c>
      <c r="AB11" s="17">
        <v>0.348466358762618</v>
      </c>
      <c r="AC11" s="17">
        <v>0.38272337288608899</v>
      </c>
      <c r="AD11" s="17">
        <v>0.363981421992083</v>
      </c>
      <c r="AE11" s="17"/>
      <c r="AF11" s="17">
        <v>0.38920074156648299</v>
      </c>
      <c r="AG11" s="17">
        <v>0.37173053744755802</v>
      </c>
      <c r="AH11" s="17">
        <v>0.372744448422204</v>
      </c>
      <c r="AI11" s="17">
        <v>0.44344096068005201</v>
      </c>
      <c r="AJ11" s="17">
        <v>0.41193375146206701</v>
      </c>
      <c r="AK11" s="17"/>
      <c r="AL11" s="17">
        <v>0.34567500408609497</v>
      </c>
      <c r="AM11" s="17">
        <v>0.37948134020672802</v>
      </c>
      <c r="AN11" s="17">
        <v>0.438991171770519</v>
      </c>
      <c r="AO11" s="17">
        <v>0.429933605474699</v>
      </c>
      <c r="AP11" s="17">
        <v>0.26541345946202599</v>
      </c>
      <c r="AQ11" s="17"/>
      <c r="AR11" s="17">
        <v>0.44483074234321301</v>
      </c>
      <c r="AS11" s="17"/>
      <c r="AT11" s="17">
        <v>0.43586015793954902</v>
      </c>
      <c r="AU11" s="17"/>
      <c r="AV11" s="17">
        <v>0.466093376717228</v>
      </c>
      <c r="AW11" s="17"/>
      <c r="AX11" s="17">
        <v>0.34015447276091598</v>
      </c>
      <c r="AY11" s="17">
        <v>0.42992103721368602</v>
      </c>
      <c r="AZ11" s="17"/>
      <c r="BA11" s="17">
        <v>0.36126910135103901</v>
      </c>
      <c r="BB11" s="17">
        <v>0.40257488633567501</v>
      </c>
    </row>
    <row r="12" spans="2:54" ht="28.9">
      <c r="B12" s="18" t="s">
        <v>182</v>
      </c>
      <c r="C12" s="17">
        <v>0.32067548305225901</v>
      </c>
      <c r="D12" s="17">
        <v>0.348570821569539</v>
      </c>
      <c r="E12" s="17">
        <v>0.292198686750824</v>
      </c>
      <c r="F12" s="17"/>
      <c r="G12" s="17">
        <v>0.27729457995182699</v>
      </c>
      <c r="H12" s="17">
        <v>0.33604053414109097</v>
      </c>
      <c r="I12" s="17">
        <v>0.250463402139671</v>
      </c>
      <c r="J12" s="17">
        <v>0.33686926963583302</v>
      </c>
      <c r="K12" s="17">
        <v>0.37022711421827997</v>
      </c>
      <c r="L12" s="17">
        <v>0.35338111204272799</v>
      </c>
      <c r="M12" s="17"/>
      <c r="N12" s="17">
        <v>0.39673980109207801</v>
      </c>
      <c r="O12" s="17">
        <v>0.323988071131799</v>
      </c>
      <c r="P12" s="17">
        <v>0.28747043263025901</v>
      </c>
      <c r="Q12" s="17">
        <v>0.26909704952564101</v>
      </c>
      <c r="R12" s="17"/>
      <c r="S12" s="17">
        <v>0.36509288860865302</v>
      </c>
      <c r="T12" s="17">
        <v>0.32982188916299598</v>
      </c>
      <c r="U12" s="17">
        <v>0.39194863058321699</v>
      </c>
      <c r="V12" s="17">
        <v>0.35572806804796703</v>
      </c>
      <c r="W12" s="17">
        <v>0.35179457088009403</v>
      </c>
      <c r="X12" s="17">
        <v>0.301464096098152</v>
      </c>
      <c r="Y12" s="17">
        <v>0.32749599309514699</v>
      </c>
      <c r="Z12" s="17">
        <v>0.242092749391318</v>
      </c>
      <c r="AA12" s="17">
        <v>0.28823488980426898</v>
      </c>
      <c r="AB12" s="17">
        <v>0.27057813531555902</v>
      </c>
      <c r="AC12" s="17">
        <v>0.27254774215563299</v>
      </c>
      <c r="AD12" s="17">
        <v>0.17795138083893999</v>
      </c>
      <c r="AE12" s="17"/>
      <c r="AF12" s="17">
        <v>0.35192330611574202</v>
      </c>
      <c r="AG12" s="17">
        <v>0.34532310705208202</v>
      </c>
      <c r="AH12" s="17">
        <v>0.35790476277432698</v>
      </c>
      <c r="AI12" s="17">
        <v>0.31272387234955801</v>
      </c>
      <c r="AJ12" s="17">
        <v>0.26745596856523401</v>
      </c>
      <c r="AK12" s="17"/>
      <c r="AL12" s="17">
        <v>0.26314481055389799</v>
      </c>
      <c r="AM12" s="17">
        <v>0.30784406761455702</v>
      </c>
      <c r="AN12" s="17">
        <v>0.36007134254058998</v>
      </c>
      <c r="AO12" s="17">
        <v>0.409679408671145</v>
      </c>
      <c r="AP12" s="17">
        <v>0.47668570554995299</v>
      </c>
      <c r="AQ12" s="17"/>
      <c r="AR12" s="17">
        <v>0.33586497781663099</v>
      </c>
      <c r="AS12" s="17"/>
      <c r="AT12" s="17">
        <v>0.33245160568357202</v>
      </c>
      <c r="AU12" s="17"/>
      <c r="AV12" s="17">
        <v>0.386409097371404</v>
      </c>
      <c r="AW12" s="17"/>
      <c r="AX12" s="17">
        <v>0.23576480598964</v>
      </c>
      <c r="AY12" s="17">
        <v>0.36232464079905302</v>
      </c>
      <c r="AZ12" s="17"/>
      <c r="BA12" s="17">
        <v>0.29960755761420899</v>
      </c>
      <c r="BB12" s="17">
        <v>0.37113840684502702</v>
      </c>
    </row>
    <row r="13" spans="2:54">
      <c r="B13" s="18" t="s">
        <v>183</v>
      </c>
      <c r="C13" s="17">
        <v>0.28629091490296898</v>
      </c>
      <c r="D13" s="17">
        <v>0.33006613892311698</v>
      </c>
      <c r="E13" s="17">
        <v>0.243727786949793</v>
      </c>
      <c r="F13" s="17"/>
      <c r="G13" s="17">
        <v>0.28201704753386903</v>
      </c>
      <c r="H13" s="17">
        <v>0.25164722794613298</v>
      </c>
      <c r="I13" s="17">
        <v>0.28499581145132702</v>
      </c>
      <c r="J13" s="17">
        <v>0.30847225750511897</v>
      </c>
      <c r="K13" s="17">
        <v>0.263279884174144</v>
      </c>
      <c r="L13" s="17">
        <v>0.31828728767898301</v>
      </c>
      <c r="M13" s="17"/>
      <c r="N13" s="17">
        <v>0.26347520791232099</v>
      </c>
      <c r="O13" s="17">
        <v>0.27654503392808</v>
      </c>
      <c r="P13" s="17">
        <v>0.312769756962748</v>
      </c>
      <c r="Q13" s="17">
        <v>0.29942260544388799</v>
      </c>
      <c r="R13" s="17"/>
      <c r="S13" s="17">
        <v>0.25101083017919101</v>
      </c>
      <c r="T13" s="17">
        <v>0.311760871418304</v>
      </c>
      <c r="U13" s="17">
        <v>0.24986052494174199</v>
      </c>
      <c r="V13" s="17">
        <v>0.33658035336424702</v>
      </c>
      <c r="W13" s="17">
        <v>0.23764845978527299</v>
      </c>
      <c r="X13" s="17">
        <v>0.25593908784182501</v>
      </c>
      <c r="Y13" s="17">
        <v>0.209972173064952</v>
      </c>
      <c r="Z13" s="17">
        <v>0.27747148181930797</v>
      </c>
      <c r="AA13" s="17">
        <v>0.36204000618499099</v>
      </c>
      <c r="AB13" s="17">
        <v>0.26874632799575598</v>
      </c>
      <c r="AC13" s="17">
        <v>0.36299287485487902</v>
      </c>
      <c r="AD13" s="17">
        <v>0.37043385117974797</v>
      </c>
      <c r="AE13" s="17"/>
      <c r="AF13" s="17">
        <v>0.286527826131519</v>
      </c>
      <c r="AG13" s="17">
        <v>0.32771836755878803</v>
      </c>
      <c r="AH13" s="17">
        <v>0.24380435770308201</v>
      </c>
      <c r="AI13" s="17">
        <v>0.23651536682705099</v>
      </c>
      <c r="AJ13" s="17">
        <v>0.35220241908474798</v>
      </c>
      <c r="AK13" s="17"/>
      <c r="AL13" s="17">
        <v>0.30160624434243399</v>
      </c>
      <c r="AM13" s="17">
        <v>0.31660903150765202</v>
      </c>
      <c r="AN13" s="17">
        <v>0.25822882787056201</v>
      </c>
      <c r="AO13" s="17">
        <v>0.237403373215548</v>
      </c>
      <c r="AP13" s="17">
        <v>0.22154092491649699</v>
      </c>
      <c r="AQ13" s="17"/>
      <c r="AR13" s="17">
        <v>0.29854764436484799</v>
      </c>
      <c r="AS13" s="17"/>
      <c r="AT13" s="17">
        <v>0.35530271195957702</v>
      </c>
      <c r="AU13" s="17"/>
      <c r="AV13" s="17">
        <v>0.236819974080267</v>
      </c>
      <c r="AW13" s="17"/>
      <c r="AX13" s="17">
        <v>0.42268077935194298</v>
      </c>
      <c r="AY13" s="17">
        <v>0.26724287404214198</v>
      </c>
      <c r="AZ13" s="17"/>
      <c r="BA13" s="17">
        <v>0.331515442027709</v>
      </c>
      <c r="BB13" s="17">
        <v>0.283911707497565</v>
      </c>
    </row>
    <row r="14" spans="2:54" ht="28.9">
      <c r="B14" s="18" t="s">
        <v>177</v>
      </c>
      <c r="C14" s="17">
        <v>0.22580247008135401</v>
      </c>
      <c r="D14" s="17">
        <v>0.24340002193791199</v>
      </c>
      <c r="E14" s="17">
        <v>0.20819671902236001</v>
      </c>
      <c r="F14" s="17"/>
      <c r="G14" s="17">
        <v>0.313831078026379</v>
      </c>
      <c r="H14" s="17">
        <v>0.29296954045997697</v>
      </c>
      <c r="I14" s="17">
        <v>0.23104222861291199</v>
      </c>
      <c r="J14" s="17">
        <v>0.163718787293858</v>
      </c>
      <c r="K14" s="17">
        <v>0.185300126602186</v>
      </c>
      <c r="L14" s="17">
        <v>0.17867959428456801</v>
      </c>
      <c r="M14" s="17"/>
      <c r="N14" s="17">
        <v>0.272784036444987</v>
      </c>
      <c r="O14" s="17">
        <v>0.219576034454909</v>
      </c>
      <c r="P14" s="17">
        <v>0.18938092290954101</v>
      </c>
      <c r="Q14" s="17">
        <v>0.211798021279547</v>
      </c>
      <c r="R14" s="17"/>
      <c r="S14" s="17">
        <v>0.25607938514617201</v>
      </c>
      <c r="T14" s="17">
        <v>0.225315705157492</v>
      </c>
      <c r="U14" s="17">
        <v>0.203384879436698</v>
      </c>
      <c r="V14" s="17">
        <v>0.21941538903845301</v>
      </c>
      <c r="W14" s="17">
        <v>0.25506604970924401</v>
      </c>
      <c r="X14" s="17">
        <v>0.21980101623509801</v>
      </c>
      <c r="Y14" s="17">
        <v>0.27464022165394802</v>
      </c>
      <c r="Z14" s="17">
        <v>0.36338624460803498</v>
      </c>
      <c r="AA14" s="17">
        <v>0.160116085606861</v>
      </c>
      <c r="AB14" s="17">
        <v>0.17124705796897599</v>
      </c>
      <c r="AC14" s="17">
        <v>0.19145013514181899</v>
      </c>
      <c r="AD14" s="17">
        <v>0.231937841065048</v>
      </c>
      <c r="AE14" s="17"/>
      <c r="AF14" s="17">
        <v>0.238192464531507</v>
      </c>
      <c r="AG14" s="17">
        <v>0.24880773684412</v>
      </c>
      <c r="AH14" s="17">
        <v>0.26551623309355699</v>
      </c>
      <c r="AI14" s="17">
        <v>0.21667761217815201</v>
      </c>
      <c r="AJ14" s="17">
        <v>0.191694408275974</v>
      </c>
      <c r="AK14" s="17"/>
      <c r="AL14" s="17">
        <v>0.19639883667393099</v>
      </c>
      <c r="AM14" s="17">
        <v>0.219944292276888</v>
      </c>
      <c r="AN14" s="17">
        <v>0.21630055509819901</v>
      </c>
      <c r="AO14" s="17">
        <v>0.31144843846861903</v>
      </c>
      <c r="AP14" s="17">
        <v>0.44001908680372598</v>
      </c>
      <c r="AQ14" s="17"/>
      <c r="AR14" s="17">
        <v>0.27183685080897402</v>
      </c>
      <c r="AS14" s="17"/>
      <c r="AT14" s="17">
        <v>0.30816004515825501</v>
      </c>
      <c r="AU14" s="17"/>
      <c r="AV14" s="17">
        <v>0.22147349106637901</v>
      </c>
      <c r="AW14" s="17"/>
      <c r="AX14" s="17">
        <v>0.19435976069682101</v>
      </c>
      <c r="AY14" s="17">
        <v>0.24852676903471899</v>
      </c>
      <c r="AZ14" s="17"/>
      <c r="BA14" s="17">
        <v>0.23124956340996999</v>
      </c>
      <c r="BB14" s="17">
        <v>0.21125139522959699</v>
      </c>
    </row>
    <row r="15" spans="2:54" ht="28.9">
      <c r="B15" s="18" t="s">
        <v>185</v>
      </c>
      <c r="C15" s="17">
        <v>0.22509462089392299</v>
      </c>
      <c r="D15" s="17">
        <v>0.23321250708328201</v>
      </c>
      <c r="E15" s="17">
        <v>0.21822000883773399</v>
      </c>
      <c r="F15" s="17"/>
      <c r="G15" s="17">
        <v>0.19009215388345799</v>
      </c>
      <c r="H15" s="17">
        <v>0.24300027390492401</v>
      </c>
      <c r="I15" s="17">
        <v>0.19014998176112499</v>
      </c>
      <c r="J15" s="17">
        <v>0.21515554013805699</v>
      </c>
      <c r="K15" s="17">
        <v>0.23368278437218601</v>
      </c>
      <c r="L15" s="17">
        <v>0.26929863060568798</v>
      </c>
      <c r="M15" s="17"/>
      <c r="N15" s="17">
        <v>0.241118611898191</v>
      </c>
      <c r="O15" s="17">
        <v>0.23094648449519101</v>
      </c>
      <c r="P15" s="17">
        <v>0.25085258624670298</v>
      </c>
      <c r="Q15" s="17">
        <v>0.180115645609186</v>
      </c>
      <c r="R15" s="17"/>
      <c r="S15" s="17">
        <v>0.24411540037350399</v>
      </c>
      <c r="T15" s="17">
        <v>0.256230842018008</v>
      </c>
      <c r="U15" s="17">
        <v>0.24934204471077301</v>
      </c>
      <c r="V15" s="17">
        <v>0.215250779064801</v>
      </c>
      <c r="W15" s="17">
        <v>0.215203016246863</v>
      </c>
      <c r="X15" s="17">
        <v>0.22459678981227199</v>
      </c>
      <c r="Y15" s="17">
        <v>0.22406070669144401</v>
      </c>
      <c r="Z15" s="17">
        <v>0.186229317161234</v>
      </c>
      <c r="AA15" s="17">
        <v>0.17478920196044101</v>
      </c>
      <c r="AB15" s="17">
        <v>0.22213475295812099</v>
      </c>
      <c r="AC15" s="17">
        <v>0.15852278298757</v>
      </c>
      <c r="AD15" s="17">
        <v>0.32996990694784201</v>
      </c>
      <c r="AE15" s="17"/>
      <c r="AF15" s="17">
        <v>0.216851686986793</v>
      </c>
      <c r="AG15" s="17">
        <v>0.34568954179398598</v>
      </c>
      <c r="AH15" s="17">
        <v>0.232814735799283</v>
      </c>
      <c r="AI15" s="17">
        <v>0.11490372485214</v>
      </c>
      <c r="AJ15" s="17">
        <v>0.26637710532671199</v>
      </c>
      <c r="AK15" s="17"/>
      <c r="AL15" s="17">
        <v>0.25003232066969699</v>
      </c>
      <c r="AM15" s="17">
        <v>0.18910392347112401</v>
      </c>
      <c r="AN15" s="17">
        <v>0.20313335817358699</v>
      </c>
      <c r="AO15" s="17">
        <v>0.24580423469170401</v>
      </c>
      <c r="AP15" s="17">
        <v>0.278118052310034</v>
      </c>
      <c r="AQ15" s="17"/>
      <c r="AR15" s="17">
        <v>0.24225962898645101</v>
      </c>
      <c r="AS15" s="17"/>
      <c r="AT15" s="17">
        <v>0.27493234455783</v>
      </c>
      <c r="AU15" s="17"/>
      <c r="AV15" s="17">
        <v>0.207261430693746</v>
      </c>
      <c r="AW15" s="17"/>
      <c r="AX15" s="17">
        <v>0.24080349245767699</v>
      </c>
      <c r="AY15" s="17">
        <v>0.21546078785477399</v>
      </c>
      <c r="AZ15" s="17"/>
      <c r="BA15" s="17">
        <v>0.25969439266251498</v>
      </c>
      <c r="BB15" s="17">
        <v>0.23269169070169499</v>
      </c>
    </row>
    <row r="16" spans="2:54">
      <c r="B16" s="18" t="s">
        <v>130</v>
      </c>
      <c r="C16" s="17">
        <v>3.8097406174594201E-2</v>
      </c>
      <c r="D16" s="17">
        <v>3.4064827714496003E-2</v>
      </c>
      <c r="E16" s="17">
        <v>4.1220046418807797E-2</v>
      </c>
      <c r="F16" s="17"/>
      <c r="G16" s="17">
        <v>5.2013008097489703E-2</v>
      </c>
      <c r="H16" s="17">
        <v>3.6658774486047603E-2</v>
      </c>
      <c r="I16" s="17">
        <v>2.5872063165404E-2</v>
      </c>
      <c r="J16" s="17">
        <v>4.0831962512733001E-2</v>
      </c>
      <c r="K16" s="17">
        <v>3.1616003425455903E-2</v>
      </c>
      <c r="L16" s="17">
        <v>4.22487712560453E-2</v>
      </c>
      <c r="M16" s="17"/>
      <c r="N16" s="17">
        <v>2.9987029964195999E-2</v>
      </c>
      <c r="O16" s="17">
        <v>4.5295502765821602E-2</v>
      </c>
      <c r="P16" s="17">
        <v>4.72588693796211E-2</v>
      </c>
      <c r="Q16" s="17">
        <v>3.0372108622561799E-2</v>
      </c>
      <c r="R16" s="17"/>
      <c r="S16" s="17">
        <v>4.0160694435293701E-2</v>
      </c>
      <c r="T16" s="17">
        <v>3.5890742553497897E-2</v>
      </c>
      <c r="U16" s="17">
        <v>4.3191533904614603E-2</v>
      </c>
      <c r="V16" s="17">
        <v>3.0351522018767899E-2</v>
      </c>
      <c r="W16" s="17">
        <v>9.7828550727463003E-3</v>
      </c>
      <c r="X16" s="17">
        <v>8.1787556226281005E-2</v>
      </c>
      <c r="Y16" s="17">
        <v>4.7643378136997101E-2</v>
      </c>
      <c r="Z16" s="17">
        <v>1.26024372532034E-2</v>
      </c>
      <c r="AA16" s="17">
        <v>4.3683494708330398E-2</v>
      </c>
      <c r="AB16" s="17">
        <v>3.4814621587066802E-2</v>
      </c>
      <c r="AC16" s="17">
        <v>1.11632303386009E-2</v>
      </c>
      <c r="AD16" s="17">
        <v>2.4280153884635201E-2</v>
      </c>
      <c r="AE16" s="17"/>
      <c r="AF16" s="17">
        <v>2.4451885714255599E-2</v>
      </c>
      <c r="AG16" s="17">
        <v>3.7255669542448903E-2</v>
      </c>
      <c r="AH16" s="17">
        <v>2.9274719462157098E-2</v>
      </c>
      <c r="AI16" s="17">
        <v>4.1399894050066499E-2</v>
      </c>
      <c r="AJ16" s="17">
        <v>2.3104777564933801E-2</v>
      </c>
      <c r="AK16" s="17"/>
      <c r="AL16" s="17">
        <v>4.7225491776474803E-2</v>
      </c>
      <c r="AM16" s="17">
        <v>4.7950449313576199E-2</v>
      </c>
      <c r="AN16" s="17">
        <v>3.4568767295151299E-2</v>
      </c>
      <c r="AO16" s="17">
        <v>0</v>
      </c>
      <c r="AP16" s="17">
        <v>0</v>
      </c>
      <c r="AQ16" s="17"/>
      <c r="AR16" s="17">
        <v>1.9205398127242299E-2</v>
      </c>
      <c r="AS16" s="17"/>
      <c r="AT16" s="17">
        <v>1.6376739795909701E-2</v>
      </c>
      <c r="AU16" s="17"/>
      <c r="AV16" s="17">
        <v>1.3959507896504001E-2</v>
      </c>
      <c r="AW16" s="17"/>
      <c r="AX16" s="17">
        <v>9.6755172547636301E-3</v>
      </c>
      <c r="AY16" s="17">
        <v>3.4541549763283302E-2</v>
      </c>
      <c r="AZ16" s="17"/>
      <c r="BA16" s="17">
        <v>3.5739701373885401E-2</v>
      </c>
      <c r="BB16" s="17">
        <v>2.8349512812121301E-2</v>
      </c>
    </row>
    <row r="17" spans="2:54">
      <c r="B17" s="18" t="s">
        <v>101</v>
      </c>
      <c r="C17" s="19">
        <v>3.5392272419494997E-2</v>
      </c>
      <c r="D17" s="19">
        <v>4.05428944500629E-2</v>
      </c>
      <c r="E17" s="19">
        <v>3.03943747574527E-2</v>
      </c>
      <c r="F17" s="19"/>
      <c r="G17" s="19">
        <v>4.8937974320518197E-2</v>
      </c>
      <c r="H17" s="19">
        <v>1.7940703194482599E-2</v>
      </c>
      <c r="I17" s="19">
        <v>3.7996356939638203E-2</v>
      </c>
      <c r="J17" s="19">
        <v>2.22682226167823E-2</v>
      </c>
      <c r="K17" s="19">
        <v>4.73263883792132E-2</v>
      </c>
      <c r="L17" s="19">
        <v>4.23468869707107E-2</v>
      </c>
      <c r="M17" s="19"/>
      <c r="N17" s="19">
        <v>3.19847222927786E-2</v>
      </c>
      <c r="O17" s="19">
        <v>3.1392470889396097E-2</v>
      </c>
      <c r="P17" s="19">
        <v>4.8091718536243097E-2</v>
      </c>
      <c r="Q17" s="19">
        <v>3.03402783550469E-2</v>
      </c>
      <c r="R17" s="19"/>
      <c r="S17" s="19">
        <v>2.5380199872370401E-2</v>
      </c>
      <c r="T17" s="19">
        <v>2.77574439612733E-2</v>
      </c>
      <c r="U17" s="19">
        <v>3.9921720980546499E-2</v>
      </c>
      <c r="V17" s="19">
        <v>3.5277280445853001E-2</v>
      </c>
      <c r="W17" s="19">
        <v>0.111974372466719</v>
      </c>
      <c r="X17" s="19">
        <v>4.5004387999842098E-2</v>
      </c>
      <c r="Y17" s="19">
        <v>3.7579775000159903E-2</v>
      </c>
      <c r="Z17" s="19">
        <v>1.3677049141567799E-2</v>
      </c>
      <c r="AA17" s="19">
        <v>1.99687884074033E-2</v>
      </c>
      <c r="AB17" s="19">
        <v>2.6920935346467698E-2</v>
      </c>
      <c r="AC17" s="19">
        <v>3.9549863753195101E-2</v>
      </c>
      <c r="AD17" s="19">
        <v>0</v>
      </c>
      <c r="AE17" s="19"/>
      <c r="AF17" s="19">
        <v>2.1939744911770798E-2</v>
      </c>
      <c r="AG17" s="19">
        <v>3.2411124393754598E-2</v>
      </c>
      <c r="AH17" s="19">
        <v>3.1526831914304401E-2</v>
      </c>
      <c r="AI17" s="19">
        <v>5.9994967119218201E-2</v>
      </c>
      <c r="AJ17" s="19">
        <v>6.72955657616542E-2</v>
      </c>
      <c r="AK17" s="19"/>
      <c r="AL17" s="19">
        <v>4.9352323513774901E-2</v>
      </c>
      <c r="AM17" s="19">
        <v>1.52814801325586E-2</v>
      </c>
      <c r="AN17" s="19">
        <v>3.0917794831066801E-2</v>
      </c>
      <c r="AO17" s="19">
        <v>3.88421544525226E-2</v>
      </c>
      <c r="AP17" s="19">
        <v>7.0281070929688105E-2</v>
      </c>
      <c r="AQ17" s="19"/>
      <c r="AR17" s="19">
        <v>5.0425084368709301E-2</v>
      </c>
      <c r="AS17" s="19"/>
      <c r="AT17" s="19">
        <v>2.6541331382676399E-2</v>
      </c>
      <c r="AU17" s="19"/>
      <c r="AV17" s="19">
        <v>7.2138263181093995E-2</v>
      </c>
      <c r="AW17" s="19"/>
      <c r="AX17" s="19">
        <v>2.3445748599659401E-2</v>
      </c>
      <c r="AY17" s="19">
        <v>2.7317834033887101E-2</v>
      </c>
      <c r="AZ17" s="19"/>
      <c r="BA17" s="19">
        <v>5.3984732177023903E-2</v>
      </c>
      <c r="BB17" s="19">
        <v>2.5744693258935501E-2</v>
      </c>
    </row>
    <row r="18" spans="2:54">
      <c r="B18" s="16"/>
    </row>
    <row r="19" spans="2:54">
      <c r="B19" t="s">
        <v>456</v>
      </c>
    </row>
    <row r="20" spans="2:54">
      <c r="B20" t="s">
        <v>457</v>
      </c>
    </row>
    <row r="22" spans="2:54">
      <c r="B22"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BB23"/>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187</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28.9">
      <c r="B9" s="18" t="s">
        <v>188</v>
      </c>
      <c r="C9" s="17">
        <v>0.505243097289786</v>
      </c>
      <c r="D9" s="17">
        <v>0.51976948965449499</v>
      </c>
      <c r="E9" s="17">
        <v>0.488102311844264</v>
      </c>
      <c r="F9" s="17"/>
      <c r="G9" s="17">
        <v>0.46790100657181399</v>
      </c>
      <c r="H9" s="17">
        <v>0.47672520618346598</v>
      </c>
      <c r="I9" s="17">
        <v>0.48550898917912699</v>
      </c>
      <c r="J9" s="17">
        <v>0.49881553242467502</v>
      </c>
      <c r="K9" s="17">
        <v>0.596167571824882</v>
      </c>
      <c r="L9" s="17">
        <v>0.51127520546976402</v>
      </c>
      <c r="M9" s="17"/>
      <c r="N9" s="17">
        <v>0.576707590675135</v>
      </c>
      <c r="O9" s="17">
        <v>0.49445387990157302</v>
      </c>
      <c r="P9" s="17">
        <v>0.46650828989732501</v>
      </c>
      <c r="Q9" s="17">
        <v>0.47762394938355801</v>
      </c>
      <c r="R9" s="17"/>
      <c r="S9" s="17">
        <v>0.45268749965033001</v>
      </c>
      <c r="T9" s="17">
        <v>0.56844889520771102</v>
      </c>
      <c r="U9" s="17">
        <v>0.527396813464175</v>
      </c>
      <c r="V9" s="17">
        <v>0.54489746906042402</v>
      </c>
      <c r="W9" s="17">
        <v>0.41778145105744202</v>
      </c>
      <c r="X9" s="17">
        <v>0.52406585978290299</v>
      </c>
      <c r="Y9" s="17">
        <v>0.500351137844259</v>
      </c>
      <c r="Z9" s="17">
        <v>0.462154084011139</v>
      </c>
      <c r="AA9" s="17">
        <v>0.49323309978979202</v>
      </c>
      <c r="AB9" s="17">
        <v>0.48545876277036298</v>
      </c>
      <c r="AC9" s="17">
        <v>0.57076478838225697</v>
      </c>
      <c r="AD9" s="17">
        <v>0.52152959086439798</v>
      </c>
      <c r="AE9" s="17"/>
      <c r="AF9" s="17">
        <v>0.54841951050729099</v>
      </c>
      <c r="AG9" s="17">
        <v>0.47969928761129899</v>
      </c>
      <c r="AH9" s="17">
        <v>0.59178284873217402</v>
      </c>
      <c r="AI9" s="17">
        <v>0.666760543517538</v>
      </c>
      <c r="AJ9" s="17">
        <v>0.38475041766051699</v>
      </c>
      <c r="AK9" s="17"/>
      <c r="AL9" s="17">
        <v>0.48480272964805499</v>
      </c>
      <c r="AM9" s="17">
        <v>0.49151871773317002</v>
      </c>
      <c r="AN9" s="17">
        <v>0.53630793579761904</v>
      </c>
      <c r="AO9" s="17">
        <v>0.51799016579536095</v>
      </c>
      <c r="AP9" s="17">
        <v>0.72994722876905105</v>
      </c>
      <c r="AQ9" s="17"/>
      <c r="AR9" s="17">
        <v>0.52444511748157496</v>
      </c>
      <c r="AS9" s="17"/>
      <c r="AT9" s="17">
        <v>0.49186849094032598</v>
      </c>
      <c r="AU9" s="17"/>
      <c r="AV9" s="17">
        <v>0.56344117463014698</v>
      </c>
      <c r="AW9" s="17"/>
      <c r="AX9" s="17">
        <v>0.57526536681117801</v>
      </c>
      <c r="AY9" s="17">
        <v>0.52747241619603102</v>
      </c>
      <c r="AZ9" s="17"/>
      <c r="BA9" s="17">
        <v>0.483210371264848</v>
      </c>
      <c r="BB9" s="17">
        <v>0.54343815422229702</v>
      </c>
    </row>
    <row r="10" spans="2:54" ht="43.15">
      <c r="B10" s="18" t="s">
        <v>189</v>
      </c>
      <c r="C10" s="17">
        <v>0.32297248020671099</v>
      </c>
      <c r="D10" s="17">
        <v>0.31017070606968999</v>
      </c>
      <c r="E10" s="17">
        <v>0.33625540839525198</v>
      </c>
      <c r="F10" s="17"/>
      <c r="G10" s="17">
        <v>0.31791741463934298</v>
      </c>
      <c r="H10" s="17">
        <v>0.31963739837059302</v>
      </c>
      <c r="I10" s="17">
        <v>0.32000701313896901</v>
      </c>
      <c r="J10" s="17">
        <v>0.35102243381756398</v>
      </c>
      <c r="K10" s="17">
        <v>0.35026049784772501</v>
      </c>
      <c r="L10" s="17">
        <v>0.289460301726716</v>
      </c>
      <c r="M10" s="17"/>
      <c r="N10" s="17">
        <v>0.31188050616282698</v>
      </c>
      <c r="O10" s="17">
        <v>0.31547387700540902</v>
      </c>
      <c r="P10" s="17">
        <v>0.34888201682332398</v>
      </c>
      <c r="Q10" s="17">
        <v>0.322848301937181</v>
      </c>
      <c r="R10" s="17"/>
      <c r="S10" s="17">
        <v>0.30729374622113698</v>
      </c>
      <c r="T10" s="17">
        <v>0.31587964215085701</v>
      </c>
      <c r="U10" s="17">
        <v>0.38701813718230998</v>
      </c>
      <c r="V10" s="17">
        <v>0.32209233762637002</v>
      </c>
      <c r="W10" s="17">
        <v>0.27361325575934697</v>
      </c>
      <c r="X10" s="17">
        <v>0.333474923147067</v>
      </c>
      <c r="Y10" s="17">
        <v>0.25465659605595298</v>
      </c>
      <c r="Z10" s="17">
        <v>0.40066089951862299</v>
      </c>
      <c r="AA10" s="17">
        <v>0.29738713556708102</v>
      </c>
      <c r="AB10" s="17">
        <v>0.36870333797185401</v>
      </c>
      <c r="AC10" s="17">
        <v>0.35549813372217098</v>
      </c>
      <c r="AD10" s="17">
        <v>0.32835428556056301</v>
      </c>
      <c r="AE10" s="17"/>
      <c r="AF10" s="17">
        <v>0.34186633089483298</v>
      </c>
      <c r="AG10" s="17">
        <v>0.35329335526398398</v>
      </c>
      <c r="AH10" s="17">
        <v>0.31810434216126998</v>
      </c>
      <c r="AI10" s="17">
        <v>0.31979607255704301</v>
      </c>
      <c r="AJ10" s="17">
        <v>0.27312437764989</v>
      </c>
      <c r="AK10" s="17"/>
      <c r="AL10" s="17">
        <v>0.30796671232746198</v>
      </c>
      <c r="AM10" s="17">
        <v>0.317820049843133</v>
      </c>
      <c r="AN10" s="17">
        <v>0.307085638567546</v>
      </c>
      <c r="AO10" s="17">
        <v>0.37236181934333101</v>
      </c>
      <c r="AP10" s="17">
        <v>0.31463513332602899</v>
      </c>
      <c r="AQ10" s="17"/>
      <c r="AR10" s="17">
        <v>0.318864144567781</v>
      </c>
      <c r="AS10" s="17"/>
      <c r="AT10" s="17">
        <v>0.31329554348614203</v>
      </c>
      <c r="AU10" s="17"/>
      <c r="AV10" s="17">
        <v>0.31137439725208199</v>
      </c>
      <c r="AW10" s="17"/>
      <c r="AX10" s="17">
        <v>0.38857965856505999</v>
      </c>
      <c r="AY10" s="17">
        <v>0.31098860144235801</v>
      </c>
      <c r="AZ10" s="17"/>
      <c r="BA10" s="17">
        <v>0.32859533528940499</v>
      </c>
      <c r="BB10" s="17">
        <v>0.30887956917203102</v>
      </c>
    </row>
    <row r="11" spans="2:54" ht="43.15">
      <c r="B11" s="18" t="s">
        <v>190</v>
      </c>
      <c r="C11" s="17">
        <v>0.31658231251823199</v>
      </c>
      <c r="D11" s="17">
        <v>0.35159576604844001</v>
      </c>
      <c r="E11" s="17">
        <v>0.280834573290627</v>
      </c>
      <c r="F11" s="17"/>
      <c r="G11" s="17">
        <v>0.284753738018795</v>
      </c>
      <c r="H11" s="17">
        <v>0.33147772367342698</v>
      </c>
      <c r="I11" s="17">
        <v>0.31916341374722401</v>
      </c>
      <c r="J11" s="17">
        <v>0.27325855452990999</v>
      </c>
      <c r="K11" s="17">
        <v>0.34924242196285898</v>
      </c>
      <c r="L11" s="17">
        <v>0.33885839872136497</v>
      </c>
      <c r="M11" s="17"/>
      <c r="N11" s="17">
        <v>0.37676154765775899</v>
      </c>
      <c r="O11" s="17">
        <v>0.33531624846005198</v>
      </c>
      <c r="P11" s="17">
        <v>0.27683488997943601</v>
      </c>
      <c r="Q11" s="17">
        <v>0.26695578554429999</v>
      </c>
      <c r="R11" s="17"/>
      <c r="S11" s="17">
        <v>0.329493884507292</v>
      </c>
      <c r="T11" s="17">
        <v>0.29343439651613001</v>
      </c>
      <c r="U11" s="17">
        <v>0.36710387070943401</v>
      </c>
      <c r="V11" s="17">
        <v>0.34935416498087801</v>
      </c>
      <c r="W11" s="17">
        <v>0.29266719878703501</v>
      </c>
      <c r="X11" s="17">
        <v>0.33259345428071702</v>
      </c>
      <c r="Y11" s="17">
        <v>0.33046476090974403</v>
      </c>
      <c r="Z11" s="17">
        <v>0.32307678687096297</v>
      </c>
      <c r="AA11" s="17">
        <v>0.294522429782059</v>
      </c>
      <c r="AB11" s="17">
        <v>0.28278585841227299</v>
      </c>
      <c r="AC11" s="17">
        <v>0.31731743654153499</v>
      </c>
      <c r="AD11" s="17">
        <v>0.25816222093400198</v>
      </c>
      <c r="AE11" s="17"/>
      <c r="AF11" s="17">
        <v>0.35149213953800001</v>
      </c>
      <c r="AG11" s="17">
        <v>0.33884728930986302</v>
      </c>
      <c r="AH11" s="17">
        <v>0.36801152467862502</v>
      </c>
      <c r="AI11" s="17">
        <v>0.25814964409755298</v>
      </c>
      <c r="AJ11" s="17">
        <v>0.26174868424126002</v>
      </c>
      <c r="AK11" s="17"/>
      <c r="AL11" s="17">
        <v>0.254512997247545</v>
      </c>
      <c r="AM11" s="17">
        <v>0.32223996327584398</v>
      </c>
      <c r="AN11" s="17">
        <v>0.31554081503263798</v>
      </c>
      <c r="AO11" s="17">
        <v>0.38817637835466101</v>
      </c>
      <c r="AP11" s="17">
        <v>0.48741224545498402</v>
      </c>
      <c r="AQ11" s="17"/>
      <c r="AR11" s="17">
        <v>0.34878878049772799</v>
      </c>
      <c r="AS11" s="17"/>
      <c r="AT11" s="17">
        <v>0.294459777938399</v>
      </c>
      <c r="AU11" s="17"/>
      <c r="AV11" s="17">
        <v>0.38866260672636999</v>
      </c>
      <c r="AW11" s="17"/>
      <c r="AX11" s="17">
        <v>0.39710964960450001</v>
      </c>
      <c r="AY11" s="17">
        <v>0.336781340066379</v>
      </c>
      <c r="AZ11" s="17"/>
      <c r="BA11" s="17">
        <v>0.321872532857714</v>
      </c>
      <c r="BB11" s="17">
        <v>0.34092990735036499</v>
      </c>
    </row>
    <row r="12" spans="2:54" ht="57.6">
      <c r="B12" s="18" t="s">
        <v>191</v>
      </c>
      <c r="C12" s="17">
        <v>0.31537510724095202</v>
      </c>
      <c r="D12" s="17">
        <v>0.30450561606855497</v>
      </c>
      <c r="E12" s="17">
        <v>0.326592748931059</v>
      </c>
      <c r="F12" s="17"/>
      <c r="G12" s="17">
        <v>0.31994036559081301</v>
      </c>
      <c r="H12" s="17">
        <v>0.33041341813556002</v>
      </c>
      <c r="I12" s="17">
        <v>0.34759897316861599</v>
      </c>
      <c r="J12" s="17">
        <v>0.30704280276624002</v>
      </c>
      <c r="K12" s="17">
        <v>0.29477724873753303</v>
      </c>
      <c r="L12" s="17">
        <v>0.29723510324116498</v>
      </c>
      <c r="M12" s="17"/>
      <c r="N12" s="17">
        <v>0.32013825811594898</v>
      </c>
      <c r="O12" s="17">
        <v>0.32770724262585499</v>
      </c>
      <c r="P12" s="17">
        <v>0.29175823250882199</v>
      </c>
      <c r="Q12" s="17">
        <v>0.32590541012869101</v>
      </c>
      <c r="R12" s="17"/>
      <c r="S12" s="17">
        <v>0.30374954189738501</v>
      </c>
      <c r="T12" s="17">
        <v>0.253971810732873</v>
      </c>
      <c r="U12" s="17">
        <v>0.39466308570555397</v>
      </c>
      <c r="V12" s="17">
        <v>0.33040188440037099</v>
      </c>
      <c r="W12" s="17">
        <v>0.36066959447359698</v>
      </c>
      <c r="X12" s="17">
        <v>0.27516340732887901</v>
      </c>
      <c r="Y12" s="17">
        <v>0.287367447072507</v>
      </c>
      <c r="Z12" s="17">
        <v>0.29584001558723699</v>
      </c>
      <c r="AA12" s="17">
        <v>0.34421461977666901</v>
      </c>
      <c r="AB12" s="17">
        <v>0.256075654127356</v>
      </c>
      <c r="AC12" s="17">
        <v>0.400055687144733</v>
      </c>
      <c r="AD12" s="17">
        <v>0.397231401286743</v>
      </c>
      <c r="AE12" s="17"/>
      <c r="AF12" s="17">
        <v>0.33343117122727101</v>
      </c>
      <c r="AG12" s="17">
        <v>0.28722064619527399</v>
      </c>
      <c r="AH12" s="17">
        <v>0.36100743733920498</v>
      </c>
      <c r="AI12" s="17">
        <v>0.33016511874983601</v>
      </c>
      <c r="AJ12" s="17">
        <v>0.29951241728432199</v>
      </c>
      <c r="AK12" s="17"/>
      <c r="AL12" s="17">
        <v>0.27532547157923498</v>
      </c>
      <c r="AM12" s="17">
        <v>0.30315635830814902</v>
      </c>
      <c r="AN12" s="17">
        <v>0.360713263245382</v>
      </c>
      <c r="AO12" s="17">
        <v>0.327362180125778</v>
      </c>
      <c r="AP12" s="17">
        <v>0.404490074688232</v>
      </c>
      <c r="AQ12" s="17"/>
      <c r="AR12" s="17">
        <v>0.36899897049150499</v>
      </c>
      <c r="AS12" s="17"/>
      <c r="AT12" s="17">
        <v>0.28585238282332698</v>
      </c>
      <c r="AU12" s="17"/>
      <c r="AV12" s="17">
        <v>0.38419971704488898</v>
      </c>
      <c r="AW12" s="17"/>
      <c r="AX12" s="17">
        <v>0.37378584640082302</v>
      </c>
      <c r="AY12" s="17">
        <v>0.30295505900335201</v>
      </c>
      <c r="AZ12" s="17"/>
      <c r="BA12" s="17">
        <v>0.29238207385725501</v>
      </c>
      <c r="BB12" s="17">
        <v>0.34459847038180602</v>
      </c>
    </row>
    <row r="13" spans="2:54" ht="28.9">
      <c r="B13" s="18" t="s">
        <v>192</v>
      </c>
      <c r="C13" s="17">
        <v>0.30410920942879499</v>
      </c>
      <c r="D13" s="17">
        <v>0.34860124576268398</v>
      </c>
      <c r="E13" s="17">
        <v>0.25717987506511703</v>
      </c>
      <c r="F13" s="17"/>
      <c r="G13" s="17">
        <v>0.29500993688784499</v>
      </c>
      <c r="H13" s="17">
        <v>0.24206034905079199</v>
      </c>
      <c r="I13" s="17">
        <v>0.277887946539359</v>
      </c>
      <c r="J13" s="17">
        <v>0.30363978893856503</v>
      </c>
      <c r="K13" s="17">
        <v>0.30697965003456401</v>
      </c>
      <c r="L13" s="17">
        <v>0.37623666013053197</v>
      </c>
      <c r="M13" s="17"/>
      <c r="N13" s="17">
        <v>0.35999706984680102</v>
      </c>
      <c r="O13" s="17">
        <v>0.28220862178643102</v>
      </c>
      <c r="P13" s="17">
        <v>0.293006613186787</v>
      </c>
      <c r="Q13" s="17">
        <v>0.27606277972523702</v>
      </c>
      <c r="R13" s="17"/>
      <c r="S13" s="17">
        <v>0.28992914561822303</v>
      </c>
      <c r="T13" s="17">
        <v>0.32206304072632802</v>
      </c>
      <c r="U13" s="17">
        <v>0.32734495945338898</v>
      </c>
      <c r="V13" s="17">
        <v>0.34453742846336</v>
      </c>
      <c r="W13" s="17">
        <v>0.30045506517103399</v>
      </c>
      <c r="X13" s="17">
        <v>0.310597899280527</v>
      </c>
      <c r="Y13" s="17">
        <v>0.32876745589833101</v>
      </c>
      <c r="Z13" s="17">
        <v>0.31902325336513099</v>
      </c>
      <c r="AA13" s="17">
        <v>0.291264553138815</v>
      </c>
      <c r="AB13" s="17">
        <v>0.23774329486938001</v>
      </c>
      <c r="AC13" s="17">
        <v>0.25468302695344602</v>
      </c>
      <c r="AD13" s="17">
        <v>0.32629345851017599</v>
      </c>
      <c r="AE13" s="17"/>
      <c r="AF13" s="17">
        <v>0.32319114280775801</v>
      </c>
      <c r="AG13" s="17">
        <v>0.318583482259997</v>
      </c>
      <c r="AH13" s="17">
        <v>0.32628831931480701</v>
      </c>
      <c r="AI13" s="17">
        <v>0.245940052674857</v>
      </c>
      <c r="AJ13" s="17">
        <v>0.33521380098949199</v>
      </c>
      <c r="AK13" s="17"/>
      <c r="AL13" s="17">
        <v>0.27216922527769599</v>
      </c>
      <c r="AM13" s="17">
        <v>0.29504632469026398</v>
      </c>
      <c r="AN13" s="17">
        <v>0.31429173327031701</v>
      </c>
      <c r="AO13" s="17">
        <v>0.36742692831298202</v>
      </c>
      <c r="AP13" s="17">
        <v>0.203350883144856</v>
      </c>
      <c r="AQ13" s="17"/>
      <c r="AR13" s="17">
        <v>0.38314059042212401</v>
      </c>
      <c r="AS13" s="17"/>
      <c r="AT13" s="17">
        <v>0.37172242454424298</v>
      </c>
      <c r="AU13" s="17"/>
      <c r="AV13" s="17">
        <v>0.41997213179401699</v>
      </c>
      <c r="AW13" s="17"/>
      <c r="AX13" s="17">
        <v>0.35290266762098899</v>
      </c>
      <c r="AY13" s="17">
        <v>0.32902839495832598</v>
      </c>
      <c r="AZ13" s="17"/>
      <c r="BA13" s="17">
        <v>0.31916532414094001</v>
      </c>
      <c r="BB13" s="17">
        <v>0.31926199871897298</v>
      </c>
    </row>
    <row r="14" spans="2:54" ht="43.15">
      <c r="B14" s="18" t="s">
        <v>193</v>
      </c>
      <c r="C14" s="17">
        <v>0.22968429416914199</v>
      </c>
      <c r="D14" s="17">
        <v>0.227327504080058</v>
      </c>
      <c r="E14" s="17">
        <v>0.23301645261298401</v>
      </c>
      <c r="F14" s="17"/>
      <c r="G14" s="17">
        <v>0.24521752002024899</v>
      </c>
      <c r="H14" s="17">
        <v>0.26090279055014298</v>
      </c>
      <c r="I14" s="17">
        <v>0.22467966799342601</v>
      </c>
      <c r="J14" s="17">
        <v>0.25643410130247302</v>
      </c>
      <c r="K14" s="17">
        <v>0.23615549180554499</v>
      </c>
      <c r="L14" s="17">
        <v>0.17224339799023899</v>
      </c>
      <c r="M14" s="17"/>
      <c r="N14" s="17">
        <v>0.234310658724528</v>
      </c>
      <c r="O14" s="17">
        <v>0.224044565000389</v>
      </c>
      <c r="P14" s="17">
        <v>0.226499688756753</v>
      </c>
      <c r="Q14" s="17">
        <v>0.22959072526448501</v>
      </c>
      <c r="R14" s="17"/>
      <c r="S14" s="17">
        <v>0.28144297662182499</v>
      </c>
      <c r="T14" s="17">
        <v>0.24852103868091799</v>
      </c>
      <c r="U14" s="17">
        <v>0.19128146018206399</v>
      </c>
      <c r="V14" s="17">
        <v>0.17015608636063601</v>
      </c>
      <c r="W14" s="17">
        <v>0.26831682024215497</v>
      </c>
      <c r="X14" s="17">
        <v>0.22378374272510199</v>
      </c>
      <c r="Y14" s="17">
        <v>0.29529782776054397</v>
      </c>
      <c r="Z14" s="17">
        <v>0.21275094435935299</v>
      </c>
      <c r="AA14" s="17">
        <v>0.21492259999739899</v>
      </c>
      <c r="AB14" s="17">
        <v>0.226244044343826</v>
      </c>
      <c r="AC14" s="17">
        <v>0.13659442653141701</v>
      </c>
      <c r="AD14" s="17">
        <v>0.194859024711421</v>
      </c>
      <c r="AE14" s="17"/>
      <c r="AF14" s="17">
        <v>0.236295107937189</v>
      </c>
      <c r="AG14" s="17">
        <v>0.25007252508002897</v>
      </c>
      <c r="AH14" s="17">
        <v>0.230810469702944</v>
      </c>
      <c r="AI14" s="17">
        <v>0.38327270242240202</v>
      </c>
      <c r="AJ14" s="17">
        <v>0.16540297930544801</v>
      </c>
      <c r="AK14" s="17"/>
      <c r="AL14" s="17">
        <v>0.20451251482399199</v>
      </c>
      <c r="AM14" s="17">
        <v>0.27778147934278402</v>
      </c>
      <c r="AN14" s="17">
        <v>0.23813178618335001</v>
      </c>
      <c r="AO14" s="17">
        <v>0.222454069550346</v>
      </c>
      <c r="AP14" s="17">
        <v>0.23788669282509101</v>
      </c>
      <c r="AQ14" s="17"/>
      <c r="AR14" s="17">
        <v>0.224828864854794</v>
      </c>
      <c r="AS14" s="17"/>
      <c r="AT14" s="17">
        <v>0.23718130475973501</v>
      </c>
      <c r="AU14" s="17"/>
      <c r="AV14" s="17">
        <v>0.17790700188112701</v>
      </c>
      <c r="AW14" s="17"/>
      <c r="AX14" s="17">
        <v>0.306946126065547</v>
      </c>
      <c r="AY14" s="17">
        <v>0.23351383619262001</v>
      </c>
      <c r="AZ14" s="17"/>
      <c r="BA14" s="17">
        <v>0.204442827451464</v>
      </c>
      <c r="BB14" s="17">
        <v>0.25474763504395798</v>
      </c>
    </row>
    <row r="15" spans="2:54" ht="28.9">
      <c r="B15" s="18" t="s">
        <v>194</v>
      </c>
      <c r="C15" s="17">
        <v>0.17261249714961999</v>
      </c>
      <c r="D15" s="17">
        <v>0.18914869687866001</v>
      </c>
      <c r="E15" s="17">
        <v>0.153531420515015</v>
      </c>
      <c r="F15" s="17"/>
      <c r="G15" s="17">
        <v>0.223444179462126</v>
      </c>
      <c r="H15" s="17">
        <v>0.235176740858004</v>
      </c>
      <c r="I15" s="17">
        <v>0.21503660103137601</v>
      </c>
      <c r="J15" s="17">
        <v>0.16924185627446101</v>
      </c>
      <c r="K15" s="17">
        <v>8.7501262081120995E-2</v>
      </c>
      <c r="L15" s="17">
        <v>0.11815045769599999</v>
      </c>
      <c r="M15" s="17"/>
      <c r="N15" s="17">
        <v>0.18744515173295601</v>
      </c>
      <c r="O15" s="17">
        <v>0.17328488556168201</v>
      </c>
      <c r="P15" s="17">
        <v>0.16125404972017299</v>
      </c>
      <c r="Q15" s="17">
        <v>0.16008646755529299</v>
      </c>
      <c r="R15" s="17"/>
      <c r="S15" s="17">
        <v>0.17209331214104201</v>
      </c>
      <c r="T15" s="17">
        <v>0.15121851503723299</v>
      </c>
      <c r="U15" s="17">
        <v>0.14001905931275799</v>
      </c>
      <c r="V15" s="17">
        <v>0.21134783339198801</v>
      </c>
      <c r="W15" s="17">
        <v>9.8079546308302401E-2</v>
      </c>
      <c r="X15" s="17">
        <v>0.14131360541496399</v>
      </c>
      <c r="Y15" s="17">
        <v>0.23498958272951201</v>
      </c>
      <c r="Z15" s="17">
        <v>9.7264834509629597E-2</v>
      </c>
      <c r="AA15" s="17">
        <v>0.22313980869812899</v>
      </c>
      <c r="AB15" s="17">
        <v>0.189795640312514</v>
      </c>
      <c r="AC15" s="17">
        <v>0.16420281654847399</v>
      </c>
      <c r="AD15" s="17">
        <v>0.233080140735722</v>
      </c>
      <c r="AE15" s="17"/>
      <c r="AF15" s="17">
        <v>0.207688552652848</v>
      </c>
      <c r="AG15" s="17">
        <v>0.14595698888012101</v>
      </c>
      <c r="AH15" s="17">
        <v>0.16733342219696301</v>
      </c>
      <c r="AI15" s="17">
        <v>0.30486232401878</v>
      </c>
      <c r="AJ15" s="17">
        <v>0.12409699055719001</v>
      </c>
      <c r="AK15" s="17"/>
      <c r="AL15" s="17">
        <v>0.151976655860001</v>
      </c>
      <c r="AM15" s="17">
        <v>0.168696424564064</v>
      </c>
      <c r="AN15" s="17">
        <v>0.19792631691784901</v>
      </c>
      <c r="AO15" s="17">
        <v>0.22459961944156101</v>
      </c>
      <c r="AP15" s="17">
        <v>0.12414650456639199</v>
      </c>
      <c r="AQ15" s="17"/>
      <c r="AR15" s="17">
        <v>0.23286687911548701</v>
      </c>
      <c r="AS15" s="17"/>
      <c r="AT15" s="17">
        <v>0.19646895471482401</v>
      </c>
      <c r="AU15" s="17"/>
      <c r="AV15" s="17">
        <v>0.293238031669185</v>
      </c>
      <c r="AW15" s="17"/>
      <c r="AX15" s="17">
        <v>0.113118115522894</v>
      </c>
      <c r="AY15" s="17">
        <v>0.20425097419386801</v>
      </c>
      <c r="AZ15" s="17"/>
      <c r="BA15" s="17">
        <v>0.118677056958283</v>
      </c>
      <c r="BB15" s="17">
        <v>0.203687105689769</v>
      </c>
    </row>
    <row r="16" spans="2:54">
      <c r="B16" s="18" t="s">
        <v>130</v>
      </c>
      <c r="C16" s="17">
        <v>9.4957363653820404E-2</v>
      </c>
      <c r="D16" s="17">
        <v>6.1334726187011197E-2</v>
      </c>
      <c r="E16" s="17">
        <v>0.130756941251158</v>
      </c>
      <c r="F16" s="17"/>
      <c r="G16" s="17">
        <v>8.5796517016771004E-2</v>
      </c>
      <c r="H16" s="17">
        <v>7.4781778247579603E-2</v>
      </c>
      <c r="I16" s="17">
        <v>8.3305626220301299E-2</v>
      </c>
      <c r="J16" s="17">
        <v>0.105707423707259</v>
      </c>
      <c r="K16" s="17">
        <v>9.8903429267575504E-2</v>
      </c>
      <c r="L16" s="17">
        <v>0.113980438151179</v>
      </c>
      <c r="M16" s="17"/>
      <c r="N16" s="17">
        <v>5.0335923272918102E-2</v>
      </c>
      <c r="O16" s="17">
        <v>0.11027422725413399</v>
      </c>
      <c r="P16" s="17">
        <v>9.9428853770449896E-2</v>
      </c>
      <c r="Q16" s="17">
        <v>0.12323263964219</v>
      </c>
      <c r="R16" s="17"/>
      <c r="S16" s="17">
        <v>8.9589534689721098E-2</v>
      </c>
      <c r="T16" s="17">
        <v>8.5927051853202194E-2</v>
      </c>
      <c r="U16" s="17">
        <v>6.7347478919281903E-2</v>
      </c>
      <c r="V16" s="17">
        <v>7.1651477931408095E-2</v>
      </c>
      <c r="W16" s="17">
        <v>9.1241596792285606E-2</v>
      </c>
      <c r="X16" s="17">
        <v>9.9672885808061995E-2</v>
      </c>
      <c r="Y16" s="17">
        <v>9.5374572878770394E-2</v>
      </c>
      <c r="Z16" s="17">
        <v>9.1063756071747104E-2</v>
      </c>
      <c r="AA16" s="17">
        <v>0.106940381858739</v>
      </c>
      <c r="AB16" s="17">
        <v>0.11430345229837199</v>
      </c>
      <c r="AC16" s="17">
        <v>0.15016145282108301</v>
      </c>
      <c r="AD16" s="17">
        <v>0.11225726537936601</v>
      </c>
      <c r="AE16" s="17"/>
      <c r="AF16" s="17">
        <v>6.35324711281232E-2</v>
      </c>
      <c r="AG16" s="17">
        <v>8.4849304319693702E-2</v>
      </c>
      <c r="AH16" s="17">
        <v>6.4941551486645502E-2</v>
      </c>
      <c r="AI16" s="17">
        <v>3.6655674693877698E-2</v>
      </c>
      <c r="AJ16" s="17">
        <v>8.7924919111487698E-2</v>
      </c>
      <c r="AK16" s="17"/>
      <c r="AL16" s="17">
        <v>0.12933027606282099</v>
      </c>
      <c r="AM16" s="17">
        <v>0.113296039609454</v>
      </c>
      <c r="AN16" s="17">
        <v>6.3606107693383998E-2</v>
      </c>
      <c r="AO16" s="17">
        <v>2.8577140825612399E-2</v>
      </c>
      <c r="AP16" s="17">
        <v>0</v>
      </c>
      <c r="AQ16" s="17"/>
      <c r="AR16" s="17">
        <v>4.1653886711121503E-2</v>
      </c>
      <c r="AS16" s="17"/>
      <c r="AT16" s="17">
        <v>5.5771649926412002E-2</v>
      </c>
      <c r="AU16" s="17"/>
      <c r="AV16" s="17">
        <v>3.2087735911134001E-2</v>
      </c>
      <c r="AW16" s="17"/>
      <c r="AX16" s="17">
        <v>4.6263030754149302E-2</v>
      </c>
      <c r="AY16" s="17">
        <v>8.8405003205725002E-2</v>
      </c>
      <c r="AZ16" s="17"/>
      <c r="BA16" s="17">
        <v>9.78211692448471E-2</v>
      </c>
      <c r="BB16" s="17">
        <v>7.5740991237038396E-2</v>
      </c>
    </row>
    <row r="17" spans="2:54" ht="43.15">
      <c r="B17" s="18" t="s">
        <v>195</v>
      </c>
      <c r="C17" s="17">
        <v>8.6557496029364897E-2</v>
      </c>
      <c r="D17" s="17">
        <v>9.6224937296929006E-2</v>
      </c>
      <c r="E17" s="17">
        <v>7.5542924354510793E-2</v>
      </c>
      <c r="F17" s="17"/>
      <c r="G17" s="17">
        <v>0.183525708848081</v>
      </c>
      <c r="H17" s="17">
        <v>0.14844654523077</v>
      </c>
      <c r="I17" s="17">
        <v>8.5323855939407695E-2</v>
      </c>
      <c r="J17" s="17">
        <v>7.3392396429568699E-2</v>
      </c>
      <c r="K17" s="17">
        <v>5.1440038812008301E-2</v>
      </c>
      <c r="L17" s="17">
        <v>7.8388633371156806E-3</v>
      </c>
      <c r="M17" s="17"/>
      <c r="N17" s="17">
        <v>9.0266767478117099E-2</v>
      </c>
      <c r="O17" s="17">
        <v>6.0700686523074199E-2</v>
      </c>
      <c r="P17" s="17">
        <v>0.110614719934379</v>
      </c>
      <c r="Q17" s="17">
        <v>8.9887382372883906E-2</v>
      </c>
      <c r="R17" s="17"/>
      <c r="S17" s="17">
        <v>0.117996731671762</v>
      </c>
      <c r="T17" s="17">
        <v>5.5178861826387197E-2</v>
      </c>
      <c r="U17" s="17">
        <v>6.7939593077032595E-2</v>
      </c>
      <c r="V17" s="17">
        <v>7.7052130620901896E-2</v>
      </c>
      <c r="W17" s="17">
        <v>7.5348345988420704E-2</v>
      </c>
      <c r="X17" s="17">
        <v>8.2636718397386302E-2</v>
      </c>
      <c r="Y17" s="17">
        <v>8.8648265945423493E-2</v>
      </c>
      <c r="Z17" s="17">
        <v>0.13606682853475499</v>
      </c>
      <c r="AA17" s="17">
        <v>0.116539861457695</v>
      </c>
      <c r="AB17" s="17">
        <v>8.0679554656494498E-2</v>
      </c>
      <c r="AC17" s="17">
        <v>8.3353360294587106E-2</v>
      </c>
      <c r="AD17" s="17">
        <v>4.79647494908476E-2</v>
      </c>
      <c r="AE17" s="17"/>
      <c r="AF17" s="17">
        <v>0.12633466320023701</v>
      </c>
      <c r="AG17" s="17">
        <v>6.5307483618175399E-2</v>
      </c>
      <c r="AH17" s="17">
        <v>5.11802973718464E-2</v>
      </c>
      <c r="AI17" s="17">
        <v>0.131272995962599</v>
      </c>
      <c r="AJ17" s="17">
        <v>7.0928695438604902E-2</v>
      </c>
      <c r="AK17" s="17"/>
      <c r="AL17" s="17">
        <v>7.8868710409793999E-2</v>
      </c>
      <c r="AM17" s="17">
        <v>9.1341420918554295E-2</v>
      </c>
      <c r="AN17" s="17">
        <v>7.5772961995783497E-2</v>
      </c>
      <c r="AO17" s="17">
        <v>0.137056604725668</v>
      </c>
      <c r="AP17" s="17">
        <v>0.10770537185668499</v>
      </c>
      <c r="AQ17" s="17"/>
      <c r="AR17" s="17">
        <v>0.117862475271219</v>
      </c>
      <c r="AS17" s="17"/>
      <c r="AT17" s="17">
        <v>0.14977209746075401</v>
      </c>
      <c r="AU17" s="17"/>
      <c r="AV17" s="17">
        <v>0.127136091009036</v>
      </c>
      <c r="AW17" s="17"/>
      <c r="AX17" s="17">
        <v>4.8119289123096098E-2</v>
      </c>
      <c r="AY17" s="17">
        <v>0.13243346732244499</v>
      </c>
      <c r="AZ17" s="17"/>
      <c r="BA17" s="17">
        <v>4.9978546271026797E-2</v>
      </c>
      <c r="BB17" s="17">
        <v>9.5684479665155295E-2</v>
      </c>
    </row>
    <row r="18" spans="2:54">
      <c r="B18" s="18" t="s">
        <v>101</v>
      </c>
      <c r="C18" s="19">
        <v>4.2905411937812603E-2</v>
      </c>
      <c r="D18" s="19">
        <v>4.9542188626322599E-2</v>
      </c>
      <c r="E18" s="19">
        <v>3.6066358735473703E-2</v>
      </c>
      <c r="F18" s="19"/>
      <c r="G18" s="19">
        <v>1.7387574250879601E-2</v>
      </c>
      <c r="H18" s="19">
        <v>2.2061201610052102E-2</v>
      </c>
      <c r="I18" s="19">
        <v>4.1203561585634402E-2</v>
      </c>
      <c r="J18" s="19">
        <v>3.0555827144940501E-2</v>
      </c>
      <c r="K18" s="19">
        <v>4.9147504910483801E-2</v>
      </c>
      <c r="L18" s="19">
        <v>8.3786951193169604E-2</v>
      </c>
      <c r="M18" s="19"/>
      <c r="N18" s="19">
        <v>4.0344614574049399E-2</v>
      </c>
      <c r="O18" s="19">
        <v>4.9961755707461197E-2</v>
      </c>
      <c r="P18" s="19">
        <v>3.7945750862464697E-2</v>
      </c>
      <c r="Q18" s="19">
        <v>4.0560143301487897E-2</v>
      </c>
      <c r="R18" s="19"/>
      <c r="S18" s="19">
        <v>4.0129635277259802E-2</v>
      </c>
      <c r="T18" s="19">
        <v>6.5792329330251198E-2</v>
      </c>
      <c r="U18" s="19">
        <v>2.5337674865465998E-2</v>
      </c>
      <c r="V18" s="19">
        <v>4.7357143762410299E-2</v>
      </c>
      <c r="W18" s="19">
        <v>8.5327860351325599E-2</v>
      </c>
      <c r="X18" s="19">
        <v>4.1781919112677701E-2</v>
      </c>
      <c r="Y18" s="19">
        <v>3.95180136563381E-2</v>
      </c>
      <c r="Z18" s="19">
        <v>4.2834059284165199E-2</v>
      </c>
      <c r="AA18" s="19">
        <v>1.7931638656349901E-2</v>
      </c>
      <c r="AB18" s="19">
        <v>5.4282342127968397E-2</v>
      </c>
      <c r="AC18" s="19">
        <v>1.2059831200336499E-2</v>
      </c>
      <c r="AD18" s="19">
        <v>0</v>
      </c>
      <c r="AE18" s="19"/>
      <c r="AF18" s="19">
        <v>8.0932434156014907E-3</v>
      </c>
      <c r="AG18" s="19">
        <v>6.2224214147303898E-2</v>
      </c>
      <c r="AH18" s="19">
        <v>2.9065963670786999E-2</v>
      </c>
      <c r="AI18" s="19">
        <v>1.6135416831988301E-2</v>
      </c>
      <c r="AJ18" s="19">
        <v>0.13667674646179401</v>
      </c>
      <c r="AK18" s="19"/>
      <c r="AL18" s="19">
        <v>6.1833162379225898E-2</v>
      </c>
      <c r="AM18" s="19">
        <v>3.1613336552723498E-2</v>
      </c>
      <c r="AN18" s="19">
        <v>4.16541543783914E-2</v>
      </c>
      <c r="AO18" s="19">
        <v>3.3404777742002602E-2</v>
      </c>
      <c r="AP18" s="19">
        <v>6.2373760042343199E-2</v>
      </c>
      <c r="AQ18" s="19"/>
      <c r="AR18" s="19">
        <v>1.6589920373615102E-2</v>
      </c>
      <c r="AS18" s="19"/>
      <c r="AT18" s="19">
        <v>3.8286745564197103E-2</v>
      </c>
      <c r="AU18" s="19"/>
      <c r="AV18" s="19">
        <v>0</v>
      </c>
      <c r="AW18" s="19"/>
      <c r="AX18" s="19">
        <v>2.83782869332459E-2</v>
      </c>
      <c r="AY18" s="19">
        <v>9.8668052095617995E-3</v>
      </c>
      <c r="AZ18" s="19"/>
      <c r="BA18" s="19">
        <v>9.0267921586967198E-2</v>
      </c>
      <c r="BB18" s="19">
        <v>1.64398666980849E-2</v>
      </c>
    </row>
    <row r="19" spans="2:54">
      <c r="B19" s="16"/>
    </row>
    <row r="20" spans="2:54">
      <c r="B20" t="s">
        <v>456</v>
      </c>
    </row>
    <row r="21" spans="2:54">
      <c r="B21" t="s">
        <v>457</v>
      </c>
    </row>
    <row r="23" spans="2:54">
      <c r="B23"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BB23"/>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196</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28.9">
      <c r="B9" s="18" t="s">
        <v>188</v>
      </c>
      <c r="C9" s="17">
        <v>0.52904210635413296</v>
      </c>
      <c r="D9" s="17">
        <v>0.55288705003709204</v>
      </c>
      <c r="E9" s="17">
        <v>0.50716627332854303</v>
      </c>
      <c r="F9" s="17"/>
      <c r="G9" s="17">
        <v>0.51993216294212896</v>
      </c>
      <c r="H9" s="17">
        <v>0.49609907638605699</v>
      </c>
      <c r="I9" s="17">
        <v>0.50473060419225702</v>
      </c>
      <c r="J9" s="17">
        <v>0.521104835324952</v>
      </c>
      <c r="K9" s="17">
        <v>0.56847368886742899</v>
      </c>
      <c r="L9" s="17">
        <v>0.563860772886284</v>
      </c>
      <c r="M9" s="17"/>
      <c r="N9" s="17">
        <v>0.55473514377153399</v>
      </c>
      <c r="O9" s="17">
        <v>0.551985632799466</v>
      </c>
      <c r="P9" s="17">
        <v>0.51352644990151697</v>
      </c>
      <c r="Q9" s="17">
        <v>0.48592192498574199</v>
      </c>
      <c r="R9" s="17"/>
      <c r="S9" s="17">
        <v>0.48300586702650999</v>
      </c>
      <c r="T9" s="17">
        <v>0.52143819383064804</v>
      </c>
      <c r="U9" s="17">
        <v>0.527394883627058</v>
      </c>
      <c r="V9" s="17">
        <v>0.55511839987548905</v>
      </c>
      <c r="W9" s="17">
        <v>0.49594412327332699</v>
      </c>
      <c r="X9" s="17">
        <v>0.52139524330138598</v>
      </c>
      <c r="Y9" s="17">
        <v>0.55240259500269795</v>
      </c>
      <c r="Z9" s="17">
        <v>0.52190344795965404</v>
      </c>
      <c r="AA9" s="17">
        <v>0.53164984565408302</v>
      </c>
      <c r="AB9" s="17">
        <v>0.59950769546555105</v>
      </c>
      <c r="AC9" s="17">
        <v>0.58016483117657902</v>
      </c>
      <c r="AD9" s="17">
        <v>0.44449467630586598</v>
      </c>
      <c r="AE9" s="17"/>
      <c r="AF9" s="17">
        <v>0.54477748221504996</v>
      </c>
      <c r="AG9" s="17">
        <v>0.518033070093185</v>
      </c>
      <c r="AH9" s="17">
        <v>0.62677074681238398</v>
      </c>
      <c r="AI9" s="17">
        <v>0.60138056176046695</v>
      </c>
      <c r="AJ9" s="17">
        <v>0.44204492196286699</v>
      </c>
      <c r="AK9" s="17"/>
      <c r="AL9" s="17">
        <v>0.47254833617138198</v>
      </c>
      <c r="AM9" s="17">
        <v>0.488954372550095</v>
      </c>
      <c r="AN9" s="17">
        <v>0.58468825351403897</v>
      </c>
      <c r="AO9" s="17">
        <v>0.56832812829507495</v>
      </c>
      <c r="AP9" s="17">
        <v>0.54017091732274503</v>
      </c>
      <c r="AQ9" s="17"/>
      <c r="AR9" s="17">
        <v>0.52360060644758999</v>
      </c>
      <c r="AS9" s="17"/>
      <c r="AT9" s="17">
        <v>0.46339074217540299</v>
      </c>
      <c r="AU9" s="17"/>
      <c r="AV9" s="17">
        <v>0.54737740396078005</v>
      </c>
      <c r="AW9" s="17"/>
      <c r="AX9" s="17">
        <v>0.54782974491494096</v>
      </c>
      <c r="AY9" s="17">
        <v>0.55270374965664704</v>
      </c>
      <c r="AZ9" s="17"/>
      <c r="BA9" s="17">
        <v>0.49983579965882302</v>
      </c>
      <c r="BB9" s="17">
        <v>0.56326507871450904</v>
      </c>
    </row>
    <row r="10" spans="2:54" ht="43.15">
      <c r="B10" s="18" t="s">
        <v>189</v>
      </c>
      <c r="C10" s="17">
        <v>0.334354753806204</v>
      </c>
      <c r="D10" s="17">
        <v>0.30127160608650799</v>
      </c>
      <c r="E10" s="17">
        <v>0.36263824270011502</v>
      </c>
      <c r="F10" s="17"/>
      <c r="G10" s="17">
        <v>0.38267502770084799</v>
      </c>
      <c r="H10" s="17">
        <v>0.333352773856117</v>
      </c>
      <c r="I10" s="17">
        <v>0.29793108950109698</v>
      </c>
      <c r="J10" s="17">
        <v>0.38653690111413702</v>
      </c>
      <c r="K10" s="17">
        <v>0.32077382692094603</v>
      </c>
      <c r="L10" s="17">
        <v>0.30224949052799599</v>
      </c>
      <c r="M10" s="17"/>
      <c r="N10" s="17">
        <v>0.33116375692831901</v>
      </c>
      <c r="O10" s="17">
        <v>0.356817549826074</v>
      </c>
      <c r="P10" s="17">
        <v>0.31771037337221097</v>
      </c>
      <c r="Q10" s="17">
        <v>0.32516533705170197</v>
      </c>
      <c r="R10" s="17"/>
      <c r="S10" s="17">
        <v>0.348284085854281</v>
      </c>
      <c r="T10" s="17">
        <v>0.316414259657047</v>
      </c>
      <c r="U10" s="17">
        <v>0.30006424792280401</v>
      </c>
      <c r="V10" s="17">
        <v>0.27380883744592399</v>
      </c>
      <c r="W10" s="17">
        <v>0.41192028861230701</v>
      </c>
      <c r="X10" s="17">
        <v>0.35625594500207702</v>
      </c>
      <c r="Y10" s="17">
        <v>0.34558626221690503</v>
      </c>
      <c r="Z10" s="17">
        <v>0.38179300889474499</v>
      </c>
      <c r="AA10" s="17">
        <v>0.36920104843836699</v>
      </c>
      <c r="AB10" s="17">
        <v>0.29187513989935898</v>
      </c>
      <c r="AC10" s="17">
        <v>0.35537143530945198</v>
      </c>
      <c r="AD10" s="17">
        <v>0.23605325496760901</v>
      </c>
      <c r="AE10" s="17"/>
      <c r="AF10" s="17">
        <v>0.35284669114894701</v>
      </c>
      <c r="AG10" s="17">
        <v>0.35396230387801197</v>
      </c>
      <c r="AH10" s="17">
        <v>0.378005124268946</v>
      </c>
      <c r="AI10" s="17">
        <v>0.35909220859922603</v>
      </c>
      <c r="AJ10" s="17">
        <v>0.28672540349119102</v>
      </c>
      <c r="AK10" s="17"/>
      <c r="AL10" s="17">
        <v>0.35022072036351298</v>
      </c>
      <c r="AM10" s="17">
        <v>0.34908419666222501</v>
      </c>
      <c r="AN10" s="17">
        <v>0.32497051090881102</v>
      </c>
      <c r="AO10" s="17">
        <v>0.32169961070904102</v>
      </c>
      <c r="AP10" s="17">
        <v>0.28832938364698701</v>
      </c>
      <c r="AQ10" s="17"/>
      <c r="AR10" s="17">
        <v>0.36614944567234398</v>
      </c>
      <c r="AS10" s="17"/>
      <c r="AT10" s="17">
        <v>0.36942606281679402</v>
      </c>
      <c r="AU10" s="17"/>
      <c r="AV10" s="17">
        <v>0.38601645774900201</v>
      </c>
      <c r="AW10" s="17"/>
      <c r="AX10" s="17">
        <v>0.26809728414931999</v>
      </c>
      <c r="AY10" s="17">
        <v>0.33967618071961903</v>
      </c>
      <c r="AZ10" s="17"/>
      <c r="BA10" s="17">
        <v>0.328340588799865</v>
      </c>
      <c r="BB10" s="17">
        <v>0.33982349733186901</v>
      </c>
    </row>
    <row r="11" spans="2:54" ht="57.6">
      <c r="B11" s="18" t="s">
        <v>191</v>
      </c>
      <c r="C11" s="17">
        <v>0.32331727624735201</v>
      </c>
      <c r="D11" s="17">
        <v>0.31053416204927797</v>
      </c>
      <c r="E11" s="17">
        <v>0.33552178618990602</v>
      </c>
      <c r="F11" s="17"/>
      <c r="G11" s="17">
        <v>0.314406865687411</v>
      </c>
      <c r="H11" s="17">
        <v>0.37965047949105502</v>
      </c>
      <c r="I11" s="17">
        <v>0.298194283429772</v>
      </c>
      <c r="J11" s="17">
        <v>0.31922639726781199</v>
      </c>
      <c r="K11" s="17">
        <v>0.353100825330535</v>
      </c>
      <c r="L11" s="17">
        <v>0.28370938686739</v>
      </c>
      <c r="M11" s="17"/>
      <c r="N11" s="17">
        <v>0.342106221075265</v>
      </c>
      <c r="O11" s="17">
        <v>0.30998495242324198</v>
      </c>
      <c r="P11" s="17">
        <v>0.30984035547347799</v>
      </c>
      <c r="Q11" s="17">
        <v>0.33086710267299402</v>
      </c>
      <c r="R11" s="17"/>
      <c r="S11" s="17">
        <v>0.33888447903849001</v>
      </c>
      <c r="T11" s="17">
        <v>0.296790702050932</v>
      </c>
      <c r="U11" s="17">
        <v>0.30413332679195598</v>
      </c>
      <c r="V11" s="17">
        <v>0.31018410836551202</v>
      </c>
      <c r="W11" s="17">
        <v>0.25677106582255199</v>
      </c>
      <c r="X11" s="17">
        <v>0.35650405251433198</v>
      </c>
      <c r="Y11" s="17">
        <v>0.333453595401763</v>
      </c>
      <c r="Z11" s="17">
        <v>0.37826948492824303</v>
      </c>
      <c r="AA11" s="17">
        <v>0.34044897542543801</v>
      </c>
      <c r="AB11" s="17">
        <v>0.34327749813008901</v>
      </c>
      <c r="AC11" s="17">
        <v>0.27415309170400798</v>
      </c>
      <c r="AD11" s="17">
        <v>0.34525538865869998</v>
      </c>
      <c r="AE11" s="17"/>
      <c r="AF11" s="17">
        <v>0.382825811126557</v>
      </c>
      <c r="AG11" s="17">
        <v>0.29004124377722801</v>
      </c>
      <c r="AH11" s="17">
        <v>0.30057157680928098</v>
      </c>
      <c r="AI11" s="17">
        <v>0.43117415842060702</v>
      </c>
      <c r="AJ11" s="17">
        <v>0.26462843301557298</v>
      </c>
      <c r="AK11" s="17"/>
      <c r="AL11" s="17">
        <v>0.29624162594189601</v>
      </c>
      <c r="AM11" s="17">
        <v>0.30035697942628797</v>
      </c>
      <c r="AN11" s="17">
        <v>0.35837218787212499</v>
      </c>
      <c r="AO11" s="17">
        <v>0.33868764237872301</v>
      </c>
      <c r="AP11" s="17">
        <v>0.41053755527519697</v>
      </c>
      <c r="AQ11" s="17"/>
      <c r="AR11" s="17">
        <v>0.37156236145833099</v>
      </c>
      <c r="AS11" s="17"/>
      <c r="AT11" s="17">
        <v>0.33615086412171002</v>
      </c>
      <c r="AU11" s="17"/>
      <c r="AV11" s="17">
        <v>0.40118675320457398</v>
      </c>
      <c r="AW11" s="17"/>
      <c r="AX11" s="17">
        <v>0.30061710596580599</v>
      </c>
      <c r="AY11" s="17">
        <v>0.38011754424355498</v>
      </c>
      <c r="AZ11" s="17"/>
      <c r="BA11" s="17">
        <v>0.28165027820166499</v>
      </c>
      <c r="BB11" s="17">
        <v>0.37602682355724798</v>
      </c>
    </row>
    <row r="12" spans="2:54" ht="28.9">
      <c r="B12" s="18" t="s">
        <v>192</v>
      </c>
      <c r="C12" s="17">
        <v>0.31019211965349203</v>
      </c>
      <c r="D12" s="17">
        <v>0.34185716193781701</v>
      </c>
      <c r="E12" s="17">
        <v>0.28218342182658301</v>
      </c>
      <c r="F12" s="17"/>
      <c r="G12" s="17">
        <v>0.26033095275673501</v>
      </c>
      <c r="H12" s="17">
        <v>0.261270471163638</v>
      </c>
      <c r="I12" s="17">
        <v>0.31213424203526902</v>
      </c>
      <c r="J12" s="17">
        <v>0.28794142790877902</v>
      </c>
      <c r="K12" s="17">
        <v>0.36491874497716498</v>
      </c>
      <c r="L12" s="17">
        <v>0.36501693417248798</v>
      </c>
      <c r="M12" s="17"/>
      <c r="N12" s="17">
        <v>0.35263515053672201</v>
      </c>
      <c r="O12" s="17">
        <v>0.325152197101367</v>
      </c>
      <c r="P12" s="17">
        <v>0.28825866906928199</v>
      </c>
      <c r="Q12" s="17">
        <v>0.27469776689226699</v>
      </c>
      <c r="R12" s="17"/>
      <c r="S12" s="17">
        <v>0.25834469081699502</v>
      </c>
      <c r="T12" s="17">
        <v>0.30992325756341199</v>
      </c>
      <c r="U12" s="17">
        <v>0.31071275155259098</v>
      </c>
      <c r="V12" s="17">
        <v>0.38803734288427499</v>
      </c>
      <c r="W12" s="17">
        <v>0.22847994472373101</v>
      </c>
      <c r="X12" s="17">
        <v>0.293458748910361</v>
      </c>
      <c r="Y12" s="17">
        <v>0.29721033752475901</v>
      </c>
      <c r="Z12" s="17">
        <v>0.307938225673482</v>
      </c>
      <c r="AA12" s="17">
        <v>0.27926168682666203</v>
      </c>
      <c r="AB12" s="17">
        <v>0.40441375191460899</v>
      </c>
      <c r="AC12" s="17">
        <v>0.39436629002738299</v>
      </c>
      <c r="AD12" s="17">
        <v>0.30634874221650499</v>
      </c>
      <c r="AE12" s="17"/>
      <c r="AF12" s="17">
        <v>0.302056731330614</v>
      </c>
      <c r="AG12" s="17">
        <v>0.32573076670084899</v>
      </c>
      <c r="AH12" s="17">
        <v>0.36059971120888801</v>
      </c>
      <c r="AI12" s="17">
        <v>0.29497252046832101</v>
      </c>
      <c r="AJ12" s="17">
        <v>0.31276330891527498</v>
      </c>
      <c r="AK12" s="17"/>
      <c r="AL12" s="17">
        <v>0.30986605586618499</v>
      </c>
      <c r="AM12" s="17">
        <v>0.272850910329831</v>
      </c>
      <c r="AN12" s="17">
        <v>0.35498832526686003</v>
      </c>
      <c r="AO12" s="17">
        <v>0.28108146327265998</v>
      </c>
      <c r="AP12" s="17">
        <v>0.17231305193044899</v>
      </c>
      <c r="AQ12" s="17"/>
      <c r="AR12" s="17">
        <v>0.33931240051922401</v>
      </c>
      <c r="AS12" s="17"/>
      <c r="AT12" s="17">
        <v>0.34232196768844497</v>
      </c>
      <c r="AU12" s="17"/>
      <c r="AV12" s="17">
        <v>0.34754440012411297</v>
      </c>
      <c r="AW12" s="17"/>
      <c r="AX12" s="17">
        <v>0.30133631526086602</v>
      </c>
      <c r="AY12" s="17">
        <v>0.29682151713107502</v>
      </c>
      <c r="AZ12" s="17"/>
      <c r="BA12" s="17">
        <v>0.31601647077297601</v>
      </c>
      <c r="BB12" s="17">
        <v>0.32367096628928599</v>
      </c>
    </row>
    <row r="13" spans="2:54" ht="28.9">
      <c r="B13" s="18" t="s">
        <v>177</v>
      </c>
      <c r="C13" s="17">
        <v>0.24667253709867301</v>
      </c>
      <c r="D13" s="17">
        <v>0.30476812908926199</v>
      </c>
      <c r="E13" s="17">
        <v>0.19577177729867701</v>
      </c>
      <c r="F13" s="17"/>
      <c r="G13" s="17">
        <v>0.20791237459612899</v>
      </c>
      <c r="H13" s="17">
        <v>0.22935199210174501</v>
      </c>
      <c r="I13" s="17">
        <v>0.24825627042906301</v>
      </c>
      <c r="J13" s="17">
        <v>0.22444288186481501</v>
      </c>
      <c r="K13" s="17">
        <v>0.260683647749263</v>
      </c>
      <c r="L13" s="17">
        <v>0.29402092697790799</v>
      </c>
      <c r="M13" s="17"/>
      <c r="N13" s="17">
        <v>0.25683271320954298</v>
      </c>
      <c r="O13" s="17">
        <v>0.25224084596491703</v>
      </c>
      <c r="P13" s="17">
        <v>0.24888075883784699</v>
      </c>
      <c r="Q13" s="17">
        <v>0.22918899750354799</v>
      </c>
      <c r="R13" s="17"/>
      <c r="S13" s="17">
        <v>0.30548250526166898</v>
      </c>
      <c r="T13" s="17">
        <v>0.239480632999263</v>
      </c>
      <c r="U13" s="17">
        <v>0.28119277741346799</v>
      </c>
      <c r="V13" s="17">
        <v>0.238243022289753</v>
      </c>
      <c r="W13" s="17">
        <v>0.217441691176741</v>
      </c>
      <c r="X13" s="17">
        <v>0.230455319830834</v>
      </c>
      <c r="Y13" s="17">
        <v>0.315348796830003</v>
      </c>
      <c r="Z13" s="17">
        <v>0.225614144571089</v>
      </c>
      <c r="AA13" s="17">
        <v>0.21283311735360999</v>
      </c>
      <c r="AB13" s="17">
        <v>0.22506178141416</v>
      </c>
      <c r="AC13" s="17">
        <v>0.24024885611247099</v>
      </c>
      <c r="AD13" s="17">
        <v>8.6381436588296404E-2</v>
      </c>
      <c r="AE13" s="17"/>
      <c r="AF13" s="17">
        <v>0.26491485761851902</v>
      </c>
      <c r="AG13" s="17">
        <v>0.26132962448640001</v>
      </c>
      <c r="AH13" s="17">
        <v>0.317546907901331</v>
      </c>
      <c r="AI13" s="17">
        <v>0.18864794644598901</v>
      </c>
      <c r="AJ13" s="17">
        <v>0.21778783001220001</v>
      </c>
      <c r="AK13" s="17"/>
      <c r="AL13" s="17">
        <v>0.23556733689017201</v>
      </c>
      <c r="AM13" s="17">
        <v>0.21289063777297901</v>
      </c>
      <c r="AN13" s="17">
        <v>0.230449554545473</v>
      </c>
      <c r="AO13" s="17">
        <v>0.32955023681853002</v>
      </c>
      <c r="AP13" s="17">
        <v>0.23978328213618999</v>
      </c>
      <c r="AQ13" s="17"/>
      <c r="AR13" s="17">
        <v>0.25519367268538801</v>
      </c>
      <c r="AS13" s="17"/>
      <c r="AT13" s="17">
        <v>0.22944079848474999</v>
      </c>
      <c r="AU13" s="17"/>
      <c r="AV13" s="17">
        <v>0.27422568386175999</v>
      </c>
      <c r="AW13" s="17"/>
      <c r="AX13" s="17">
        <v>0.35268816131089098</v>
      </c>
      <c r="AY13" s="17">
        <v>0.25462730747854401</v>
      </c>
      <c r="AZ13" s="17"/>
      <c r="BA13" s="17">
        <v>0.27609201527052701</v>
      </c>
      <c r="BB13" s="17">
        <v>0.244746241186339</v>
      </c>
    </row>
    <row r="14" spans="2:54" ht="43.15">
      <c r="B14" s="18" t="s">
        <v>193</v>
      </c>
      <c r="C14" s="17">
        <v>0.205680662601955</v>
      </c>
      <c r="D14" s="17">
        <v>0.21247069028328999</v>
      </c>
      <c r="E14" s="17">
        <v>0.19947296754427801</v>
      </c>
      <c r="F14" s="17"/>
      <c r="G14" s="17">
        <v>0.26383561329921401</v>
      </c>
      <c r="H14" s="17">
        <v>0.244060176247689</v>
      </c>
      <c r="I14" s="17">
        <v>0.21834569637602899</v>
      </c>
      <c r="J14" s="17">
        <v>0.17425098681443801</v>
      </c>
      <c r="K14" s="17">
        <v>0.158112891952056</v>
      </c>
      <c r="L14" s="17">
        <v>0.181294380985872</v>
      </c>
      <c r="M14" s="17"/>
      <c r="N14" s="17">
        <v>0.210799912583748</v>
      </c>
      <c r="O14" s="17">
        <v>0.18559470628164601</v>
      </c>
      <c r="P14" s="17">
        <v>0.24869462104763601</v>
      </c>
      <c r="Q14" s="17">
        <v>0.188825039728759</v>
      </c>
      <c r="R14" s="17"/>
      <c r="S14" s="17">
        <v>0.27891672637357601</v>
      </c>
      <c r="T14" s="17">
        <v>0.18258952718558</v>
      </c>
      <c r="U14" s="17">
        <v>0.188354529221891</v>
      </c>
      <c r="V14" s="17">
        <v>0.110253391372307</v>
      </c>
      <c r="W14" s="17">
        <v>0.22430816898658301</v>
      </c>
      <c r="X14" s="17">
        <v>0.21167371296141799</v>
      </c>
      <c r="Y14" s="17">
        <v>0.20024233947658401</v>
      </c>
      <c r="Z14" s="17">
        <v>0.27901964857464501</v>
      </c>
      <c r="AA14" s="17">
        <v>0.22234502356456901</v>
      </c>
      <c r="AB14" s="17">
        <v>0.184464311902648</v>
      </c>
      <c r="AC14" s="17">
        <v>0.20502590139066701</v>
      </c>
      <c r="AD14" s="17">
        <v>0.120771277358971</v>
      </c>
      <c r="AE14" s="17"/>
      <c r="AF14" s="17">
        <v>0.241201049979544</v>
      </c>
      <c r="AG14" s="17">
        <v>0.20542653217305701</v>
      </c>
      <c r="AH14" s="17">
        <v>0.16452243570087299</v>
      </c>
      <c r="AI14" s="17">
        <v>0.19218183509782799</v>
      </c>
      <c r="AJ14" s="17">
        <v>0.17092037740500601</v>
      </c>
      <c r="AK14" s="17"/>
      <c r="AL14" s="17">
        <v>0.17400248967706899</v>
      </c>
      <c r="AM14" s="17">
        <v>0.19629036545759601</v>
      </c>
      <c r="AN14" s="17">
        <v>0.22406888185686499</v>
      </c>
      <c r="AO14" s="17">
        <v>0.25275915951271399</v>
      </c>
      <c r="AP14" s="17">
        <v>0.31208530465339901</v>
      </c>
      <c r="AQ14" s="17"/>
      <c r="AR14" s="17">
        <v>0.23792069105119601</v>
      </c>
      <c r="AS14" s="17"/>
      <c r="AT14" s="17">
        <v>0.248162582334362</v>
      </c>
      <c r="AU14" s="17"/>
      <c r="AV14" s="17">
        <v>0.25598901199365598</v>
      </c>
      <c r="AW14" s="17"/>
      <c r="AX14" s="17">
        <v>0.23058312055275099</v>
      </c>
      <c r="AY14" s="17">
        <v>0.235309713904163</v>
      </c>
      <c r="AZ14" s="17"/>
      <c r="BA14" s="17">
        <v>0.16320499629292201</v>
      </c>
      <c r="BB14" s="17">
        <v>0.21653025027963299</v>
      </c>
    </row>
    <row r="15" spans="2:54" ht="28.9">
      <c r="B15" s="18" t="s">
        <v>194</v>
      </c>
      <c r="C15" s="17">
        <v>0.196560583625009</v>
      </c>
      <c r="D15" s="17">
        <v>0.21447548868103</v>
      </c>
      <c r="E15" s="17">
        <v>0.18061364753918499</v>
      </c>
      <c r="F15" s="17"/>
      <c r="G15" s="17">
        <v>0.26977852263367802</v>
      </c>
      <c r="H15" s="17">
        <v>0.257073418578323</v>
      </c>
      <c r="I15" s="17">
        <v>0.195880173597451</v>
      </c>
      <c r="J15" s="17">
        <v>0.15289256227258899</v>
      </c>
      <c r="K15" s="17">
        <v>0.15494853564875</v>
      </c>
      <c r="L15" s="17">
        <v>0.16079878654888299</v>
      </c>
      <c r="M15" s="17"/>
      <c r="N15" s="17">
        <v>0.216466590511639</v>
      </c>
      <c r="O15" s="17">
        <v>0.21688182714197299</v>
      </c>
      <c r="P15" s="17">
        <v>0.16220210299947399</v>
      </c>
      <c r="Q15" s="17">
        <v>0.18457539595660699</v>
      </c>
      <c r="R15" s="17"/>
      <c r="S15" s="17">
        <v>0.22796962320747599</v>
      </c>
      <c r="T15" s="17">
        <v>0.18622145130179499</v>
      </c>
      <c r="U15" s="17">
        <v>0.14247422946601501</v>
      </c>
      <c r="V15" s="17">
        <v>0.265351502142051</v>
      </c>
      <c r="W15" s="17">
        <v>0.26229469056827798</v>
      </c>
      <c r="X15" s="17">
        <v>0.13346399430651701</v>
      </c>
      <c r="Y15" s="17">
        <v>0.190236777206817</v>
      </c>
      <c r="Z15" s="17">
        <v>0.21907654269423699</v>
      </c>
      <c r="AA15" s="17">
        <v>0.19978950299680501</v>
      </c>
      <c r="AB15" s="17">
        <v>0.20190280297191199</v>
      </c>
      <c r="AC15" s="17">
        <v>0.11130091575064401</v>
      </c>
      <c r="AD15" s="17">
        <v>0.20618924345348999</v>
      </c>
      <c r="AE15" s="17"/>
      <c r="AF15" s="17">
        <v>0.23614849151157399</v>
      </c>
      <c r="AG15" s="17">
        <v>0.17299016388191499</v>
      </c>
      <c r="AH15" s="17">
        <v>0.19013089403455599</v>
      </c>
      <c r="AI15" s="17">
        <v>0.35730410565734</v>
      </c>
      <c r="AJ15" s="17">
        <v>0.14137571635107099</v>
      </c>
      <c r="AK15" s="17"/>
      <c r="AL15" s="17">
        <v>0.136020757061866</v>
      </c>
      <c r="AM15" s="17">
        <v>0.20705266906737901</v>
      </c>
      <c r="AN15" s="17">
        <v>0.22613770772504099</v>
      </c>
      <c r="AO15" s="17">
        <v>0.25880573513744998</v>
      </c>
      <c r="AP15" s="17">
        <v>0.28102950796973097</v>
      </c>
      <c r="AQ15" s="17"/>
      <c r="AR15" s="17">
        <v>0.233864827604081</v>
      </c>
      <c r="AS15" s="17"/>
      <c r="AT15" s="17">
        <v>0.241545109836383</v>
      </c>
      <c r="AU15" s="17"/>
      <c r="AV15" s="17">
        <v>0.26207925336333698</v>
      </c>
      <c r="AW15" s="17"/>
      <c r="AX15" s="17">
        <v>0.254768225458674</v>
      </c>
      <c r="AY15" s="17">
        <v>0.228248578779466</v>
      </c>
      <c r="AZ15" s="17"/>
      <c r="BA15" s="17">
        <v>0.16840440198517301</v>
      </c>
      <c r="BB15" s="17">
        <v>0.207285164014757</v>
      </c>
    </row>
    <row r="16" spans="2:54">
      <c r="B16" s="18" t="s">
        <v>130</v>
      </c>
      <c r="C16" s="17">
        <v>9.7913971729254298E-2</v>
      </c>
      <c r="D16" s="17">
        <v>6.5096476604592696E-2</v>
      </c>
      <c r="E16" s="17">
        <v>0.126963485032553</v>
      </c>
      <c r="F16" s="17"/>
      <c r="G16" s="17">
        <v>6.9601572054006494E-2</v>
      </c>
      <c r="H16" s="17">
        <v>8.3602805746451098E-2</v>
      </c>
      <c r="I16" s="17">
        <v>8.5947240668740196E-2</v>
      </c>
      <c r="J16" s="17">
        <v>0.142736585895235</v>
      </c>
      <c r="K16" s="17">
        <v>8.58518854618852E-2</v>
      </c>
      <c r="L16" s="17">
        <v>0.111373821228316</v>
      </c>
      <c r="M16" s="17"/>
      <c r="N16" s="17">
        <v>7.8229500994948006E-2</v>
      </c>
      <c r="O16" s="17">
        <v>7.7303366671860094E-2</v>
      </c>
      <c r="P16" s="17">
        <v>0.11719535950859999</v>
      </c>
      <c r="Q16" s="17">
        <v>0.124908045801882</v>
      </c>
      <c r="R16" s="17"/>
      <c r="S16" s="17">
        <v>5.5419164919870798E-2</v>
      </c>
      <c r="T16" s="17">
        <v>0.123297544560058</v>
      </c>
      <c r="U16" s="17">
        <v>0.107391361373778</v>
      </c>
      <c r="V16" s="17">
        <v>7.9681679669893299E-2</v>
      </c>
      <c r="W16" s="17">
        <v>0.13607049056523299</v>
      </c>
      <c r="X16" s="17">
        <v>0.101126102474839</v>
      </c>
      <c r="Y16" s="17">
        <v>8.4178286991624801E-2</v>
      </c>
      <c r="Z16" s="17">
        <v>7.5584042320796296E-2</v>
      </c>
      <c r="AA16" s="17">
        <v>0.106294099158703</v>
      </c>
      <c r="AB16" s="17">
        <v>0.10758897225832501</v>
      </c>
      <c r="AC16" s="17">
        <v>9.9061634659251593E-2</v>
      </c>
      <c r="AD16" s="17">
        <v>0.123072610255812</v>
      </c>
      <c r="AE16" s="17"/>
      <c r="AF16" s="17">
        <v>8.0523403834642002E-2</v>
      </c>
      <c r="AG16" s="17">
        <v>0.103851435666018</v>
      </c>
      <c r="AH16" s="17">
        <v>5.9070294079143E-2</v>
      </c>
      <c r="AI16" s="17">
        <v>2.8298115836556999E-2</v>
      </c>
      <c r="AJ16" s="17">
        <v>9.4114691194901706E-2</v>
      </c>
      <c r="AK16" s="17"/>
      <c r="AL16" s="17">
        <v>0.13190330612360901</v>
      </c>
      <c r="AM16" s="17">
        <v>0.125781500379684</v>
      </c>
      <c r="AN16" s="17">
        <v>7.0832184357245004E-2</v>
      </c>
      <c r="AO16" s="17">
        <v>3.8740278993140503E-2</v>
      </c>
      <c r="AP16" s="17">
        <v>7.8115912172491503E-2</v>
      </c>
      <c r="AQ16" s="17"/>
      <c r="AR16" s="17">
        <v>6.7990733872949502E-2</v>
      </c>
      <c r="AS16" s="17"/>
      <c r="AT16" s="17">
        <v>7.4732934327640804E-2</v>
      </c>
      <c r="AU16" s="17"/>
      <c r="AV16" s="17">
        <v>4.5684979441614398E-2</v>
      </c>
      <c r="AW16" s="17"/>
      <c r="AX16" s="17">
        <v>0.120401078674246</v>
      </c>
      <c r="AY16" s="17">
        <v>8.29412332126198E-2</v>
      </c>
      <c r="AZ16" s="17"/>
      <c r="BA16" s="17">
        <v>0.116628008273791</v>
      </c>
      <c r="BB16" s="17">
        <v>7.0991819289631206E-2</v>
      </c>
    </row>
    <row r="17" spans="2:54" ht="43.15">
      <c r="B17" s="18" t="s">
        <v>195</v>
      </c>
      <c r="C17" s="17">
        <v>7.9582210114038196E-2</v>
      </c>
      <c r="D17" s="17">
        <v>7.6269247480790003E-2</v>
      </c>
      <c r="E17" s="17">
        <v>8.3045391472747906E-2</v>
      </c>
      <c r="F17" s="17"/>
      <c r="G17" s="17">
        <v>0.13907002686530301</v>
      </c>
      <c r="H17" s="17">
        <v>0.105127713754364</v>
      </c>
      <c r="I17" s="17">
        <v>0.121645937664843</v>
      </c>
      <c r="J17" s="17">
        <v>5.6615150711770298E-2</v>
      </c>
      <c r="K17" s="17">
        <v>4.2643581139353501E-2</v>
      </c>
      <c r="L17" s="17">
        <v>2.56723942470015E-2</v>
      </c>
      <c r="M17" s="17"/>
      <c r="N17" s="17">
        <v>8.7845939845697801E-2</v>
      </c>
      <c r="O17" s="17">
        <v>8.0980999978062004E-2</v>
      </c>
      <c r="P17" s="17">
        <v>7.1938609042742893E-2</v>
      </c>
      <c r="Q17" s="17">
        <v>7.1578530245333102E-2</v>
      </c>
      <c r="R17" s="17"/>
      <c r="S17" s="17">
        <v>0.126812501207682</v>
      </c>
      <c r="T17" s="17">
        <v>4.3006580699770598E-2</v>
      </c>
      <c r="U17" s="17">
        <v>3.9547269207896502E-2</v>
      </c>
      <c r="V17" s="17">
        <v>0.103261391784929</v>
      </c>
      <c r="W17" s="17">
        <v>6.9793653584234797E-2</v>
      </c>
      <c r="X17" s="17">
        <v>6.4599970903141998E-2</v>
      </c>
      <c r="Y17" s="17">
        <v>7.2970381228665504E-2</v>
      </c>
      <c r="Z17" s="17">
        <v>0.102122841418627</v>
      </c>
      <c r="AA17" s="17">
        <v>0.100485790986068</v>
      </c>
      <c r="AB17" s="17">
        <v>5.3310644732296499E-2</v>
      </c>
      <c r="AC17" s="17">
        <v>9.9199522334350296E-2</v>
      </c>
      <c r="AD17" s="17">
        <v>8.1649251145796298E-2</v>
      </c>
      <c r="AE17" s="17"/>
      <c r="AF17" s="17">
        <v>0.105610662594322</v>
      </c>
      <c r="AG17" s="17">
        <v>6.7746558284817501E-2</v>
      </c>
      <c r="AH17" s="17">
        <v>6.8975643261073194E-2</v>
      </c>
      <c r="AI17" s="17">
        <v>0.146677605355027</v>
      </c>
      <c r="AJ17" s="17">
        <v>6.9113764736355901E-2</v>
      </c>
      <c r="AK17" s="17"/>
      <c r="AL17" s="17">
        <v>6.5297806874467096E-2</v>
      </c>
      <c r="AM17" s="17">
        <v>9.6989215377402793E-2</v>
      </c>
      <c r="AN17" s="17">
        <v>6.20441694137773E-2</v>
      </c>
      <c r="AO17" s="17">
        <v>0.13564177964775001</v>
      </c>
      <c r="AP17" s="17">
        <v>0.142582432366234</v>
      </c>
      <c r="AQ17" s="17"/>
      <c r="AR17" s="17">
        <v>0.13945672751458599</v>
      </c>
      <c r="AS17" s="17"/>
      <c r="AT17" s="17">
        <v>0.16213197605514201</v>
      </c>
      <c r="AU17" s="17"/>
      <c r="AV17" s="17">
        <v>0.122879585403671</v>
      </c>
      <c r="AW17" s="17"/>
      <c r="AX17" s="17">
        <v>9.6419108608046297E-2</v>
      </c>
      <c r="AY17" s="17">
        <v>0.106822970633263</v>
      </c>
      <c r="AZ17" s="17"/>
      <c r="BA17" s="17">
        <v>6.1057682339326097E-2</v>
      </c>
      <c r="BB17" s="17">
        <v>8.1287749963484798E-2</v>
      </c>
    </row>
    <row r="18" spans="2:54">
      <c r="B18" s="18" t="s">
        <v>101</v>
      </c>
      <c r="C18" s="19">
        <v>4.1458521556573397E-2</v>
      </c>
      <c r="D18" s="19">
        <v>5.12659804324236E-2</v>
      </c>
      <c r="E18" s="19">
        <v>3.2864565039176501E-2</v>
      </c>
      <c r="F18" s="19"/>
      <c r="G18" s="19">
        <v>1.57583843075557E-2</v>
      </c>
      <c r="H18" s="19">
        <v>1.9641806264359799E-2</v>
      </c>
      <c r="I18" s="19">
        <v>3.31087001703202E-2</v>
      </c>
      <c r="J18" s="19">
        <v>3.2612348194757002E-2</v>
      </c>
      <c r="K18" s="19">
        <v>7.6893035962050701E-2</v>
      </c>
      <c r="L18" s="19">
        <v>6.77746955281954E-2</v>
      </c>
      <c r="M18" s="19"/>
      <c r="N18" s="19">
        <v>3.84761045240644E-2</v>
      </c>
      <c r="O18" s="19">
        <v>4.4622993669521299E-2</v>
      </c>
      <c r="P18" s="19">
        <v>3.2699053848459898E-2</v>
      </c>
      <c r="Q18" s="19">
        <v>4.9993876057948403E-2</v>
      </c>
      <c r="R18" s="19"/>
      <c r="S18" s="19">
        <v>2.0264905413589E-2</v>
      </c>
      <c r="T18" s="19">
        <v>6.8466060179503005E-2</v>
      </c>
      <c r="U18" s="19">
        <v>8.0066587935319206E-2</v>
      </c>
      <c r="V18" s="19">
        <v>3.76106961039719E-2</v>
      </c>
      <c r="W18" s="19">
        <v>1.96245189985088E-2</v>
      </c>
      <c r="X18" s="19">
        <v>2.76094641581522E-2</v>
      </c>
      <c r="Y18" s="19">
        <v>6.1418316068576E-2</v>
      </c>
      <c r="Z18" s="19">
        <v>3.2575273448422301E-2</v>
      </c>
      <c r="AA18" s="19">
        <v>2.82743398563082E-2</v>
      </c>
      <c r="AB18" s="19">
        <v>4.1613982839551998E-2</v>
      </c>
      <c r="AC18" s="19">
        <v>4.0523593368946398E-2</v>
      </c>
      <c r="AD18" s="19">
        <v>2.6374246709024302E-2</v>
      </c>
      <c r="AE18" s="19"/>
      <c r="AF18" s="19">
        <v>6.8756698749290199E-3</v>
      </c>
      <c r="AG18" s="19">
        <v>5.0323369375724701E-2</v>
      </c>
      <c r="AH18" s="19">
        <v>2.7145340897635699E-2</v>
      </c>
      <c r="AI18" s="19">
        <v>1.0768219226977E-2</v>
      </c>
      <c r="AJ18" s="19">
        <v>0.10555772814558299</v>
      </c>
      <c r="AK18" s="19"/>
      <c r="AL18" s="19">
        <v>5.6129655106751102E-2</v>
      </c>
      <c r="AM18" s="19">
        <v>4.5216824852207002E-2</v>
      </c>
      <c r="AN18" s="19">
        <v>2.8935775887545701E-2</v>
      </c>
      <c r="AO18" s="19">
        <v>1.31775975641163E-2</v>
      </c>
      <c r="AP18" s="19">
        <v>3.9850964768512902E-2</v>
      </c>
      <c r="AQ18" s="19"/>
      <c r="AR18" s="19">
        <v>1.52261088711415E-2</v>
      </c>
      <c r="AS18" s="19"/>
      <c r="AT18" s="19">
        <v>3.3692302051685899E-2</v>
      </c>
      <c r="AU18" s="19"/>
      <c r="AV18" s="19">
        <v>0</v>
      </c>
      <c r="AW18" s="19"/>
      <c r="AX18" s="19">
        <v>3.5441836772386E-2</v>
      </c>
      <c r="AY18" s="19">
        <v>1.3598026965946501E-2</v>
      </c>
      <c r="AZ18" s="19"/>
      <c r="BA18" s="19">
        <v>7.1743175867084799E-2</v>
      </c>
      <c r="BB18" s="19">
        <v>2.1553356028894501E-2</v>
      </c>
    </row>
    <row r="19" spans="2:54">
      <c r="B19" s="16"/>
    </row>
    <row r="20" spans="2:54">
      <c r="B20" t="s">
        <v>456</v>
      </c>
    </row>
    <row r="21" spans="2:54">
      <c r="B21" t="s">
        <v>457</v>
      </c>
    </row>
    <row r="23" spans="2:54">
      <c r="B23"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BB22"/>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197</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c r="B9" s="18" t="s">
        <v>198</v>
      </c>
      <c r="C9" s="17">
        <v>0.40483210639376899</v>
      </c>
      <c r="D9" s="17">
        <v>0.401424853854289</v>
      </c>
      <c r="E9" s="17">
        <v>0.40962650768501802</v>
      </c>
      <c r="F9" s="17"/>
      <c r="G9" s="17">
        <v>0.32847171125045399</v>
      </c>
      <c r="H9" s="17">
        <v>0.37063958189023999</v>
      </c>
      <c r="I9" s="17">
        <v>0.31907861444593899</v>
      </c>
      <c r="J9" s="17">
        <v>0.47492984542572603</v>
      </c>
      <c r="K9" s="17">
        <v>0.43868088630581198</v>
      </c>
      <c r="L9" s="17">
        <v>0.48028734993619998</v>
      </c>
      <c r="M9" s="17"/>
      <c r="N9" s="17">
        <v>0.41268700200477598</v>
      </c>
      <c r="O9" s="17">
        <v>0.42774628295259598</v>
      </c>
      <c r="P9" s="17">
        <v>0.35988056117481099</v>
      </c>
      <c r="Q9" s="17">
        <v>0.41294952627888598</v>
      </c>
      <c r="R9" s="17"/>
      <c r="S9" s="17">
        <v>0.38017789306102301</v>
      </c>
      <c r="T9" s="17">
        <v>0.400751704232786</v>
      </c>
      <c r="U9" s="17">
        <v>0.44867477787698601</v>
      </c>
      <c r="V9" s="17">
        <v>0.43753269722960603</v>
      </c>
      <c r="W9" s="17">
        <v>0.40573769600771298</v>
      </c>
      <c r="X9" s="17">
        <v>0.314298833246974</v>
      </c>
      <c r="Y9" s="17">
        <v>0.403929045668868</v>
      </c>
      <c r="Z9" s="17">
        <v>0.38231010536933502</v>
      </c>
      <c r="AA9" s="17">
        <v>0.407629931580758</v>
      </c>
      <c r="AB9" s="17">
        <v>0.448529357640921</v>
      </c>
      <c r="AC9" s="17">
        <v>0.47214100045672502</v>
      </c>
      <c r="AD9" s="17">
        <v>0.34384055971770799</v>
      </c>
      <c r="AE9" s="17"/>
      <c r="AF9" s="17">
        <v>0.45686241532737198</v>
      </c>
      <c r="AG9" s="17">
        <v>0.373109724396887</v>
      </c>
      <c r="AH9" s="17">
        <v>0.47136715004696</v>
      </c>
      <c r="AI9" s="17">
        <v>0.357600487786919</v>
      </c>
      <c r="AJ9" s="17">
        <v>0.33403976425288301</v>
      </c>
      <c r="AK9" s="17"/>
      <c r="AL9" s="17">
        <v>0.40018847762688398</v>
      </c>
      <c r="AM9" s="17">
        <v>0.39399578762258303</v>
      </c>
      <c r="AN9" s="17">
        <v>0.39207255490845699</v>
      </c>
      <c r="AO9" s="17">
        <v>0.44784308325887001</v>
      </c>
      <c r="AP9" s="17">
        <v>0.40991266050420799</v>
      </c>
      <c r="AQ9" s="17"/>
      <c r="AR9" s="17">
        <v>0.38929381013373898</v>
      </c>
      <c r="AS9" s="17"/>
      <c r="AT9" s="17">
        <v>0.34755411407061898</v>
      </c>
      <c r="AU9" s="17"/>
      <c r="AV9" s="17">
        <v>0.37717131720292002</v>
      </c>
      <c r="AW9" s="17"/>
      <c r="AX9" s="17">
        <v>0.54054875403709401</v>
      </c>
      <c r="AY9" s="17">
        <v>0.44669051429825701</v>
      </c>
      <c r="AZ9" s="17"/>
      <c r="BA9" s="17">
        <v>0.38583779173008698</v>
      </c>
      <c r="BB9" s="17">
        <v>0.46422933416680001</v>
      </c>
    </row>
    <row r="10" spans="2:54">
      <c r="B10" s="18" t="s">
        <v>199</v>
      </c>
      <c r="C10" s="17">
        <v>0.36683818635607501</v>
      </c>
      <c r="D10" s="17">
        <v>0.34799052970301197</v>
      </c>
      <c r="E10" s="17">
        <v>0.38654258879835202</v>
      </c>
      <c r="F10" s="17"/>
      <c r="G10" s="17">
        <v>0.32815426487584698</v>
      </c>
      <c r="H10" s="17">
        <v>0.40199170289472402</v>
      </c>
      <c r="I10" s="17">
        <v>0.37768536816072701</v>
      </c>
      <c r="J10" s="17">
        <v>0.34041881286799403</v>
      </c>
      <c r="K10" s="17">
        <v>0.372634030032929</v>
      </c>
      <c r="L10" s="17">
        <v>0.369900476672055</v>
      </c>
      <c r="M10" s="17"/>
      <c r="N10" s="17">
        <v>0.391529542468806</v>
      </c>
      <c r="O10" s="17">
        <v>0.36819203800144801</v>
      </c>
      <c r="P10" s="17">
        <v>0.36122468908451799</v>
      </c>
      <c r="Q10" s="17">
        <v>0.34785538220066398</v>
      </c>
      <c r="R10" s="17"/>
      <c r="S10" s="17">
        <v>0.37848040724857901</v>
      </c>
      <c r="T10" s="17">
        <v>0.35630757877548003</v>
      </c>
      <c r="U10" s="17">
        <v>0.41408384857846697</v>
      </c>
      <c r="V10" s="17">
        <v>0.348271151126263</v>
      </c>
      <c r="W10" s="17">
        <v>0.314137913205907</v>
      </c>
      <c r="X10" s="17">
        <v>0.37681585148528901</v>
      </c>
      <c r="Y10" s="17">
        <v>0.40155750914551402</v>
      </c>
      <c r="Z10" s="17">
        <v>0.32759939548466399</v>
      </c>
      <c r="AA10" s="17">
        <v>0.34588372363924103</v>
      </c>
      <c r="AB10" s="17">
        <v>0.376956950619808</v>
      </c>
      <c r="AC10" s="17">
        <v>0.29930447741668198</v>
      </c>
      <c r="AD10" s="17">
        <v>0.51138857919941505</v>
      </c>
      <c r="AE10" s="17"/>
      <c r="AF10" s="17">
        <v>0.406904363303005</v>
      </c>
      <c r="AG10" s="17">
        <v>0.30899113300900799</v>
      </c>
      <c r="AH10" s="17">
        <v>0.378765629739168</v>
      </c>
      <c r="AI10" s="17">
        <v>0.43000420660876298</v>
      </c>
      <c r="AJ10" s="17">
        <v>0.326959696162336</v>
      </c>
      <c r="AK10" s="17"/>
      <c r="AL10" s="17">
        <v>0.35479419792716699</v>
      </c>
      <c r="AM10" s="17">
        <v>0.34283702883601003</v>
      </c>
      <c r="AN10" s="17">
        <v>0.40736966878014602</v>
      </c>
      <c r="AO10" s="17">
        <v>0.41390091788954297</v>
      </c>
      <c r="AP10" s="17">
        <v>0.33407096637900102</v>
      </c>
      <c r="AQ10" s="17"/>
      <c r="AR10" s="17">
        <v>0.37665435151335802</v>
      </c>
      <c r="AS10" s="17"/>
      <c r="AT10" s="17">
        <v>0.32309076929997099</v>
      </c>
      <c r="AU10" s="17"/>
      <c r="AV10" s="17">
        <v>0.42057341903422002</v>
      </c>
      <c r="AW10" s="17"/>
      <c r="AX10" s="17">
        <v>0.44537985055442098</v>
      </c>
      <c r="AY10" s="17">
        <v>0.39490650354037798</v>
      </c>
      <c r="AZ10" s="17"/>
      <c r="BA10" s="17">
        <v>0.301122746652002</v>
      </c>
      <c r="BB10" s="17">
        <v>0.43479856555124602</v>
      </c>
    </row>
    <row r="11" spans="2:54" ht="57.6">
      <c r="B11" s="18" t="s">
        <v>200</v>
      </c>
      <c r="C11" s="17">
        <v>0.331449899851955</v>
      </c>
      <c r="D11" s="17">
        <v>0.36963753931792198</v>
      </c>
      <c r="E11" s="17">
        <v>0.29295489707290701</v>
      </c>
      <c r="F11" s="17"/>
      <c r="G11" s="17">
        <v>0.37165192088174098</v>
      </c>
      <c r="H11" s="17">
        <v>0.34125260825774101</v>
      </c>
      <c r="I11" s="17">
        <v>0.31348394751692699</v>
      </c>
      <c r="J11" s="17">
        <v>0.26021079025610899</v>
      </c>
      <c r="K11" s="17">
        <v>0.306400543073785</v>
      </c>
      <c r="L11" s="17">
        <v>0.38224187124931902</v>
      </c>
      <c r="M11" s="17"/>
      <c r="N11" s="17">
        <v>0.36412970965401498</v>
      </c>
      <c r="O11" s="17">
        <v>0.31116728418192602</v>
      </c>
      <c r="P11" s="17">
        <v>0.32598073340311401</v>
      </c>
      <c r="Q11" s="17">
        <v>0.32686166600361999</v>
      </c>
      <c r="R11" s="17"/>
      <c r="S11" s="17">
        <v>0.35230154629678201</v>
      </c>
      <c r="T11" s="17">
        <v>0.31911609951741199</v>
      </c>
      <c r="U11" s="17">
        <v>0.31226288965568</v>
      </c>
      <c r="V11" s="17">
        <v>0.34267030370594398</v>
      </c>
      <c r="W11" s="17">
        <v>0.25544626958019701</v>
      </c>
      <c r="X11" s="17">
        <v>0.35614232676062202</v>
      </c>
      <c r="Y11" s="17">
        <v>0.30693399227920498</v>
      </c>
      <c r="Z11" s="17">
        <v>0.39928156410907001</v>
      </c>
      <c r="AA11" s="17">
        <v>0.27453899898663398</v>
      </c>
      <c r="AB11" s="17">
        <v>0.41958413306631398</v>
      </c>
      <c r="AC11" s="17">
        <v>0.34631506235338</v>
      </c>
      <c r="AD11" s="17">
        <v>0.31232716835279201</v>
      </c>
      <c r="AE11" s="17"/>
      <c r="AF11" s="17">
        <v>0.370801470425766</v>
      </c>
      <c r="AG11" s="17">
        <v>0.36382667095459198</v>
      </c>
      <c r="AH11" s="17">
        <v>0.38158220020566902</v>
      </c>
      <c r="AI11" s="17">
        <v>0.37950182810036798</v>
      </c>
      <c r="AJ11" s="17">
        <v>0.27386590012856499</v>
      </c>
      <c r="AK11" s="17"/>
      <c r="AL11" s="17">
        <v>0.29842499533932898</v>
      </c>
      <c r="AM11" s="17">
        <v>0.34650093657256997</v>
      </c>
      <c r="AN11" s="17">
        <v>0.33268242218432398</v>
      </c>
      <c r="AO11" s="17">
        <v>0.34557639590205402</v>
      </c>
      <c r="AP11" s="17">
        <v>0.43202702371487001</v>
      </c>
      <c r="AQ11" s="17"/>
      <c r="AR11" s="17">
        <v>0.31383306506703101</v>
      </c>
      <c r="AS11" s="17"/>
      <c r="AT11" s="17">
        <v>0.356420034270441</v>
      </c>
      <c r="AU11" s="17"/>
      <c r="AV11" s="17">
        <v>0.31187037849119797</v>
      </c>
      <c r="AW11" s="17"/>
      <c r="AX11" s="17">
        <v>0.36915683491816798</v>
      </c>
      <c r="AY11" s="17">
        <v>0.36137467776355298</v>
      </c>
      <c r="AZ11" s="17"/>
      <c r="BA11" s="17">
        <v>0.33353980878461598</v>
      </c>
      <c r="BB11" s="17">
        <v>0.32689242546548097</v>
      </c>
    </row>
    <row r="12" spans="2:54" ht="43.15">
      <c r="B12" s="18" t="s">
        <v>201</v>
      </c>
      <c r="C12" s="17">
        <v>0.30578240145102198</v>
      </c>
      <c r="D12" s="17">
        <v>0.30414525599855402</v>
      </c>
      <c r="E12" s="17">
        <v>0.30849108457588698</v>
      </c>
      <c r="F12" s="17"/>
      <c r="G12" s="17">
        <v>0.428771737431415</v>
      </c>
      <c r="H12" s="17">
        <v>0.355356158214374</v>
      </c>
      <c r="I12" s="17">
        <v>0.33310095016585101</v>
      </c>
      <c r="J12" s="17">
        <v>0.27640030543847899</v>
      </c>
      <c r="K12" s="17">
        <v>0.25879925452082098</v>
      </c>
      <c r="L12" s="17">
        <v>0.219274068555221</v>
      </c>
      <c r="M12" s="17"/>
      <c r="N12" s="17">
        <v>0.334271985993423</v>
      </c>
      <c r="O12" s="17">
        <v>0.31046465953304803</v>
      </c>
      <c r="P12" s="17">
        <v>0.301111725345661</v>
      </c>
      <c r="Q12" s="17">
        <v>0.278419880048908</v>
      </c>
      <c r="R12" s="17"/>
      <c r="S12" s="17">
        <v>0.41646591072714401</v>
      </c>
      <c r="T12" s="17">
        <v>0.25563662066290899</v>
      </c>
      <c r="U12" s="17">
        <v>0.24381418775300601</v>
      </c>
      <c r="V12" s="17">
        <v>0.28462347976431202</v>
      </c>
      <c r="W12" s="17">
        <v>0.32304664810199002</v>
      </c>
      <c r="X12" s="17">
        <v>0.30646712656505098</v>
      </c>
      <c r="Y12" s="17">
        <v>0.32457408847790498</v>
      </c>
      <c r="Z12" s="17">
        <v>0.29586752086025903</v>
      </c>
      <c r="AA12" s="17">
        <v>0.24954485511565899</v>
      </c>
      <c r="AB12" s="17">
        <v>0.31621654070002198</v>
      </c>
      <c r="AC12" s="17">
        <v>0.37332971626300299</v>
      </c>
      <c r="AD12" s="17">
        <v>0.22841720211598601</v>
      </c>
      <c r="AE12" s="17"/>
      <c r="AF12" s="17">
        <v>0.373263046483711</v>
      </c>
      <c r="AG12" s="17">
        <v>0.27935925885280699</v>
      </c>
      <c r="AH12" s="17">
        <v>0.31744103019120401</v>
      </c>
      <c r="AI12" s="17">
        <v>0.41233106410877202</v>
      </c>
      <c r="AJ12" s="17">
        <v>0.19264471481058601</v>
      </c>
      <c r="AK12" s="17"/>
      <c r="AL12" s="17">
        <v>0.24965235250995199</v>
      </c>
      <c r="AM12" s="17">
        <v>0.32779418901887197</v>
      </c>
      <c r="AN12" s="17">
        <v>0.339968151528665</v>
      </c>
      <c r="AO12" s="17">
        <v>0.36711411688425699</v>
      </c>
      <c r="AP12" s="17">
        <v>0.39595376297523799</v>
      </c>
      <c r="AQ12" s="17"/>
      <c r="AR12" s="17">
        <v>0.33781624834295298</v>
      </c>
      <c r="AS12" s="17"/>
      <c r="AT12" s="17">
        <v>0.39900598519548802</v>
      </c>
      <c r="AU12" s="17"/>
      <c r="AV12" s="17">
        <v>0.32203617408555901</v>
      </c>
      <c r="AW12" s="17"/>
      <c r="AX12" s="17">
        <v>0.38302364914176801</v>
      </c>
      <c r="AY12" s="17">
        <v>0.342799691268247</v>
      </c>
      <c r="AZ12" s="17"/>
      <c r="BA12" s="17">
        <v>0.23765472039676899</v>
      </c>
      <c r="BB12" s="17">
        <v>0.33369444105090801</v>
      </c>
    </row>
    <row r="13" spans="2:54">
      <c r="B13" s="18" t="s">
        <v>202</v>
      </c>
      <c r="C13" s="17">
        <v>0.30569719437640103</v>
      </c>
      <c r="D13" s="17">
        <v>0.29766959910624302</v>
      </c>
      <c r="E13" s="17">
        <v>0.31463373659675797</v>
      </c>
      <c r="F13" s="17"/>
      <c r="G13" s="17">
        <v>0.47228665181349</v>
      </c>
      <c r="H13" s="17">
        <v>0.40388652529159103</v>
      </c>
      <c r="I13" s="17">
        <v>0.39739932086836299</v>
      </c>
      <c r="J13" s="17">
        <v>0.28973824575696999</v>
      </c>
      <c r="K13" s="17">
        <v>0.15585201283601299</v>
      </c>
      <c r="L13" s="17">
        <v>0.157151569247584</v>
      </c>
      <c r="M13" s="17"/>
      <c r="N13" s="17">
        <v>0.32044164070122899</v>
      </c>
      <c r="O13" s="17">
        <v>0.28357279272821101</v>
      </c>
      <c r="P13" s="17">
        <v>0.31632325841929498</v>
      </c>
      <c r="Q13" s="17">
        <v>0.301528407801673</v>
      </c>
      <c r="R13" s="17"/>
      <c r="S13" s="17">
        <v>0.40256863838502699</v>
      </c>
      <c r="T13" s="17">
        <v>0.29140525307069298</v>
      </c>
      <c r="U13" s="17">
        <v>0.19538387021029799</v>
      </c>
      <c r="V13" s="17">
        <v>0.41256325802257399</v>
      </c>
      <c r="W13" s="17">
        <v>0.29914436554688101</v>
      </c>
      <c r="X13" s="17">
        <v>0.21317557311155899</v>
      </c>
      <c r="Y13" s="17">
        <v>0.30651700893408701</v>
      </c>
      <c r="Z13" s="17">
        <v>0.37059727632640399</v>
      </c>
      <c r="AA13" s="17">
        <v>0.32198878778068502</v>
      </c>
      <c r="AB13" s="17">
        <v>0.21648361041209199</v>
      </c>
      <c r="AC13" s="17">
        <v>0.31682061040459503</v>
      </c>
      <c r="AD13" s="17">
        <v>0.30025639652483099</v>
      </c>
      <c r="AE13" s="17"/>
      <c r="AF13" s="17">
        <v>0.36125514302879003</v>
      </c>
      <c r="AG13" s="17">
        <v>0.22566760647953399</v>
      </c>
      <c r="AH13" s="17">
        <v>0.31841331808692702</v>
      </c>
      <c r="AI13" s="17">
        <v>0.42046560147260398</v>
      </c>
      <c r="AJ13" s="17">
        <v>0.26555566106408401</v>
      </c>
      <c r="AK13" s="17"/>
      <c r="AL13" s="17">
        <v>0.191946522546912</v>
      </c>
      <c r="AM13" s="17">
        <v>0.34759152353270001</v>
      </c>
      <c r="AN13" s="17">
        <v>0.355169645381407</v>
      </c>
      <c r="AO13" s="17">
        <v>0.36540766581183298</v>
      </c>
      <c r="AP13" s="17">
        <v>0.39638517718994798</v>
      </c>
      <c r="AQ13" s="17"/>
      <c r="AR13" s="17">
        <v>0.407993059167369</v>
      </c>
      <c r="AS13" s="17"/>
      <c r="AT13" s="17">
        <v>0.356351833093627</v>
      </c>
      <c r="AU13" s="17"/>
      <c r="AV13" s="17">
        <v>0.467445576520095</v>
      </c>
      <c r="AW13" s="17"/>
      <c r="AX13" s="17">
        <v>0.27998526844428701</v>
      </c>
      <c r="AY13" s="17">
        <v>0.34484162101284099</v>
      </c>
      <c r="AZ13" s="17"/>
      <c r="BA13" s="17">
        <v>0.234859958944446</v>
      </c>
      <c r="BB13" s="17">
        <v>0.29673355659918899</v>
      </c>
    </row>
    <row r="14" spans="2:54" ht="28.9">
      <c r="B14" s="18" t="s">
        <v>203</v>
      </c>
      <c r="C14" s="17">
        <v>0.206159685870073</v>
      </c>
      <c r="D14" s="17">
        <v>0.17065833074863301</v>
      </c>
      <c r="E14" s="17">
        <v>0.24038184090461401</v>
      </c>
      <c r="F14" s="17"/>
      <c r="G14" s="17">
        <v>0.30907024060187499</v>
      </c>
      <c r="H14" s="17">
        <v>0.296250814584962</v>
      </c>
      <c r="I14" s="17">
        <v>0.28941953180994301</v>
      </c>
      <c r="J14" s="17">
        <v>0.14551805928279299</v>
      </c>
      <c r="K14" s="17">
        <v>0.141019351838095</v>
      </c>
      <c r="L14" s="17">
        <v>8.6973415452138894E-2</v>
      </c>
      <c r="M14" s="17"/>
      <c r="N14" s="17">
        <v>0.189517822187522</v>
      </c>
      <c r="O14" s="17">
        <v>0.232152474306278</v>
      </c>
      <c r="P14" s="17">
        <v>0.21152220659065901</v>
      </c>
      <c r="Q14" s="17">
        <v>0.18350562294907599</v>
      </c>
      <c r="R14" s="17"/>
      <c r="S14" s="17">
        <v>0.26651938982499701</v>
      </c>
      <c r="T14" s="17">
        <v>0.13819347610918201</v>
      </c>
      <c r="U14" s="17">
        <v>0.144681879451242</v>
      </c>
      <c r="V14" s="17">
        <v>0.18017095273831399</v>
      </c>
      <c r="W14" s="17">
        <v>0.243206443850184</v>
      </c>
      <c r="X14" s="17">
        <v>0.19745199209911801</v>
      </c>
      <c r="Y14" s="17">
        <v>0.26101520989148602</v>
      </c>
      <c r="Z14" s="17">
        <v>0.26155531407756299</v>
      </c>
      <c r="AA14" s="17">
        <v>0.22399629734820201</v>
      </c>
      <c r="AB14" s="17">
        <v>0.22021017553942701</v>
      </c>
      <c r="AC14" s="17">
        <v>0.16130800110659199</v>
      </c>
      <c r="AD14" s="17">
        <v>0.15254872418457999</v>
      </c>
      <c r="AE14" s="17"/>
      <c r="AF14" s="17">
        <v>0.239085654850867</v>
      </c>
      <c r="AG14" s="17">
        <v>0.14532381200113001</v>
      </c>
      <c r="AH14" s="17">
        <v>0.20949603970294101</v>
      </c>
      <c r="AI14" s="17">
        <v>0.248123365078629</v>
      </c>
      <c r="AJ14" s="17">
        <v>0.191564406072842</v>
      </c>
      <c r="AK14" s="17"/>
      <c r="AL14" s="17">
        <v>0.164320682073862</v>
      </c>
      <c r="AM14" s="17">
        <v>0.192822863138539</v>
      </c>
      <c r="AN14" s="17">
        <v>0.23720235615608101</v>
      </c>
      <c r="AO14" s="17">
        <v>0.28746364597680302</v>
      </c>
      <c r="AP14" s="17">
        <v>0.15143175890558599</v>
      </c>
      <c r="AQ14" s="17"/>
      <c r="AR14" s="17">
        <v>0.31262297053288302</v>
      </c>
      <c r="AS14" s="17"/>
      <c r="AT14" s="17">
        <v>0.32436060100948599</v>
      </c>
      <c r="AU14" s="17"/>
      <c r="AV14" s="17">
        <v>0.33077432587296801</v>
      </c>
      <c r="AW14" s="17"/>
      <c r="AX14" s="17">
        <v>0.22203181396973501</v>
      </c>
      <c r="AY14" s="17">
        <v>0.24795018215478201</v>
      </c>
      <c r="AZ14" s="17"/>
      <c r="BA14" s="17">
        <v>0.15960343420835099</v>
      </c>
      <c r="BB14" s="17">
        <v>0.21563927894825</v>
      </c>
    </row>
    <row r="15" spans="2:54" ht="28.9">
      <c r="B15" s="18" t="s">
        <v>204</v>
      </c>
      <c r="C15" s="17">
        <v>0.18194875278025999</v>
      </c>
      <c r="D15" s="17">
        <v>0.19662770452320799</v>
      </c>
      <c r="E15" s="17">
        <v>0.167176758344003</v>
      </c>
      <c r="F15" s="17"/>
      <c r="G15" s="17">
        <v>0.16944930688889701</v>
      </c>
      <c r="H15" s="17">
        <v>0.21901777212905599</v>
      </c>
      <c r="I15" s="17">
        <v>0.19130283554885899</v>
      </c>
      <c r="J15" s="17">
        <v>0.19543153633409299</v>
      </c>
      <c r="K15" s="17">
        <v>0.140229579004781</v>
      </c>
      <c r="L15" s="17">
        <v>0.17059555000346599</v>
      </c>
      <c r="M15" s="17"/>
      <c r="N15" s="17">
        <v>0.16090536144203699</v>
      </c>
      <c r="O15" s="17">
        <v>0.17434912908964201</v>
      </c>
      <c r="P15" s="17">
        <v>0.201074172204882</v>
      </c>
      <c r="Q15" s="17">
        <v>0.19548458897246901</v>
      </c>
      <c r="R15" s="17"/>
      <c r="S15" s="17">
        <v>0.192883425610788</v>
      </c>
      <c r="T15" s="17">
        <v>0.14463767923141599</v>
      </c>
      <c r="U15" s="17">
        <v>0.14285247657271299</v>
      </c>
      <c r="V15" s="17">
        <v>0.232815110665785</v>
      </c>
      <c r="W15" s="17">
        <v>0.168009959707871</v>
      </c>
      <c r="X15" s="17">
        <v>0.16309453449564101</v>
      </c>
      <c r="Y15" s="17">
        <v>0.14597658944950601</v>
      </c>
      <c r="Z15" s="17">
        <v>0.227832208819152</v>
      </c>
      <c r="AA15" s="17">
        <v>0.19160110152788901</v>
      </c>
      <c r="AB15" s="17">
        <v>0.21197895693926</v>
      </c>
      <c r="AC15" s="17">
        <v>0.146165842110828</v>
      </c>
      <c r="AD15" s="17">
        <v>0.294014738121399</v>
      </c>
      <c r="AE15" s="17"/>
      <c r="AF15" s="17">
        <v>0.21154565279633999</v>
      </c>
      <c r="AG15" s="17">
        <v>0.16527708179271</v>
      </c>
      <c r="AH15" s="17">
        <v>0.15578095554844101</v>
      </c>
      <c r="AI15" s="17">
        <v>0.16384594631442501</v>
      </c>
      <c r="AJ15" s="17">
        <v>0.189900907954347</v>
      </c>
      <c r="AK15" s="17"/>
      <c r="AL15" s="17">
        <v>0.18453152679431001</v>
      </c>
      <c r="AM15" s="17">
        <v>0.195074152784558</v>
      </c>
      <c r="AN15" s="17">
        <v>0.16378018965869501</v>
      </c>
      <c r="AO15" s="17">
        <v>0.18099875783856201</v>
      </c>
      <c r="AP15" s="17">
        <v>0.25741207884290801</v>
      </c>
      <c r="AQ15" s="17"/>
      <c r="AR15" s="17">
        <v>0.23461886340632801</v>
      </c>
      <c r="AS15" s="17"/>
      <c r="AT15" s="17">
        <v>0.267634240726773</v>
      </c>
      <c r="AU15" s="17"/>
      <c r="AV15" s="17">
        <v>0.23687304007615401</v>
      </c>
      <c r="AW15" s="17"/>
      <c r="AX15" s="17">
        <v>0.23188057873569001</v>
      </c>
      <c r="AY15" s="17">
        <v>0.214330066025963</v>
      </c>
      <c r="AZ15" s="17"/>
      <c r="BA15" s="17">
        <v>0.19661450678369499</v>
      </c>
      <c r="BB15" s="17">
        <v>0.18606399070952601</v>
      </c>
    </row>
    <row r="16" spans="2:54">
      <c r="B16" s="18" t="s">
        <v>130</v>
      </c>
      <c r="C16" s="17">
        <v>0.100836010981912</v>
      </c>
      <c r="D16" s="17">
        <v>9.5598371706189497E-2</v>
      </c>
      <c r="E16" s="17">
        <v>0.105151155748766</v>
      </c>
      <c r="F16" s="17"/>
      <c r="G16" s="17">
        <v>2.6783157877472499E-2</v>
      </c>
      <c r="H16" s="17">
        <v>6.9884476725630904E-2</v>
      </c>
      <c r="I16" s="17">
        <v>7.4990497801744702E-2</v>
      </c>
      <c r="J16" s="17">
        <v>0.122002156081522</v>
      </c>
      <c r="K16" s="17">
        <v>0.16280394667449199</v>
      </c>
      <c r="L16" s="17">
        <v>0.13528719902653999</v>
      </c>
      <c r="M16" s="17"/>
      <c r="N16" s="17">
        <v>7.9843795740176707E-2</v>
      </c>
      <c r="O16" s="17">
        <v>9.4391001954257897E-2</v>
      </c>
      <c r="P16" s="17">
        <v>0.10842202750931799</v>
      </c>
      <c r="Q16" s="17">
        <v>0.125123093037113</v>
      </c>
      <c r="R16" s="17"/>
      <c r="S16" s="17">
        <v>3.9318236813406099E-2</v>
      </c>
      <c r="T16" s="17">
        <v>0.14948838392748001</v>
      </c>
      <c r="U16" s="17">
        <v>0.115562257332402</v>
      </c>
      <c r="V16" s="17">
        <v>6.6840226054417695E-2</v>
      </c>
      <c r="W16" s="17">
        <v>0.120467277887404</v>
      </c>
      <c r="X16" s="17">
        <v>0.1541357380042</v>
      </c>
      <c r="Y16" s="17">
        <v>5.3236486931181201E-2</v>
      </c>
      <c r="Z16" s="17">
        <v>9.4846644502743604E-2</v>
      </c>
      <c r="AA16" s="17">
        <v>0.13693530480753599</v>
      </c>
      <c r="AB16" s="17">
        <v>6.4514790360405402E-2</v>
      </c>
      <c r="AC16" s="17">
        <v>0.130610942372647</v>
      </c>
      <c r="AD16" s="17">
        <v>0.102436292927164</v>
      </c>
      <c r="AE16" s="17"/>
      <c r="AF16" s="17">
        <v>7.3526483371485707E-2</v>
      </c>
      <c r="AG16" s="17">
        <v>0.12513231593125199</v>
      </c>
      <c r="AH16" s="17">
        <v>4.1704034140999997E-2</v>
      </c>
      <c r="AI16" s="17">
        <v>5.0602406071221698E-2</v>
      </c>
      <c r="AJ16" s="17">
        <v>0.11730911417933899</v>
      </c>
      <c r="AK16" s="17"/>
      <c r="AL16" s="17">
        <v>0.14544412469478299</v>
      </c>
      <c r="AM16" s="17">
        <v>0.11341306281249</v>
      </c>
      <c r="AN16" s="17">
        <v>6.6925551483371898E-2</v>
      </c>
      <c r="AO16" s="17">
        <v>5.5543643660272903E-2</v>
      </c>
      <c r="AP16" s="17">
        <v>5.1885744871352099E-2</v>
      </c>
      <c r="AQ16" s="17"/>
      <c r="AR16" s="17">
        <v>7.6114529110882706E-2</v>
      </c>
      <c r="AS16" s="17"/>
      <c r="AT16" s="17">
        <v>5.7888325153570099E-2</v>
      </c>
      <c r="AU16" s="17"/>
      <c r="AV16" s="17">
        <v>8.0229184914245202E-2</v>
      </c>
      <c r="AW16" s="17"/>
      <c r="AX16" s="17">
        <v>4.3624759750311402E-2</v>
      </c>
      <c r="AY16" s="17">
        <v>8.3356504661212194E-2</v>
      </c>
      <c r="AZ16" s="17"/>
      <c r="BA16" s="17">
        <v>0.139419918795924</v>
      </c>
      <c r="BB16" s="17">
        <v>7.4712569526274697E-2</v>
      </c>
    </row>
    <row r="17" spans="2:54">
      <c r="B17" s="18" t="s">
        <v>101</v>
      </c>
      <c r="C17" s="19">
        <v>6.3578662881167203E-2</v>
      </c>
      <c r="D17" s="19">
        <v>7.5218677170731801E-2</v>
      </c>
      <c r="E17" s="19">
        <v>5.2465677382255903E-2</v>
      </c>
      <c r="F17" s="19"/>
      <c r="G17" s="19">
        <v>1.7890454936546101E-2</v>
      </c>
      <c r="H17" s="19">
        <v>1.74782638310007E-2</v>
      </c>
      <c r="I17" s="19">
        <v>5.90105907456542E-2</v>
      </c>
      <c r="J17" s="19">
        <v>8.83415773323694E-2</v>
      </c>
      <c r="K17" s="19">
        <v>9.8053426314446704E-2</v>
      </c>
      <c r="L17" s="19">
        <v>9.2303333054012796E-2</v>
      </c>
      <c r="M17" s="19"/>
      <c r="N17" s="19">
        <v>7.24968679124047E-2</v>
      </c>
      <c r="O17" s="19">
        <v>6.5411727672978495E-2</v>
      </c>
      <c r="P17" s="19">
        <v>5.3339949387079102E-2</v>
      </c>
      <c r="Q17" s="19">
        <v>6.0375763842569097E-2</v>
      </c>
      <c r="R17" s="19"/>
      <c r="S17" s="19">
        <v>4.5633264456643098E-2</v>
      </c>
      <c r="T17" s="19">
        <v>8.0136833773681998E-2</v>
      </c>
      <c r="U17" s="19">
        <v>6.3305641592956305E-2</v>
      </c>
      <c r="V17" s="19">
        <v>5.0512450388721701E-2</v>
      </c>
      <c r="W17" s="19">
        <v>5.3975746762991397E-2</v>
      </c>
      <c r="X17" s="19">
        <v>5.6910757573614801E-2</v>
      </c>
      <c r="Y17" s="19">
        <v>0.14636202305267201</v>
      </c>
      <c r="Z17" s="19">
        <v>1.5270364197205301E-2</v>
      </c>
      <c r="AA17" s="19">
        <v>4.3585294398157601E-2</v>
      </c>
      <c r="AB17" s="19">
        <v>7.3364085736969495E-2</v>
      </c>
      <c r="AC17" s="19">
        <v>5.1573269657147203E-2</v>
      </c>
      <c r="AD17" s="19">
        <v>6.0440798330651399E-2</v>
      </c>
      <c r="AE17" s="19"/>
      <c r="AF17" s="19">
        <v>2.0882367626077598E-2</v>
      </c>
      <c r="AG17" s="19">
        <v>8.7635893228757505E-2</v>
      </c>
      <c r="AH17" s="19">
        <v>5.5828503331045699E-2</v>
      </c>
      <c r="AI17" s="19">
        <v>2.6442750637682502E-2</v>
      </c>
      <c r="AJ17" s="19">
        <v>0.125534234675519</v>
      </c>
      <c r="AK17" s="19"/>
      <c r="AL17" s="19">
        <v>9.8107284787426599E-2</v>
      </c>
      <c r="AM17" s="19">
        <v>4.7192062653548E-2</v>
      </c>
      <c r="AN17" s="19">
        <v>5.17630884044731E-2</v>
      </c>
      <c r="AO17" s="19">
        <v>5.5212281561047898E-2</v>
      </c>
      <c r="AP17" s="19">
        <v>5.2818462914051997E-2</v>
      </c>
      <c r="AQ17" s="19"/>
      <c r="AR17" s="19">
        <v>3.7993245402666E-2</v>
      </c>
      <c r="AS17" s="19"/>
      <c r="AT17" s="19">
        <v>4.5075232373666903E-2</v>
      </c>
      <c r="AU17" s="19"/>
      <c r="AV17" s="19">
        <v>2.8177516223626201E-2</v>
      </c>
      <c r="AW17" s="19"/>
      <c r="AX17" s="19">
        <v>3.4454220176300003E-2</v>
      </c>
      <c r="AY17" s="19">
        <v>2.50160175151788E-2</v>
      </c>
      <c r="AZ17" s="19"/>
      <c r="BA17" s="19">
        <v>0.100394586553575</v>
      </c>
      <c r="BB17" s="19">
        <v>4.4212808029407497E-2</v>
      </c>
    </row>
    <row r="18" spans="2:54">
      <c r="B18" s="16"/>
    </row>
    <row r="19" spans="2:54">
      <c r="B19" t="s">
        <v>456</v>
      </c>
    </row>
    <row r="20" spans="2:54">
      <c r="B20" t="s">
        <v>457</v>
      </c>
    </row>
    <row r="22" spans="2:54">
      <c r="B22"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BB22"/>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197</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c r="B9" s="18" t="s">
        <v>198</v>
      </c>
      <c r="C9" s="17">
        <v>0.38189920901079399</v>
      </c>
      <c r="D9" s="17">
        <v>0.38530520582185102</v>
      </c>
      <c r="E9" s="17">
        <v>0.378502607914045</v>
      </c>
      <c r="F9" s="17"/>
      <c r="G9" s="17">
        <v>0.25955193901291301</v>
      </c>
      <c r="H9" s="17">
        <v>0.35224184865034902</v>
      </c>
      <c r="I9" s="17">
        <v>0.352448230999375</v>
      </c>
      <c r="J9" s="17">
        <v>0.42773826890683198</v>
      </c>
      <c r="K9" s="17">
        <v>0.43954965648882799</v>
      </c>
      <c r="L9" s="17">
        <v>0.43488041838969599</v>
      </c>
      <c r="M9" s="17"/>
      <c r="N9" s="17">
        <v>0.37354202745210802</v>
      </c>
      <c r="O9" s="17">
        <v>0.38092373975613703</v>
      </c>
      <c r="P9" s="17">
        <v>0.38372072644081501</v>
      </c>
      <c r="Q9" s="17">
        <v>0.39379960086961102</v>
      </c>
      <c r="R9" s="17"/>
      <c r="S9" s="17">
        <v>0.34796436206889297</v>
      </c>
      <c r="T9" s="17">
        <v>0.38773254404028701</v>
      </c>
      <c r="U9" s="17">
        <v>0.34801339722316998</v>
      </c>
      <c r="V9" s="17">
        <v>0.46276630189123502</v>
      </c>
      <c r="W9" s="17">
        <v>0.336998804773537</v>
      </c>
      <c r="X9" s="17">
        <v>0.444926566944776</v>
      </c>
      <c r="Y9" s="17">
        <v>0.33982087707067599</v>
      </c>
      <c r="Z9" s="17">
        <v>0.31639511283613603</v>
      </c>
      <c r="AA9" s="17">
        <v>0.41983193125358198</v>
      </c>
      <c r="AB9" s="17">
        <v>0.395699861724291</v>
      </c>
      <c r="AC9" s="17">
        <v>0.34946862849972199</v>
      </c>
      <c r="AD9" s="17">
        <v>0.350767395969805</v>
      </c>
      <c r="AE9" s="17"/>
      <c r="AF9" s="17">
        <v>0.41187493786071999</v>
      </c>
      <c r="AG9" s="17">
        <v>0.37486310922097998</v>
      </c>
      <c r="AH9" s="17">
        <v>0.43136750166104398</v>
      </c>
      <c r="AI9" s="17">
        <v>0.35150372088492599</v>
      </c>
      <c r="AJ9" s="17">
        <v>0.38993429868257901</v>
      </c>
      <c r="AK9" s="17"/>
      <c r="AL9" s="17">
        <v>0.38118135766285699</v>
      </c>
      <c r="AM9" s="17">
        <v>0.379167347940296</v>
      </c>
      <c r="AN9" s="17">
        <v>0.39853415678819998</v>
      </c>
      <c r="AO9" s="17">
        <v>0.40790572582997903</v>
      </c>
      <c r="AP9" s="17">
        <v>0.39994171473878298</v>
      </c>
      <c r="AQ9" s="17"/>
      <c r="AR9" s="17">
        <v>0.43450582225544199</v>
      </c>
      <c r="AS9" s="17"/>
      <c r="AT9" s="17">
        <v>0.45175938951929001</v>
      </c>
      <c r="AU9" s="17"/>
      <c r="AV9" s="17">
        <v>0.417010968739426</v>
      </c>
      <c r="AW9" s="17"/>
      <c r="AX9" s="17">
        <v>0.463159377421128</v>
      </c>
      <c r="AY9" s="17">
        <v>0.392774209270918</v>
      </c>
      <c r="AZ9" s="17"/>
      <c r="BA9" s="17">
        <v>0.42273035531589898</v>
      </c>
      <c r="BB9" s="17">
        <v>0.40167064615109399</v>
      </c>
    </row>
    <row r="10" spans="2:54">
      <c r="B10" s="18" t="s">
        <v>199</v>
      </c>
      <c r="C10" s="17">
        <v>0.358498529633622</v>
      </c>
      <c r="D10" s="17">
        <v>0.33885767336556299</v>
      </c>
      <c r="E10" s="17">
        <v>0.37645894089757198</v>
      </c>
      <c r="F10" s="17"/>
      <c r="G10" s="17">
        <v>0.32797264599047599</v>
      </c>
      <c r="H10" s="17">
        <v>0.39204217021603299</v>
      </c>
      <c r="I10" s="17">
        <v>0.39617854764529298</v>
      </c>
      <c r="J10" s="17">
        <v>0.30085100162470602</v>
      </c>
      <c r="K10" s="17">
        <v>0.40396629491559799</v>
      </c>
      <c r="L10" s="17">
        <v>0.34361092423504702</v>
      </c>
      <c r="M10" s="17"/>
      <c r="N10" s="17">
        <v>0.382415049952957</v>
      </c>
      <c r="O10" s="17">
        <v>0.34053710235380502</v>
      </c>
      <c r="P10" s="17">
        <v>0.35630798897010502</v>
      </c>
      <c r="Q10" s="17">
        <v>0.35374460763709598</v>
      </c>
      <c r="R10" s="17"/>
      <c r="S10" s="17">
        <v>0.3564098288659</v>
      </c>
      <c r="T10" s="17">
        <v>0.30345620767686299</v>
      </c>
      <c r="U10" s="17">
        <v>0.34238795301616098</v>
      </c>
      <c r="V10" s="17">
        <v>0.27797169932169202</v>
      </c>
      <c r="W10" s="17">
        <v>0.401848706407614</v>
      </c>
      <c r="X10" s="17">
        <v>0.40086300029691802</v>
      </c>
      <c r="Y10" s="17">
        <v>0.36210757405316102</v>
      </c>
      <c r="Z10" s="17">
        <v>0.39167431407465603</v>
      </c>
      <c r="AA10" s="17">
        <v>0.44219271268704702</v>
      </c>
      <c r="AB10" s="17">
        <v>0.33266260439586698</v>
      </c>
      <c r="AC10" s="17">
        <v>0.29628870133137802</v>
      </c>
      <c r="AD10" s="17">
        <v>0.46810856836470799</v>
      </c>
      <c r="AE10" s="17"/>
      <c r="AF10" s="17">
        <v>0.40370232120745903</v>
      </c>
      <c r="AG10" s="17">
        <v>0.30377598349256102</v>
      </c>
      <c r="AH10" s="17">
        <v>0.36714119973776899</v>
      </c>
      <c r="AI10" s="17">
        <v>0.33563925209179701</v>
      </c>
      <c r="AJ10" s="17">
        <v>0.372211730954222</v>
      </c>
      <c r="AK10" s="17"/>
      <c r="AL10" s="17">
        <v>0.355033780579948</v>
      </c>
      <c r="AM10" s="17">
        <v>0.35474017922011702</v>
      </c>
      <c r="AN10" s="17">
        <v>0.37323921866879101</v>
      </c>
      <c r="AO10" s="17">
        <v>0.39630674214168599</v>
      </c>
      <c r="AP10" s="17">
        <v>0.29879842399033202</v>
      </c>
      <c r="AQ10" s="17"/>
      <c r="AR10" s="17">
        <v>0.42107145213453701</v>
      </c>
      <c r="AS10" s="17"/>
      <c r="AT10" s="17">
        <v>0.34240680945552698</v>
      </c>
      <c r="AU10" s="17"/>
      <c r="AV10" s="17">
        <v>0.432579138278961</v>
      </c>
      <c r="AW10" s="17"/>
      <c r="AX10" s="17">
        <v>0.368304130549788</v>
      </c>
      <c r="AY10" s="17">
        <v>0.383350508981879</v>
      </c>
      <c r="AZ10" s="17"/>
      <c r="BA10" s="17">
        <v>0.35062725006399997</v>
      </c>
      <c r="BB10" s="17">
        <v>0.37465741981437101</v>
      </c>
    </row>
    <row r="11" spans="2:54" ht="43.15">
      <c r="B11" s="18" t="s">
        <v>201</v>
      </c>
      <c r="C11" s="17">
        <v>0.35790409134985302</v>
      </c>
      <c r="D11" s="17">
        <v>0.371274085958193</v>
      </c>
      <c r="E11" s="17">
        <v>0.34353683287708903</v>
      </c>
      <c r="F11" s="17"/>
      <c r="G11" s="17">
        <v>0.48703617283918899</v>
      </c>
      <c r="H11" s="17">
        <v>0.46191320241089201</v>
      </c>
      <c r="I11" s="17">
        <v>0.39153923716186101</v>
      </c>
      <c r="J11" s="17">
        <v>0.32956738721238399</v>
      </c>
      <c r="K11" s="17">
        <v>0.27662868608896701</v>
      </c>
      <c r="L11" s="17">
        <v>0.234732992897632</v>
      </c>
      <c r="M11" s="17"/>
      <c r="N11" s="17">
        <v>0.42241319836559399</v>
      </c>
      <c r="O11" s="17">
        <v>0.32109334816456198</v>
      </c>
      <c r="P11" s="17">
        <v>0.35449344612679101</v>
      </c>
      <c r="Q11" s="17">
        <v>0.32652269639775</v>
      </c>
      <c r="R11" s="17"/>
      <c r="S11" s="17">
        <v>0.45429936706678598</v>
      </c>
      <c r="T11" s="17">
        <v>0.29973506092093799</v>
      </c>
      <c r="U11" s="17">
        <v>0.29419267420863299</v>
      </c>
      <c r="V11" s="17">
        <v>0.419552503838174</v>
      </c>
      <c r="W11" s="17">
        <v>0.259186310816857</v>
      </c>
      <c r="X11" s="17">
        <v>0.289054645900575</v>
      </c>
      <c r="Y11" s="17">
        <v>0.324993407412275</v>
      </c>
      <c r="Z11" s="17">
        <v>0.39514325709472597</v>
      </c>
      <c r="AA11" s="17">
        <v>0.36124925222534299</v>
      </c>
      <c r="AB11" s="17">
        <v>0.36282251376975699</v>
      </c>
      <c r="AC11" s="17">
        <v>0.48104009673937798</v>
      </c>
      <c r="AD11" s="17">
        <v>0.35635725023363302</v>
      </c>
      <c r="AE11" s="17"/>
      <c r="AF11" s="17">
        <v>0.48585991751665197</v>
      </c>
      <c r="AG11" s="17">
        <v>0.289702543919029</v>
      </c>
      <c r="AH11" s="17">
        <v>0.32470874675429701</v>
      </c>
      <c r="AI11" s="17">
        <v>0.39937223759826901</v>
      </c>
      <c r="AJ11" s="17">
        <v>0.26418255934939699</v>
      </c>
      <c r="AK11" s="17"/>
      <c r="AL11" s="17">
        <v>0.30821113283447799</v>
      </c>
      <c r="AM11" s="17">
        <v>0.33145164065506599</v>
      </c>
      <c r="AN11" s="17">
        <v>0.396569598695026</v>
      </c>
      <c r="AO11" s="17">
        <v>0.48006652276197398</v>
      </c>
      <c r="AP11" s="17">
        <v>0.59248024339024297</v>
      </c>
      <c r="AQ11" s="17"/>
      <c r="AR11" s="17">
        <v>0.465730065559253</v>
      </c>
      <c r="AS11" s="17"/>
      <c r="AT11" s="17">
        <v>0.43465762873359898</v>
      </c>
      <c r="AU11" s="17"/>
      <c r="AV11" s="17">
        <v>0.49053829224970602</v>
      </c>
      <c r="AW11" s="17"/>
      <c r="AX11" s="17">
        <v>0.42762851092288601</v>
      </c>
      <c r="AY11" s="17">
        <v>0.46136144025308601</v>
      </c>
      <c r="AZ11" s="17"/>
      <c r="BA11" s="17">
        <v>0.28574359943550498</v>
      </c>
      <c r="BB11" s="17">
        <v>0.39108981043403801</v>
      </c>
    </row>
    <row r="12" spans="2:54">
      <c r="B12" s="18" t="s">
        <v>202</v>
      </c>
      <c r="C12" s="17">
        <v>0.31225980329967001</v>
      </c>
      <c r="D12" s="17">
        <v>0.29842490033466401</v>
      </c>
      <c r="E12" s="17">
        <v>0.322734943703476</v>
      </c>
      <c r="F12" s="17"/>
      <c r="G12" s="17">
        <v>0.45632877273196998</v>
      </c>
      <c r="H12" s="17">
        <v>0.43117288622341898</v>
      </c>
      <c r="I12" s="17">
        <v>0.37890617659188602</v>
      </c>
      <c r="J12" s="17">
        <v>0.28238289488016</v>
      </c>
      <c r="K12" s="17">
        <v>0.21805621788888499</v>
      </c>
      <c r="L12" s="17">
        <v>0.15040022217033899</v>
      </c>
      <c r="M12" s="17"/>
      <c r="N12" s="17">
        <v>0.347852360051293</v>
      </c>
      <c r="O12" s="17">
        <v>0.28591271206472901</v>
      </c>
      <c r="P12" s="17">
        <v>0.33483277017491903</v>
      </c>
      <c r="Q12" s="17">
        <v>0.27356167605673298</v>
      </c>
      <c r="R12" s="17"/>
      <c r="S12" s="17">
        <v>0.45152025830534698</v>
      </c>
      <c r="T12" s="17">
        <v>0.22043643227765999</v>
      </c>
      <c r="U12" s="17">
        <v>0.25518686139862301</v>
      </c>
      <c r="V12" s="17">
        <v>0.30415784033985999</v>
      </c>
      <c r="W12" s="17">
        <v>0.32180716850173002</v>
      </c>
      <c r="X12" s="17">
        <v>0.234221188578809</v>
      </c>
      <c r="Y12" s="17">
        <v>0.29310247642257897</v>
      </c>
      <c r="Z12" s="17">
        <v>0.31436234143221897</v>
      </c>
      <c r="AA12" s="17">
        <v>0.37386768258109998</v>
      </c>
      <c r="AB12" s="17">
        <v>0.30061168568259899</v>
      </c>
      <c r="AC12" s="17">
        <v>0.29001331778587902</v>
      </c>
      <c r="AD12" s="17">
        <v>0.31371524512711502</v>
      </c>
      <c r="AE12" s="17"/>
      <c r="AF12" s="17">
        <v>0.40128583188936001</v>
      </c>
      <c r="AG12" s="17">
        <v>0.196511206966617</v>
      </c>
      <c r="AH12" s="17">
        <v>0.35952606869481302</v>
      </c>
      <c r="AI12" s="17">
        <v>0.42380127045377702</v>
      </c>
      <c r="AJ12" s="17">
        <v>0.215772265913239</v>
      </c>
      <c r="AK12" s="17"/>
      <c r="AL12" s="17">
        <v>0.25975421489894002</v>
      </c>
      <c r="AM12" s="17">
        <v>0.36120473349764498</v>
      </c>
      <c r="AN12" s="17">
        <v>0.33314754118671402</v>
      </c>
      <c r="AO12" s="17">
        <v>0.39674596088717401</v>
      </c>
      <c r="AP12" s="17">
        <v>0.29194769187165498</v>
      </c>
      <c r="AQ12" s="17"/>
      <c r="AR12" s="17">
        <v>0.41315168344888498</v>
      </c>
      <c r="AS12" s="17"/>
      <c r="AT12" s="17">
        <v>0.398723884151295</v>
      </c>
      <c r="AU12" s="17"/>
      <c r="AV12" s="17">
        <v>0.44760357895194902</v>
      </c>
      <c r="AW12" s="17"/>
      <c r="AX12" s="17">
        <v>0.27178843461344099</v>
      </c>
      <c r="AY12" s="17">
        <v>0.38833055406859002</v>
      </c>
      <c r="AZ12" s="17"/>
      <c r="BA12" s="17">
        <v>0.21348432321748401</v>
      </c>
      <c r="BB12" s="17">
        <v>0.34293446956293699</v>
      </c>
    </row>
    <row r="13" spans="2:54" ht="28.9">
      <c r="B13" s="18" t="s">
        <v>205</v>
      </c>
      <c r="C13" s="17">
        <v>0.284639681568641</v>
      </c>
      <c r="D13" s="17">
        <v>0.34229255762001398</v>
      </c>
      <c r="E13" s="17">
        <v>0.22869990322533801</v>
      </c>
      <c r="F13" s="17"/>
      <c r="G13" s="17">
        <v>0.29856634267375598</v>
      </c>
      <c r="H13" s="17">
        <v>0.34073306243656698</v>
      </c>
      <c r="I13" s="17">
        <v>0.27454219994586898</v>
      </c>
      <c r="J13" s="17">
        <v>0.25183890020434302</v>
      </c>
      <c r="K13" s="17">
        <v>0.251687401938126</v>
      </c>
      <c r="L13" s="17">
        <v>0.28810162182487598</v>
      </c>
      <c r="M13" s="17"/>
      <c r="N13" s="17">
        <v>0.34881450685705201</v>
      </c>
      <c r="O13" s="17">
        <v>0.255249498236369</v>
      </c>
      <c r="P13" s="17">
        <v>0.25821061243242499</v>
      </c>
      <c r="Q13" s="17">
        <v>0.26978232362219801</v>
      </c>
      <c r="R13" s="17"/>
      <c r="S13" s="17">
        <v>0.318067887629782</v>
      </c>
      <c r="T13" s="17">
        <v>0.278316469787598</v>
      </c>
      <c r="U13" s="17">
        <v>0.265001389693025</v>
      </c>
      <c r="V13" s="17">
        <v>0.23750501474351901</v>
      </c>
      <c r="W13" s="17">
        <v>0.27653935782949302</v>
      </c>
      <c r="X13" s="17">
        <v>0.26845875081854798</v>
      </c>
      <c r="Y13" s="17">
        <v>0.32820120792684299</v>
      </c>
      <c r="Z13" s="17">
        <v>0.27386068444823303</v>
      </c>
      <c r="AA13" s="17">
        <v>0.28315869932419402</v>
      </c>
      <c r="AB13" s="17">
        <v>0.28812886935291099</v>
      </c>
      <c r="AC13" s="17">
        <v>0.27421302901591599</v>
      </c>
      <c r="AD13" s="17">
        <v>0.31081742321902001</v>
      </c>
      <c r="AE13" s="17"/>
      <c r="AF13" s="17">
        <v>0.31335388160892702</v>
      </c>
      <c r="AG13" s="17">
        <v>0.327420221646126</v>
      </c>
      <c r="AH13" s="17">
        <v>0.242629283308333</v>
      </c>
      <c r="AI13" s="17">
        <v>0.32899406849886398</v>
      </c>
      <c r="AJ13" s="17">
        <v>0.24864128529325699</v>
      </c>
      <c r="AK13" s="17"/>
      <c r="AL13" s="17">
        <v>0.22830099763912401</v>
      </c>
      <c r="AM13" s="17">
        <v>0.27910124595639502</v>
      </c>
      <c r="AN13" s="17">
        <v>0.30655972046145302</v>
      </c>
      <c r="AO13" s="17">
        <v>0.34875063767111703</v>
      </c>
      <c r="AP13" s="17">
        <v>0.369939611254965</v>
      </c>
      <c r="AQ13" s="17"/>
      <c r="AR13" s="17">
        <v>0.35366837617399299</v>
      </c>
      <c r="AS13" s="17"/>
      <c r="AT13" s="17">
        <v>0.34111457098867498</v>
      </c>
      <c r="AU13" s="17"/>
      <c r="AV13" s="17">
        <v>0.32436394968408</v>
      </c>
      <c r="AW13" s="17"/>
      <c r="AX13" s="17">
        <v>0.321997285169839</v>
      </c>
      <c r="AY13" s="17">
        <v>0.27570293242838401</v>
      </c>
      <c r="AZ13" s="17"/>
      <c r="BA13" s="17">
        <v>0.30599385250294697</v>
      </c>
      <c r="BB13" s="17">
        <v>0.28392459626983901</v>
      </c>
    </row>
    <row r="14" spans="2:54" ht="28.9">
      <c r="B14" s="18" t="s">
        <v>203</v>
      </c>
      <c r="C14" s="17">
        <v>0.17912461334018101</v>
      </c>
      <c r="D14" s="17">
        <v>0.148948776579817</v>
      </c>
      <c r="E14" s="17">
        <v>0.20839539818438299</v>
      </c>
      <c r="F14" s="17"/>
      <c r="G14" s="17">
        <v>0.27779709660132001</v>
      </c>
      <c r="H14" s="17">
        <v>0.25148823180490998</v>
      </c>
      <c r="I14" s="17">
        <v>0.24662881740061601</v>
      </c>
      <c r="J14" s="17">
        <v>0.135478685384814</v>
      </c>
      <c r="K14" s="17">
        <v>0.13976724592019901</v>
      </c>
      <c r="L14" s="17">
        <v>6.2599518483419395E-2</v>
      </c>
      <c r="M14" s="17"/>
      <c r="N14" s="17">
        <v>0.15401277334098201</v>
      </c>
      <c r="O14" s="17">
        <v>0.17063001692236399</v>
      </c>
      <c r="P14" s="17">
        <v>0.19153909603762401</v>
      </c>
      <c r="Q14" s="17">
        <v>0.20274206319913399</v>
      </c>
      <c r="R14" s="17"/>
      <c r="S14" s="17">
        <v>0.21223141230634701</v>
      </c>
      <c r="T14" s="17">
        <v>0.14960555494354899</v>
      </c>
      <c r="U14" s="17">
        <v>0.124270202257</v>
      </c>
      <c r="V14" s="17">
        <v>0.19513805142312901</v>
      </c>
      <c r="W14" s="17">
        <v>0.14649172956276801</v>
      </c>
      <c r="X14" s="17">
        <v>0.14603851001137799</v>
      </c>
      <c r="Y14" s="17">
        <v>0.17765384361803499</v>
      </c>
      <c r="Z14" s="17">
        <v>0.23020536865706201</v>
      </c>
      <c r="AA14" s="17">
        <v>0.233503710894019</v>
      </c>
      <c r="AB14" s="17">
        <v>0.12984483825232199</v>
      </c>
      <c r="AC14" s="17">
        <v>0.20766162846869399</v>
      </c>
      <c r="AD14" s="17">
        <v>0.23627555187805599</v>
      </c>
      <c r="AE14" s="17"/>
      <c r="AF14" s="17">
        <v>0.211195751036658</v>
      </c>
      <c r="AG14" s="17">
        <v>9.8652981623867E-2</v>
      </c>
      <c r="AH14" s="17">
        <v>0.132288902398978</v>
      </c>
      <c r="AI14" s="17">
        <v>0.201828594530987</v>
      </c>
      <c r="AJ14" s="17">
        <v>0.196005894727001</v>
      </c>
      <c r="AK14" s="17"/>
      <c r="AL14" s="17">
        <v>0.186311306480345</v>
      </c>
      <c r="AM14" s="17">
        <v>0.20519622826196601</v>
      </c>
      <c r="AN14" s="17">
        <v>0.16727674592182901</v>
      </c>
      <c r="AO14" s="17">
        <v>0.21204725927187401</v>
      </c>
      <c r="AP14" s="17">
        <v>8.5461966809387599E-2</v>
      </c>
      <c r="AQ14" s="17"/>
      <c r="AR14" s="17">
        <v>0.18922889198373</v>
      </c>
      <c r="AS14" s="17"/>
      <c r="AT14" s="17">
        <v>0.20897820950527099</v>
      </c>
      <c r="AU14" s="17"/>
      <c r="AV14" s="17">
        <v>0.19177397356657999</v>
      </c>
      <c r="AW14" s="17"/>
      <c r="AX14" s="17">
        <v>0.20355823301030199</v>
      </c>
      <c r="AY14" s="17">
        <v>0.202674529398784</v>
      </c>
      <c r="AZ14" s="17"/>
      <c r="BA14" s="17">
        <v>0.140980125498679</v>
      </c>
      <c r="BB14" s="17">
        <v>0.170780299135321</v>
      </c>
    </row>
    <row r="15" spans="2:54" ht="28.9">
      <c r="B15" s="18" t="s">
        <v>204</v>
      </c>
      <c r="C15" s="17">
        <v>0.16946124623304901</v>
      </c>
      <c r="D15" s="17">
        <v>0.19387980030376201</v>
      </c>
      <c r="E15" s="17">
        <v>0.145236848568188</v>
      </c>
      <c r="F15" s="17"/>
      <c r="G15" s="17">
        <v>0.21280328094870199</v>
      </c>
      <c r="H15" s="17">
        <v>0.16508668052644701</v>
      </c>
      <c r="I15" s="17">
        <v>0.18045779702649101</v>
      </c>
      <c r="J15" s="17">
        <v>0.15739487020604501</v>
      </c>
      <c r="K15" s="17">
        <v>0.16324944205223699</v>
      </c>
      <c r="L15" s="17">
        <v>0.149212696554477</v>
      </c>
      <c r="M15" s="17"/>
      <c r="N15" s="17">
        <v>0.18417355409129699</v>
      </c>
      <c r="O15" s="17">
        <v>0.14851549111083201</v>
      </c>
      <c r="P15" s="17">
        <v>0.173632618551497</v>
      </c>
      <c r="Q15" s="17">
        <v>0.172991397759578</v>
      </c>
      <c r="R15" s="17"/>
      <c r="S15" s="17">
        <v>0.179637759779947</v>
      </c>
      <c r="T15" s="17">
        <v>0.158369297307282</v>
      </c>
      <c r="U15" s="17">
        <v>0.15513829228759099</v>
      </c>
      <c r="V15" s="17">
        <v>0.17271833581360499</v>
      </c>
      <c r="W15" s="17">
        <v>0.19502697826832899</v>
      </c>
      <c r="X15" s="17">
        <v>0.137821868705094</v>
      </c>
      <c r="Y15" s="17">
        <v>0.15226306821762201</v>
      </c>
      <c r="Z15" s="17">
        <v>0.187753724876872</v>
      </c>
      <c r="AA15" s="17">
        <v>0.16400751358690599</v>
      </c>
      <c r="AB15" s="17">
        <v>0.22051973365955099</v>
      </c>
      <c r="AC15" s="17">
        <v>0.179179747258742</v>
      </c>
      <c r="AD15" s="17">
        <v>0.120928732098023</v>
      </c>
      <c r="AE15" s="17"/>
      <c r="AF15" s="17">
        <v>0.18008115835454</v>
      </c>
      <c r="AG15" s="17">
        <v>0.16469418273310099</v>
      </c>
      <c r="AH15" s="17">
        <v>0.117516872969207</v>
      </c>
      <c r="AI15" s="17">
        <v>0.24513325646796699</v>
      </c>
      <c r="AJ15" s="17">
        <v>0.19540785897711299</v>
      </c>
      <c r="AK15" s="17"/>
      <c r="AL15" s="17">
        <v>0.16689272320405299</v>
      </c>
      <c r="AM15" s="17">
        <v>0.147209857003714</v>
      </c>
      <c r="AN15" s="17">
        <v>0.14917663257890701</v>
      </c>
      <c r="AO15" s="17">
        <v>0.21314107399889801</v>
      </c>
      <c r="AP15" s="17">
        <v>0.204808220367275</v>
      </c>
      <c r="AQ15" s="17"/>
      <c r="AR15" s="17">
        <v>0.216085960823443</v>
      </c>
      <c r="AS15" s="17"/>
      <c r="AT15" s="17">
        <v>0.26704368664074901</v>
      </c>
      <c r="AU15" s="17"/>
      <c r="AV15" s="17">
        <v>0.248502940249334</v>
      </c>
      <c r="AW15" s="17"/>
      <c r="AX15" s="17">
        <v>0.18807975590267501</v>
      </c>
      <c r="AY15" s="17">
        <v>0.19774139960401499</v>
      </c>
      <c r="AZ15" s="17"/>
      <c r="BA15" s="17">
        <v>0.17371181963434301</v>
      </c>
      <c r="BB15" s="17">
        <v>0.185141625684559</v>
      </c>
    </row>
    <row r="16" spans="2:54">
      <c r="B16" s="18" t="s">
        <v>130</v>
      </c>
      <c r="C16" s="17">
        <v>0.120381741424086</v>
      </c>
      <c r="D16" s="17">
        <v>0.106038960441612</v>
      </c>
      <c r="E16" s="17">
        <v>0.135140963753175</v>
      </c>
      <c r="F16" s="17"/>
      <c r="G16" s="17">
        <v>6.6831512232991205E-2</v>
      </c>
      <c r="H16" s="17">
        <v>7.3256593957743907E-2</v>
      </c>
      <c r="I16" s="17">
        <v>9.9464550170484098E-2</v>
      </c>
      <c r="J16" s="17">
        <v>0.18038986742767801</v>
      </c>
      <c r="K16" s="17">
        <v>0.13369035587981701</v>
      </c>
      <c r="L16" s="17">
        <v>0.15032825640924299</v>
      </c>
      <c r="M16" s="17"/>
      <c r="N16" s="17">
        <v>6.6769705912996094E-2</v>
      </c>
      <c r="O16" s="17">
        <v>0.153528112765598</v>
      </c>
      <c r="P16" s="17">
        <v>0.121304455192781</v>
      </c>
      <c r="Q16" s="17">
        <v>0.14212644914127701</v>
      </c>
      <c r="R16" s="17"/>
      <c r="S16" s="17">
        <v>6.1140228918535398E-2</v>
      </c>
      <c r="T16" s="17">
        <v>0.146061065136421</v>
      </c>
      <c r="U16" s="17">
        <v>0.14156465886387501</v>
      </c>
      <c r="V16" s="17">
        <v>0.145771103169653</v>
      </c>
      <c r="W16" s="17">
        <v>0.11618881630293899</v>
      </c>
      <c r="X16" s="17">
        <v>0.12881692261585601</v>
      </c>
      <c r="Y16" s="17">
        <v>0.115621574049505</v>
      </c>
      <c r="Z16" s="17">
        <v>0.117984852305829</v>
      </c>
      <c r="AA16" s="17">
        <v>8.9244719839291498E-2</v>
      </c>
      <c r="AB16" s="17">
        <v>0.174160445795354</v>
      </c>
      <c r="AC16" s="17">
        <v>0.138866220805584</v>
      </c>
      <c r="AD16" s="17">
        <v>0.101888648489115</v>
      </c>
      <c r="AE16" s="17"/>
      <c r="AF16" s="17">
        <v>7.2048818167696899E-2</v>
      </c>
      <c r="AG16" s="17">
        <v>0.13393873008697199</v>
      </c>
      <c r="AH16" s="17">
        <v>0.117428142280355</v>
      </c>
      <c r="AI16" s="17">
        <v>9.4725795421664899E-2</v>
      </c>
      <c r="AJ16" s="17">
        <v>9.3450914088746603E-2</v>
      </c>
      <c r="AK16" s="17"/>
      <c r="AL16" s="17">
        <v>0.16529691445606701</v>
      </c>
      <c r="AM16" s="17">
        <v>0.119019477472181</v>
      </c>
      <c r="AN16" s="17">
        <v>8.3801861632228303E-2</v>
      </c>
      <c r="AO16" s="17">
        <v>5.0595205091552499E-2</v>
      </c>
      <c r="AP16" s="17">
        <v>0.11653330265204501</v>
      </c>
      <c r="AQ16" s="17"/>
      <c r="AR16" s="17">
        <v>2.76099981591598E-2</v>
      </c>
      <c r="AS16" s="17"/>
      <c r="AT16" s="17">
        <v>3.27543468143403E-2</v>
      </c>
      <c r="AU16" s="17"/>
      <c r="AV16" s="17">
        <v>2.41164677085016E-2</v>
      </c>
      <c r="AW16" s="17"/>
      <c r="AX16" s="17">
        <v>8.3386468562776594E-2</v>
      </c>
      <c r="AY16" s="17">
        <v>8.8887519090991296E-2</v>
      </c>
      <c r="AZ16" s="17"/>
      <c r="BA16" s="17">
        <v>0.125276236302959</v>
      </c>
      <c r="BB16" s="17">
        <v>0.110095133075855</v>
      </c>
    </row>
    <row r="17" spans="2:54">
      <c r="B17" s="18" t="s">
        <v>101</v>
      </c>
      <c r="C17" s="19">
        <v>6.2850031378759497E-2</v>
      </c>
      <c r="D17" s="19">
        <v>5.5847520955007099E-2</v>
      </c>
      <c r="E17" s="19">
        <v>7.0080560025322106E-2</v>
      </c>
      <c r="F17" s="19"/>
      <c r="G17" s="19">
        <v>2.67767653031242E-2</v>
      </c>
      <c r="H17" s="19">
        <v>3.00849977920306E-2</v>
      </c>
      <c r="I17" s="19">
        <v>2.38869250328839E-2</v>
      </c>
      <c r="J17" s="19">
        <v>5.0059022798913E-2</v>
      </c>
      <c r="K17" s="19">
        <v>0.10770212932958501</v>
      </c>
      <c r="L17" s="19">
        <v>0.12727086217202299</v>
      </c>
      <c r="M17" s="19"/>
      <c r="N17" s="19">
        <v>6.1077307785707399E-2</v>
      </c>
      <c r="O17" s="19">
        <v>7.7912776757324206E-2</v>
      </c>
      <c r="P17" s="19">
        <v>5.0518471267487798E-2</v>
      </c>
      <c r="Q17" s="19">
        <v>6.1832573561561299E-2</v>
      </c>
      <c r="R17" s="19"/>
      <c r="S17" s="19">
        <v>2.8938622776750501E-2</v>
      </c>
      <c r="T17" s="19">
        <v>0.10642587762728201</v>
      </c>
      <c r="U17" s="19">
        <v>0.107595183142186</v>
      </c>
      <c r="V17" s="19">
        <v>4.20444865664606E-2</v>
      </c>
      <c r="W17" s="19">
        <v>4.1882141051142102E-2</v>
      </c>
      <c r="X17" s="19">
        <v>9.0972700925444405E-2</v>
      </c>
      <c r="Y17" s="19">
        <v>6.8274753525237097E-2</v>
      </c>
      <c r="Z17" s="19">
        <v>7.0382060445211406E-2</v>
      </c>
      <c r="AA17" s="19">
        <v>3.9712282183509501E-2</v>
      </c>
      <c r="AB17" s="19">
        <v>6.9231855816547699E-2</v>
      </c>
      <c r="AC17" s="19">
        <v>4.8691384511309999E-2</v>
      </c>
      <c r="AD17" s="19">
        <v>0</v>
      </c>
      <c r="AE17" s="19"/>
      <c r="AF17" s="19">
        <v>1.40509469519263E-2</v>
      </c>
      <c r="AG17" s="19">
        <v>0.113087971570779</v>
      </c>
      <c r="AH17" s="19">
        <v>8.0516743989780398E-2</v>
      </c>
      <c r="AI17" s="19">
        <v>4.1537195501420501E-2</v>
      </c>
      <c r="AJ17" s="19">
        <v>0.102996344374379</v>
      </c>
      <c r="AK17" s="19"/>
      <c r="AL17" s="19">
        <v>6.4435878810387495E-2</v>
      </c>
      <c r="AM17" s="19">
        <v>6.3499867808045798E-2</v>
      </c>
      <c r="AN17" s="19">
        <v>6.1545543083536797E-2</v>
      </c>
      <c r="AO17" s="19">
        <v>2.4710324707644501E-2</v>
      </c>
      <c r="AP17" s="19">
        <v>2.8781610947316998E-2</v>
      </c>
      <c r="AQ17" s="19"/>
      <c r="AR17" s="19">
        <v>2.9223064803529899E-2</v>
      </c>
      <c r="AS17" s="19"/>
      <c r="AT17" s="19">
        <v>2.88735898614896E-2</v>
      </c>
      <c r="AU17" s="19"/>
      <c r="AV17" s="19">
        <v>1.9409544696808299E-2</v>
      </c>
      <c r="AW17" s="19"/>
      <c r="AX17" s="19">
        <v>5.8045272047537601E-2</v>
      </c>
      <c r="AY17" s="19">
        <v>1.78103740349152E-2</v>
      </c>
      <c r="AZ17" s="19"/>
      <c r="BA17" s="19">
        <v>9.0983921316876396E-2</v>
      </c>
      <c r="BB17" s="19">
        <v>4.4648159673544303E-2</v>
      </c>
    </row>
    <row r="18" spans="2:54">
      <c r="B18" s="16"/>
    </row>
    <row r="19" spans="2:54">
      <c r="B19" t="s">
        <v>456</v>
      </c>
    </row>
    <row r="20" spans="2:54">
      <c r="B20" t="s">
        <v>457</v>
      </c>
    </row>
    <row r="22" spans="2:54">
      <c r="B22"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BB22"/>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206</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28.9">
      <c r="B9" s="18" t="s">
        <v>207</v>
      </c>
      <c r="C9" s="17">
        <v>0.50023110978762397</v>
      </c>
      <c r="D9" s="17">
        <v>0.52893986572083695</v>
      </c>
      <c r="E9" s="17">
        <v>0.47313468338396902</v>
      </c>
      <c r="F9" s="17"/>
      <c r="G9" s="17">
        <v>0.32295433422032199</v>
      </c>
      <c r="H9" s="17">
        <v>0.33825005755876397</v>
      </c>
      <c r="I9" s="17">
        <v>0.449152542655265</v>
      </c>
      <c r="J9" s="17">
        <v>0.52329581279123805</v>
      </c>
      <c r="K9" s="17">
        <v>0.64835683361430096</v>
      </c>
      <c r="L9" s="17">
        <v>0.66882703507469299</v>
      </c>
      <c r="M9" s="17"/>
      <c r="N9" s="17">
        <v>0.51523779224428701</v>
      </c>
      <c r="O9" s="17">
        <v>0.50987713677593505</v>
      </c>
      <c r="P9" s="17">
        <v>0.47465394535897998</v>
      </c>
      <c r="Q9" s="17">
        <v>0.50017993818944595</v>
      </c>
      <c r="R9" s="17"/>
      <c r="S9" s="17">
        <v>0.402787073835012</v>
      </c>
      <c r="T9" s="17">
        <v>0.56176565219447605</v>
      </c>
      <c r="U9" s="17">
        <v>0.56084553142372895</v>
      </c>
      <c r="V9" s="17">
        <v>0.50492389555925399</v>
      </c>
      <c r="W9" s="17">
        <v>0.416538768616591</v>
      </c>
      <c r="X9" s="17">
        <v>0.55444302099587495</v>
      </c>
      <c r="Y9" s="17">
        <v>0.51148265296155104</v>
      </c>
      <c r="Z9" s="17">
        <v>0.402758494646207</v>
      </c>
      <c r="AA9" s="17">
        <v>0.48597625132771</v>
      </c>
      <c r="AB9" s="17">
        <v>0.56508856347187197</v>
      </c>
      <c r="AC9" s="17">
        <v>0.50746813885583097</v>
      </c>
      <c r="AD9" s="17">
        <v>0.488024805006466</v>
      </c>
      <c r="AE9" s="17"/>
      <c r="AF9" s="17">
        <v>0.47708751056209803</v>
      </c>
      <c r="AG9" s="17">
        <v>0.571080110046009</v>
      </c>
      <c r="AH9" s="17">
        <v>0.54278110671079105</v>
      </c>
      <c r="AI9" s="17">
        <v>0.38280559512824702</v>
      </c>
      <c r="AJ9" s="17">
        <v>0.50538585840680195</v>
      </c>
      <c r="AK9" s="17"/>
      <c r="AL9" s="17">
        <v>0.53289911782451505</v>
      </c>
      <c r="AM9" s="17">
        <v>0.46284648019639302</v>
      </c>
      <c r="AN9" s="17">
        <v>0.47712420499487102</v>
      </c>
      <c r="AO9" s="17">
        <v>0.44736367358806201</v>
      </c>
      <c r="AP9" s="17">
        <v>0.40397625876296001</v>
      </c>
      <c r="AQ9" s="17"/>
      <c r="AR9" s="17">
        <v>0.48410494653092301</v>
      </c>
      <c r="AS9" s="17"/>
      <c r="AT9" s="17">
        <v>0.450335454125185</v>
      </c>
      <c r="AU9" s="17"/>
      <c r="AV9" s="17">
        <v>0.46952525537707401</v>
      </c>
      <c r="AW9" s="17"/>
      <c r="AX9" s="17">
        <v>0.66677454580475304</v>
      </c>
      <c r="AY9" s="17">
        <v>0.47864509705130498</v>
      </c>
      <c r="AZ9" s="17"/>
      <c r="BA9" s="17">
        <v>0.54222978581548897</v>
      </c>
      <c r="BB9" s="17">
        <v>0.54394981806369402</v>
      </c>
    </row>
    <row r="10" spans="2:54">
      <c r="B10" s="18" t="s">
        <v>208</v>
      </c>
      <c r="C10" s="17">
        <v>0.43761007787029998</v>
      </c>
      <c r="D10" s="17">
        <v>0.40918517527902598</v>
      </c>
      <c r="E10" s="17">
        <v>0.463110873566423</v>
      </c>
      <c r="F10" s="17"/>
      <c r="G10" s="17">
        <v>0.46504661082485599</v>
      </c>
      <c r="H10" s="17">
        <v>0.48006382706499401</v>
      </c>
      <c r="I10" s="17">
        <v>0.38679477405465301</v>
      </c>
      <c r="J10" s="17">
        <v>0.40649007379705998</v>
      </c>
      <c r="K10" s="17">
        <v>0.46720973814104699</v>
      </c>
      <c r="L10" s="17">
        <v>0.43571248773113203</v>
      </c>
      <c r="M10" s="17"/>
      <c r="N10" s="17">
        <v>0.43008144858839298</v>
      </c>
      <c r="O10" s="17">
        <v>0.45048825048423102</v>
      </c>
      <c r="P10" s="17">
        <v>0.41776050676209697</v>
      </c>
      <c r="Q10" s="17">
        <v>0.45389554645388702</v>
      </c>
      <c r="R10" s="17"/>
      <c r="S10" s="17">
        <v>0.45528859440163999</v>
      </c>
      <c r="T10" s="17">
        <v>0.44224541597168698</v>
      </c>
      <c r="U10" s="17">
        <v>0.42875543304204899</v>
      </c>
      <c r="V10" s="17">
        <v>0.32081255827524502</v>
      </c>
      <c r="W10" s="17">
        <v>0.39878025232692699</v>
      </c>
      <c r="X10" s="17">
        <v>0.44710963256765301</v>
      </c>
      <c r="Y10" s="17">
        <v>0.45238770371875298</v>
      </c>
      <c r="Z10" s="17">
        <v>0.556470432803714</v>
      </c>
      <c r="AA10" s="17">
        <v>0.45683407236246698</v>
      </c>
      <c r="AB10" s="17">
        <v>0.46304168370841697</v>
      </c>
      <c r="AC10" s="17">
        <v>0.38555125165183901</v>
      </c>
      <c r="AD10" s="17">
        <v>0.59123418695705998</v>
      </c>
      <c r="AE10" s="17"/>
      <c r="AF10" s="17">
        <v>0.42052773259519499</v>
      </c>
      <c r="AG10" s="17">
        <v>0.45179159350398101</v>
      </c>
      <c r="AH10" s="17">
        <v>0.43916283440543402</v>
      </c>
      <c r="AI10" s="17">
        <v>0.476231177500271</v>
      </c>
      <c r="AJ10" s="17">
        <v>0.45811025583516601</v>
      </c>
      <c r="AK10" s="17"/>
      <c r="AL10" s="17">
        <v>0.442489248339061</v>
      </c>
      <c r="AM10" s="17">
        <v>0.44249938763320001</v>
      </c>
      <c r="AN10" s="17">
        <v>0.43585221254214401</v>
      </c>
      <c r="AO10" s="17">
        <v>0.466595842352376</v>
      </c>
      <c r="AP10" s="17">
        <v>0.244882375996298</v>
      </c>
      <c r="AQ10" s="17"/>
      <c r="AR10" s="17">
        <v>0.46825637229467398</v>
      </c>
      <c r="AS10" s="17"/>
      <c r="AT10" s="17">
        <v>0.44207985328821198</v>
      </c>
      <c r="AU10" s="17"/>
      <c r="AV10" s="17">
        <v>0.53274781477147803</v>
      </c>
      <c r="AW10" s="17"/>
      <c r="AX10" s="17">
        <v>0.44054737638268598</v>
      </c>
      <c r="AY10" s="17">
        <v>0.44492809246471199</v>
      </c>
      <c r="AZ10" s="17"/>
      <c r="BA10" s="17">
        <v>0.43368654697868197</v>
      </c>
      <c r="BB10" s="17">
        <v>0.43915938850867797</v>
      </c>
    </row>
    <row r="11" spans="2:54" ht="28.9">
      <c r="B11" s="18" t="s">
        <v>209</v>
      </c>
      <c r="C11" s="17">
        <v>0.42557955899271899</v>
      </c>
      <c r="D11" s="17">
        <v>0.409795946324157</v>
      </c>
      <c r="E11" s="17">
        <v>0.43885569859539902</v>
      </c>
      <c r="F11" s="17"/>
      <c r="G11" s="17">
        <v>0.49218474711281601</v>
      </c>
      <c r="H11" s="17">
        <v>0.57407979204253701</v>
      </c>
      <c r="I11" s="17">
        <v>0.47317915297699897</v>
      </c>
      <c r="J11" s="17">
        <v>0.42732487289732302</v>
      </c>
      <c r="K11" s="17">
        <v>0.31931197651488702</v>
      </c>
      <c r="L11" s="17">
        <v>0.29515394041311799</v>
      </c>
      <c r="M11" s="17"/>
      <c r="N11" s="17">
        <v>0.51532485913902004</v>
      </c>
      <c r="O11" s="17">
        <v>0.37627734076036301</v>
      </c>
      <c r="P11" s="17">
        <v>0.38124786094290603</v>
      </c>
      <c r="Q11" s="17">
        <v>0.40784933275604401</v>
      </c>
      <c r="R11" s="17"/>
      <c r="S11" s="17">
        <v>0.53879967010790597</v>
      </c>
      <c r="T11" s="17">
        <v>0.34067349404769998</v>
      </c>
      <c r="U11" s="17">
        <v>0.41814359635631698</v>
      </c>
      <c r="V11" s="17">
        <v>0.45028466750420998</v>
      </c>
      <c r="W11" s="17">
        <v>0.466201919194005</v>
      </c>
      <c r="X11" s="17">
        <v>0.337229444758743</v>
      </c>
      <c r="Y11" s="17">
        <v>0.38781710890231702</v>
      </c>
      <c r="Z11" s="17">
        <v>0.42570687412469799</v>
      </c>
      <c r="AA11" s="17">
        <v>0.47570498891136298</v>
      </c>
      <c r="AB11" s="17">
        <v>0.429626019147963</v>
      </c>
      <c r="AC11" s="17">
        <v>0.380192125837925</v>
      </c>
      <c r="AD11" s="17">
        <v>0.34179648300422399</v>
      </c>
      <c r="AE11" s="17"/>
      <c r="AF11" s="17">
        <v>0.51464086237664897</v>
      </c>
      <c r="AG11" s="17">
        <v>0.32954924435215799</v>
      </c>
      <c r="AH11" s="17">
        <v>0.42397712088268502</v>
      </c>
      <c r="AI11" s="17">
        <v>0.56707724229556</v>
      </c>
      <c r="AJ11" s="17">
        <v>0.29649045649296601</v>
      </c>
      <c r="AK11" s="17"/>
      <c r="AL11" s="17">
        <v>0.36078814951939497</v>
      </c>
      <c r="AM11" s="17">
        <v>0.38217072878282199</v>
      </c>
      <c r="AN11" s="17">
        <v>0.47676578149758703</v>
      </c>
      <c r="AO11" s="17">
        <v>0.59115953377557695</v>
      </c>
      <c r="AP11" s="17">
        <v>0.57542728320310599</v>
      </c>
      <c r="AQ11" s="17"/>
      <c r="AR11" s="17">
        <v>0.53057602052233299</v>
      </c>
      <c r="AS11" s="17"/>
      <c r="AT11" s="17">
        <v>0.49196526836489701</v>
      </c>
      <c r="AU11" s="17"/>
      <c r="AV11" s="17">
        <v>0.58114799183233101</v>
      </c>
      <c r="AW11" s="17"/>
      <c r="AX11" s="17">
        <v>0.40305485749768399</v>
      </c>
      <c r="AY11" s="17">
        <v>0.53367752757057496</v>
      </c>
      <c r="AZ11" s="17"/>
      <c r="BA11" s="17">
        <v>0.29543898495563098</v>
      </c>
      <c r="BB11" s="17">
        <v>0.49670043221514198</v>
      </c>
    </row>
    <row r="12" spans="2:54">
      <c r="B12" s="18" t="s">
        <v>210</v>
      </c>
      <c r="C12" s="17">
        <v>0.34225574026751099</v>
      </c>
      <c r="D12" s="17">
        <v>0.33584868067529799</v>
      </c>
      <c r="E12" s="17">
        <v>0.34958497649711301</v>
      </c>
      <c r="F12" s="17"/>
      <c r="G12" s="17">
        <v>0.30711074993861698</v>
      </c>
      <c r="H12" s="17">
        <v>0.26966292367217298</v>
      </c>
      <c r="I12" s="17">
        <v>0.36207377941233698</v>
      </c>
      <c r="J12" s="17">
        <v>0.37590548992656297</v>
      </c>
      <c r="K12" s="17">
        <v>0.39576545599456497</v>
      </c>
      <c r="L12" s="17">
        <v>0.34215129434601599</v>
      </c>
      <c r="M12" s="17"/>
      <c r="N12" s="17">
        <v>0.287351156499076</v>
      </c>
      <c r="O12" s="17">
        <v>0.34906468293121501</v>
      </c>
      <c r="P12" s="17">
        <v>0.376078532471608</v>
      </c>
      <c r="Q12" s="17">
        <v>0.36490938942123502</v>
      </c>
      <c r="R12" s="17"/>
      <c r="S12" s="17">
        <v>0.29556926985481102</v>
      </c>
      <c r="T12" s="17">
        <v>0.37784514115352702</v>
      </c>
      <c r="U12" s="17">
        <v>0.34290160508724998</v>
      </c>
      <c r="V12" s="17">
        <v>0.39016824365337199</v>
      </c>
      <c r="W12" s="17">
        <v>0.33422179402726698</v>
      </c>
      <c r="X12" s="17">
        <v>0.32919455666913999</v>
      </c>
      <c r="Y12" s="17">
        <v>0.36310041004448401</v>
      </c>
      <c r="Z12" s="17">
        <v>0.36196029772539001</v>
      </c>
      <c r="AA12" s="17">
        <v>0.30498313355018403</v>
      </c>
      <c r="AB12" s="17">
        <v>0.27555099111528097</v>
      </c>
      <c r="AC12" s="17">
        <v>0.42526374090938301</v>
      </c>
      <c r="AD12" s="17">
        <v>0.41184394899635901</v>
      </c>
      <c r="AE12" s="17"/>
      <c r="AF12" s="17">
        <v>0.29765199581322099</v>
      </c>
      <c r="AG12" s="17">
        <v>0.38548995255643298</v>
      </c>
      <c r="AH12" s="17">
        <v>0.26049475462167199</v>
      </c>
      <c r="AI12" s="17">
        <v>0.25028767501161803</v>
      </c>
      <c r="AJ12" s="17">
        <v>0.45294889830096702</v>
      </c>
      <c r="AK12" s="17"/>
      <c r="AL12" s="17">
        <v>0.39725035936054098</v>
      </c>
      <c r="AM12" s="17">
        <v>0.36673274037101</v>
      </c>
      <c r="AN12" s="17">
        <v>0.277442394127141</v>
      </c>
      <c r="AO12" s="17">
        <v>0.31524426598740402</v>
      </c>
      <c r="AP12" s="17">
        <v>0.18730888025891201</v>
      </c>
      <c r="AQ12" s="17"/>
      <c r="AR12" s="17">
        <v>0.27017137464133301</v>
      </c>
      <c r="AS12" s="17"/>
      <c r="AT12" s="17">
        <v>0.351157037884478</v>
      </c>
      <c r="AU12" s="17"/>
      <c r="AV12" s="17">
        <v>0.21160529934920799</v>
      </c>
      <c r="AW12" s="17"/>
      <c r="AX12" s="17">
        <v>0.313685746163408</v>
      </c>
      <c r="AY12" s="17">
        <v>0.27855693179734897</v>
      </c>
      <c r="AZ12" s="17"/>
      <c r="BA12" s="17">
        <v>0.43576849830374997</v>
      </c>
      <c r="BB12" s="17">
        <v>0.28985044667683901</v>
      </c>
    </row>
    <row r="13" spans="2:54">
      <c r="B13" s="18" t="s">
        <v>211</v>
      </c>
      <c r="C13" s="17">
        <v>0.31134855516473597</v>
      </c>
      <c r="D13" s="17">
        <v>0.31290299914903102</v>
      </c>
      <c r="E13" s="17">
        <v>0.31090002727684801</v>
      </c>
      <c r="F13" s="17"/>
      <c r="G13" s="17">
        <v>0.270028548906452</v>
      </c>
      <c r="H13" s="17">
        <v>0.19017432000559201</v>
      </c>
      <c r="I13" s="17">
        <v>0.27386539175133301</v>
      </c>
      <c r="J13" s="17">
        <v>0.29628841895077301</v>
      </c>
      <c r="K13" s="17">
        <v>0.39287003542252502</v>
      </c>
      <c r="L13" s="17">
        <v>0.422399287036268</v>
      </c>
      <c r="M13" s="17"/>
      <c r="N13" s="17">
        <v>0.26377830790361001</v>
      </c>
      <c r="O13" s="17">
        <v>0.33303072721893001</v>
      </c>
      <c r="P13" s="17">
        <v>0.32807899540291002</v>
      </c>
      <c r="Q13" s="17">
        <v>0.33113348525429498</v>
      </c>
      <c r="R13" s="17"/>
      <c r="S13" s="17">
        <v>0.25224821468824399</v>
      </c>
      <c r="T13" s="17">
        <v>0.34600398450096498</v>
      </c>
      <c r="U13" s="17">
        <v>0.27633568808257303</v>
      </c>
      <c r="V13" s="17">
        <v>0.33380708356925098</v>
      </c>
      <c r="W13" s="17">
        <v>0.39022420032273702</v>
      </c>
      <c r="X13" s="17">
        <v>0.32007821801651598</v>
      </c>
      <c r="Y13" s="17">
        <v>0.315289530431003</v>
      </c>
      <c r="Z13" s="17">
        <v>0.35553950949464402</v>
      </c>
      <c r="AA13" s="17">
        <v>0.32694374192966902</v>
      </c>
      <c r="AB13" s="17">
        <v>0.224628109190012</v>
      </c>
      <c r="AC13" s="17">
        <v>0.342043834531776</v>
      </c>
      <c r="AD13" s="17">
        <v>0.31048998475794998</v>
      </c>
      <c r="AE13" s="17"/>
      <c r="AF13" s="17">
        <v>0.261341304742159</v>
      </c>
      <c r="AG13" s="17">
        <v>0.348724589786094</v>
      </c>
      <c r="AH13" s="17">
        <v>0.291823079371065</v>
      </c>
      <c r="AI13" s="17">
        <v>0.29604056803220602</v>
      </c>
      <c r="AJ13" s="17">
        <v>0.44285649068767002</v>
      </c>
      <c r="AK13" s="17"/>
      <c r="AL13" s="17">
        <v>0.32701026017170098</v>
      </c>
      <c r="AM13" s="17">
        <v>0.36354088150311498</v>
      </c>
      <c r="AN13" s="17">
        <v>0.26472560546518498</v>
      </c>
      <c r="AO13" s="17">
        <v>0.25243119222051202</v>
      </c>
      <c r="AP13" s="17">
        <v>0.19654439479307501</v>
      </c>
      <c r="AQ13" s="17"/>
      <c r="AR13" s="17">
        <v>0.28977129534353702</v>
      </c>
      <c r="AS13" s="17"/>
      <c r="AT13" s="17">
        <v>0.31741882719731301</v>
      </c>
      <c r="AU13" s="17"/>
      <c r="AV13" s="17">
        <v>0.25260206790075102</v>
      </c>
      <c r="AW13" s="17"/>
      <c r="AX13" s="17">
        <v>0.35507446597032899</v>
      </c>
      <c r="AY13" s="17">
        <v>0.27340018162277901</v>
      </c>
      <c r="AZ13" s="17"/>
      <c r="BA13" s="17">
        <v>0.394849639652951</v>
      </c>
      <c r="BB13" s="17">
        <v>0.285245788394065</v>
      </c>
    </row>
    <row r="14" spans="2:54" ht="28.9">
      <c r="B14" s="18" t="s">
        <v>212</v>
      </c>
      <c r="C14" s="17">
        <v>0.31130363768988101</v>
      </c>
      <c r="D14" s="17">
        <v>0.314841400297041</v>
      </c>
      <c r="E14" s="17">
        <v>0.30894336989669002</v>
      </c>
      <c r="F14" s="17"/>
      <c r="G14" s="17">
        <v>0.38621868009294502</v>
      </c>
      <c r="H14" s="17">
        <v>0.38774754431700298</v>
      </c>
      <c r="I14" s="17">
        <v>0.26159886051331399</v>
      </c>
      <c r="J14" s="17">
        <v>0.32298898068467402</v>
      </c>
      <c r="K14" s="17">
        <v>0.26079967602362097</v>
      </c>
      <c r="L14" s="17">
        <v>0.27009896427195201</v>
      </c>
      <c r="M14" s="17"/>
      <c r="N14" s="17">
        <v>0.31947205174263199</v>
      </c>
      <c r="O14" s="17">
        <v>0.29754061792633402</v>
      </c>
      <c r="P14" s="17">
        <v>0.32312560572056598</v>
      </c>
      <c r="Q14" s="17">
        <v>0.30248484595376501</v>
      </c>
      <c r="R14" s="17"/>
      <c r="S14" s="17">
        <v>0.36342598172541701</v>
      </c>
      <c r="T14" s="17">
        <v>0.29736627109833502</v>
      </c>
      <c r="U14" s="17">
        <v>0.27315500915764701</v>
      </c>
      <c r="V14" s="17">
        <v>0.39590332776967302</v>
      </c>
      <c r="W14" s="17">
        <v>0.29379263106307901</v>
      </c>
      <c r="X14" s="17">
        <v>0.27979197454059301</v>
      </c>
      <c r="Y14" s="17">
        <v>0.28339361565807197</v>
      </c>
      <c r="Z14" s="17">
        <v>0.21050250017935301</v>
      </c>
      <c r="AA14" s="17">
        <v>0.27602200091170198</v>
      </c>
      <c r="AB14" s="17">
        <v>0.33584639818662398</v>
      </c>
      <c r="AC14" s="17">
        <v>0.31103191199197699</v>
      </c>
      <c r="AD14" s="17">
        <v>0.34325436499182699</v>
      </c>
      <c r="AE14" s="17"/>
      <c r="AF14" s="17">
        <v>0.36357808421780002</v>
      </c>
      <c r="AG14" s="17">
        <v>0.300424913481662</v>
      </c>
      <c r="AH14" s="17">
        <v>0.32251540049711303</v>
      </c>
      <c r="AI14" s="17">
        <v>0.27468423498771299</v>
      </c>
      <c r="AJ14" s="17">
        <v>0.25578754783685098</v>
      </c>
      <c r="AK14" s="17"/>
      <c r="AL14" s="17">
        <v>0.28875602729864802</v>
      </c>
      <c r="AM14" s="17">
        <v>0.32745473311818102</v>
      </c>
      <c r="AN14" s="17">
        <v>0.29319990927136702</v>
      </c>
      <c r="AO14" s="17">
        <v>0.376243475893275</v>
      </c>
      <c r="AP14" s="17">
        <v>0.314553829475753</v>
      </c>
      <c r="AQ14" s="17"/>
      <c r="AR14" s="17">
        <v>0.35001931004379899</v>
      </c>
      <c r="AS14" s="17"/>
      <c r="AT14" s="17">
        <v>0.35761721662438201</v>
      </c>
      <c r="AU14" s="17"/>
      <c r="AV14" s="17">
        <v>0.32507322648271397</v>
      </c>
      <c r="AW14" s="17"/>
      <c r="AX14" s="17">
        <v>0.31870545552548002</v>
      </c>
      <c r="AY14" s="17">
        <v>0.32726903829392601</v>
      </c>
      <c r="AZ14" s="17"/>
      <c r="BA14" s="17">
        <v>0.29707258848539803</v>
      </c>
      <c r="BB14" s="17">
        <v>0.27976637924855202</v>
      </c>
    </row>
    <row r="15" spans="2:54" ht="43.15">
      <c r="B15" s="18" t="s">
        <v>213</v>
      </c>
      <c r="C15" s="17">
        <v>0.19495308922114299</v>
      </c>
      <c r="D15" s="17">
        <v>0.20451077084125799</v>
      </c>
      <c r="E15" s="17">
        <v>0.18512505792359399</v>
      </c>
      <c r="F15" s="17"/>
      <c r="G15" s="17">
        <v>0.254242206661974</v>
      </c>
      <c r="H15" s="17">
        <v>0.34384707921511198</v>
      </c>
      <c r="I15" s="17">
        <v>0.210052410008813</v>
      </c>
      <c r="J15" s="17">
        <v>0.138893601809819</v>
      </c>
      <c r="K15" s="17">
        <v>0.12979258736660801</v>
      </c>
      <c r="L15" s="17">
        <v>0.11575029565304799</v>
      </c>
      <c r="M15" s="17"/>
      <c r="N15" s="17">
        <v>0.260195910899715</v>
      </c>
      <c r="O15" s="17">
        <v>0.18129185070663001</v>
      </c>
      <c r="P15" s="17">
        <v>0.15742196669698499</v>
      </c>
      <c r="Q15" s="17">
        <v>0.17310698591662199</v>
      </c>
      <c r="R15" s="17"/>
      <c r="S15" s="17">
        <v>0.24587933917718199</v>
      </c>
      <c r="T15" s="17">
        <v>0.14292533444677799</v>
      </c>
      <c r="U15" s="17">
        <v>0.16824512635442701</v>
      </c>
      <c r="V15" s="17">
        <v>0.21898546359371701</v>
      </c>
      <c r="W15" s="17">
        <v>0.17250525322730201</v>
      </c>
      <c r="X15" s="17">
        <v>0.23038269666119199</v>
      </c>
      <c r="Y15" s="17">
        <v>0.14729595928307601</v>
      </c>
      <c r="Z15" s="17">
        <v>0.29750988193496503</v>
      </c>
      <c r="AA15" s="17">
        <v>0.223354654373984</v>
      </c>
      <c r="AB15" s="17">
        <v>0.18808511882686499</v>
      </c>
      <c r="AC15" s="17">
        <v>0.130563809775124</v>
      </c>
      <c r="AD15" s="17">
        <v>0.147767326582016</v>
      </c>
      <c r="AE15" s="17"/>
      <c r="AF15" s="17">
        <v>0.26840280509951697</v>
      </c>
      <c r="AG15" s="17">
        <v>0.146685981127815</v>
      </c>
      <c r="AH15" s="17">
        <v>0.17988260436237399</v>
      </c>
      <c r="AI15" s="17">
        <v>0.243657588799159</v>
      </c>
      <c r="AJ15" s="17">
        <v>0.131603689651422</v>
      </c>
      <c r="AK15" s="17"/>
      <c r="AL15" s="17">
        <v>0.103264624381152</v>
      </c>
      <c r="AM15" s="17">
        <v>0.21182980772362101</v>
      </c>
      <c r="AN15" s="17">
        <v>0.25670882731863398</v>
      </c>
      <c r="AO15" s="17">
        <v>0.24255939899086301</v>
      </c>
      <c r="AP15" s="17">
        <v>0.45599516579954502</v>
      </c>
      <c r="AQ15" s="17"/>
      <c r="AR15" s="17">
        <v>0.295780662018157</v>
      </c>
      <c r="AS15" s="17"/>
      <c r="AT15" s="17">
        <v>0.29854677702643301</v>
      </c>
      <c r="AU15" s="17"/>
      <c r="AV15" s="17">
        <v>0.32739573117827803</v>
      </c>
      <c r="AW15" s="17"/>
      <c r="AX15" s="17">
        <v>0.22554309261271599</v>
      </c>
      <c r="AY15" s="17">
        <v>0.24162618309245301</v>
      </c>
      <c r="AZ15" s="17"/>
      <c r="BA15" s="17">
        <v>0.159988137310377</v>
      </c>
      <c r="BB15" s="17">
        <v>0.20402218195059099</v>
      </c>
    </row>
    <row r="16" spans="2:54">
      <c r="B16" s="18" t="s">
        <v>130</v>
      </c>
      <c r="C16" s="17">
        <v>4.2264649636049499E-2</v>
      </c>
      <c r="D16" s="17">
        <v>3.3824616821299003E-2</v>
      </c>
      <c r="E16" s="17">
        <v>5.05419273074839E-2</v>
      </c>
      <c r="F16" s="17"/>
      <c r="G16" s="17">
        <v>1.4055770263767199E-2</v>
      </c>
      <c r="H16" s="17">
        <v>4.31880851629904E-2</v>
      </c>
      <c r="I16" s="17">
        <v>4.6814062505532397E-2</v>
      </c>
      <c r="J16" s="17">
        <v>5.2335077804072899E-2</v>
      </c>
      <c r="K16" s="17">
        <v>4.4780979368264598E-2</v>
      </c>
      <c r="L16" s="17">
        <v>4.6357168604342601E-2</v>
      </c>
      <c r="M16" s="17"/>
      <c r="N16" s="17">
        <v>3.7666784456682798E-2</v>
      </c>
      <c r="O16" s="17">
        <v>4.6731894358055699E-2</v>
      </c>
      <c r="P16" s="17">
        <v>3.9150231919450898E-2</v>
      </c>
      <c r="Q16" s="17">
        <v>4.7127123657926803E-2</v>
      </c>
      <c r="R16" s="17"/>
      <c r="S16" s="17">
        <v>2.5644984045161901E-2</v>
      </c>
      <c r="T16" s="17">
        <v>4.8966965571319902E-2</v>
      </c>
      <c r="U16" s="17">
        <v>3.5267521610373997E-2</v>
      </c>
      <c r="V16" s="17">
        <v>4.8214296183668799E-2</v>
      </c>
      <c r="W16" s="17">
        <v>3.3339611292075702E-2</v>
      </c>
      <c r="X16" s="17">
        <v>6.5951529609289697E-2</v>
      </c>
      <c r="Y16" s="17">
        <v>5.2824871335086197E-2</v>
      </c>
      <c r="Z16" s="17">
        <v>3.1038182974836299E-2</v>
      </c>
      <c r="AA16" s="17">
        <v>3.1120234484476601E-2</v>
      </c>
      <c r="AB16" s="17">
        <v>2.9242007179380299E-2</v>
      </c>
      <c r="AC16" s="17">
        <v>7.2533927607121101E-2</v>
      </c>
      <c r="AD16" s="17">
        <v>5.3587101092328102E-2</v>
      </c>
      <c r="AE16" s="17"/>
      <c r="AF16" s="17">
        <v>2.6365348685979902E-2</v>
      </c>
      <c r="AG16" s="17">
        <v>4.2787895292609499E-2</v>
      </c>
      <c r="AH16" s="17">
        <v>5.0277192661382301E-2</v>
      </c>
      <c r="AI16" s="17">
        <v>4.1182291251954301E-2</v>
      </c>
      <c r="AJ16" s="17">
        <v>3.1614671593945799E-2</v>
      </c>
      <c r="AK16" s="17"/>
      <c r="AL16" s="17">
        <v>5.4993790027636602E-2</v>
      </c>
      <c r="AM16" s="17">
        <v>4.0889255705587303E-2</v>
      </c>
      <c r="AN16" s="17">
        <v>3.7794103977312199E-2</v>
      </c>
      <c r="AO16" s="17">
        <v>2.9817078419209699E-2</v>
      </c>
      <c r="AP16" s="17">
        <v>7.0401876991464496E-2</v>
      </c>
      <c r="AQ16" s="17"/>
      <c r="AR16" s="17">
        <v>1.7026654611505598E-2</v>
      </c>
      <c r="AS16" s="17"/>
      <c r="AT16" s="17">
        <v>1.3131794968066299E-2</v>
      </c>
      <c r="AU16" s="17"/>
      <c r="AV16" s="17">
        <v>7.0684943436014501E-3</v>
      </c>
      <c r="AW16" s="17"/>
      <c r="AX16" s="17">
        <v>8.0702596601760802E-3</v>
      </c>
      <c r="AY16" s="17">
        <v>3.3250523190128299E-2</v>
      </c>
      <c r="AZ16" s="17"/>
      <c r="BA16" s="17">
        <v>4.4589345327100002E-2</v>
      </c>
      <c r="BB16" s="17">
        <v>3.09676220330216E-2</v>
      </c>
    </row>
    <row r="17" spans="2:54">
      <c r="B17" s="18" t="s">
        <v>101</v>
      </c>
      <c r="C17" s="19">
        <v>1.7033154948924E-2</v>
      </c>
      <c r="D17" s="19">
        <v>2.66967053717002E-2</v>
      </c>
      <c r="E17" s="19">
        <v>7.7765300490050399E-3</v>
      </c>
      <c r="F17" s="19"/>
      <c r="G17" s="19">
        <v>9.8744402302020206E-3</v>
      </c>
      <c r="H17" s="19">
        <v>2.4049357415261902E-2</v>
      </c>
      <c r="I17" s="19">
        <v>1.2524969081592299E-2</v>
      </c>
      <c r="J17" s="19">
        <v>2.0186102652663199E-2</v>
      </c>
      <c r="K17" s="19">
        <v>1.14375096447135E-2</v>
      </c>
      <c r="L17" s="19">
        <v>2.13397083867874E-2</v>
      </c>
      <c r="M17" s="19"/>
      <c r="N17" s="19">
        <v>9.9352319863275102E-3</v>
      </c>
      <c r="O17" s="19">
        <v>1.35851551180208E-2</v>
      </c>
      <c r="P17" s="19">
        <v>2.7208046936589701E-2</v>
      </c>
      <c r="Q17" s="19">
        <v>1.5923929875266099E-2</v>
      </c>
      <c r="R17" s="19"/>
      <c r="S17" s="19">
        <v>2.3714577785091898E-2</v>
      </c>
      <c r="T17" s="19">
        <v>1.19611098678318E-2</v>
      </c>
      <c r="U17" s="19">
        <v>1.5981021003919699E-2</v>
      </c>
      <c r="V17" s="19">
        <v>8.7447786880685708E-3</v>
      </c>
      <c r="W17" s="19">
        <v>1.8943352545968101E-2</v>
      </c>
      <c r="X17" s="19">
        <v>1.6430048960967999E-2</v>
      </c>
      <c r="Y17" s="19">
        <v>3.9103662930194502E-2</v>
      </c>
      <c r="Z17" s="19">
        <v>1.7933886085049599E-2</v>
      </c>
      <c r="AA17" s="19">
        <v>5.0389420387305902E-3</v>
      </c>
      <c r="AB17" s="19">
        <v>1.06615159285016E-2</v>
      </c>
      <c r="AC17" s="19">
        <v>2.5650876292947301E-2</v>
      </c>
      <c r="AD17" s="19">
        <v>2.8531710046025699E-2</v>
      </c>
      <c r="AE17" s="19"/>
      <c r="AF17" s="19">
        <v>8.3528072066844199E-3</v>
      </c>
      <c r="AG17" s="19">
        <v>1.98093186662711E-2</v>
      </c>
      <c r="AH17" s="19">
        <v>1.61951923739947E-2</v>
      </c>
      <c r="AI17" s="19">
        <v>1.9416059390801699E-2</v>
      </c>
      <c r="AJ17" s="19">
        <v>2.9849064818779001E-2</v>
      </c>
      <c r="AK17" s="19"/>
      <c r="AL17" s="19">
        <v>1.8580586380893299E-2</v>
      </c>
      <c r="AM17" s="19">
        <v>1.5178463374939499E-2</v>
      </c>
      <c r="AN17" s="19">
        <v>2.5856464878732201E-2</v>
      </c>
      <c r="AO17" s="19">
        <v>2.7863568229634398E-3</v>
      </c>
      <c r="AP17" s="19">
        <v>0</v>
      </c>
      <c r="AQ17" s="19"/>
      <c r="AR17" s="19">
        <v>2.8658919377626399E-3</v>
      </c>
      <c r="AS17" s="19"/>
      <c r="AT17" s="19">
        <v>0</v>
      </c>
      <c r="AU17" s="19"/>
      <c r="AV17" s="19">
        <v>5.3419726311619703E-3</v>
      </c>
      <c r="AW17" s="19"/>
      <c r="AX17" s="19">
        <v>0</v>
      </c>
      <c r="AY17" s="19">
        <v>1.12623771228811E-2</v>
      </c>
      <c r="AZ17" s="19"/>
      <c r="BA17" s="19">
        <v>2.48905640608332E-2</v>
      </c>
      <c r="BB17" s="19">
        <v>1.21487356631041E-2</v>
      </c>
    </row>
    <row r="18" spans="2:54">
      <c r="B18" s="16"/>
    </row>
    <row r="19" spans="2:54">
      <c r="B19" t="s">
        <v>456</v>
      </c>
    </row>
    <row r="20" spans="2:54">
      <c r="B20" t="s">
        <v>457</v>
      </c>
    </row>
    <row r="22" spans="2:54">
      <c r="B22"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BB22"/>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214</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28.9">
      <c r="B9" s="18" t="s">
        <v>207</v>
      </c>
      <c r="C9" s="17">
        <v>0.51924723519544502</v>
      </c>
      <c r="D9" s="17">
        <v>0.51170248104860505</v>
      </c>
      <c r="E9" s="17">
        <v>0.52863031825540596</v>
      </c>
      <c r="F9" s="17"/>
      <c r="G9" s="17">
        <v>0.24904434254657401</v>
      </c>
      <c r="H9" s="17">
        <v>0.37016787822551001</v>
      </c>
      <c r="I9" s="17">
        <v>0.51096816227152697</v>
      </c>
      <c r="J9" s="17">
        <v>0.58472362533516498</v>
      </c>
      <c r="K9" s="17">
        <v>0.59424820616668095</v>
      </c>
      <c r="L9" s="17">
        <v>0.72977140654851402</v>
      </c>
      <c r="M9" s="17"/>
      <c r="N9" s="17">
        <v>0.51585664032566103</v>
      </c>
      <c r="O9" s="17">
        <v>0.527651005001469</v>
      </c>
      <c r="P9" s="17">
        <v>0.51185658041228999</v>
      </c>
      <c r="Q9" s="17">
        <v>0.52186971228970502</v>
      </c>
      <c r="R9" s="17"/>
      <c r="S9" s="17">
        <v>0.41636471003294201</v>
      </c>
      <c r="T9" s="17">
        <v>0.62885952733505301</v>
      </c>
      <c r="U9" s="17">
        <v>0.61305153597311501</v>
      </c>
      <c r="V9" s="17">
        <v>0.56147046904145403</v>
      </c>
      <c r="W9" s="17">
        <v>0.43796210897930499</v>
      </c>
      <c r="X9" s="17">
        <v>0.51616516507587695</v>
      </c>
      <c r="Y9" s="17">
        <v>0.49245316070662898</v>
      </c>
      <c r="Z9" s="17">
        <v>0.46104561275531603</v>
      </c>
      <c r="AA9" s="17">
        <v>0.53111486138909203</v>
      </c>
      <c r="AB9" s="17">
        <v>0.55388625583379003</v>
      </c>
      <c r="AC9" s="17">
        <v>0.437169882442838</v>
      </c>
      <c r="AD9" s="17">
        <v>0.50342817876591495</v>
      </c>
      <c r="AE9" s="17"/>
      <c r="AF9" s="17">
        <v>0.50301626369116503</v>
      </c>
      <c r="AG9" s="17">
        <v>0.626189611495514</v>
      </c>
      <c r="AH9" s="17">
        <v>0.59233569537680397</v>
      </c>
      <c r="AI9" s="17">
        <v>0.377807734902535</v>
      </c>
      <c r="AJ9" s="17">
        <v>0.50310419219430402</v>
      </c>
      <c r="AK9" s="17"/>
      <c r="AL9" s="17">
        <v>0.59842067486169204</v>
      </c>
      <c r="AM9" s="17">
        <v>0.469073296056783</v>
      </c>
      <c r="AN9" s="17">
        <v>0.46556548699664602</v>
      </c>
      <c r="AO9" s="17">
        <v>0.539047022727415</v>
      </c>
      <c r="AP9" s="17">
        <v>0.52645685604655601</v>
      </c>
      <c r="AQ9" s="17"/>
      <c r="AR9" s="17">
        <v>0.42960110882930502</v>
      </c>
      <c r="AS9" s="17"/>
      <c r="AT9" s="17">
        <v>0.411067766083271</v>
      </c>
      <c r="AU9" s="17"/>
      <c r="AV9" s="17">
        <v>0.38842177197123301</v>
      </c>
      <c r="AW9" s="17"/>
      <c r="AX9" s="17">
        <v>0.60061960521322899</v>
      </c>
      <c r="AY9" s="17">
        <v>0.51234661405992798</v>
      </c>
      <c r="AZ9" s="17"/>
      <c r="BA9" s="17">
        <v>0.59479826150121395</v>
      </c>
      <c r="BB9" s="17">
        <v>0.54762816863160702</v>
      </c>
    </row>
    <row r="10" spans="2:54">
      <c r="B10" s="18" t="s">
        <v>208</v>
      </c>
      <c r="C10" s="17">
        <v>0.44968723304451003</v>
      </c>
      <c r="D10" s="17">
        <v>0.44358054993819701</v>
      </c>
      <c r="E10" s="17">
        <v>0.45723904546212502</v>
      </c>
      <c r="F10" s="17"/>
      <c r="G10" s="17">
        <v>0.45741182766726901</v>
      </c>
      <c r="H10" s="17">
        <v>0.47198707928892297</v>
      </c>
      <c r="I10" s="17">
        <v>0.45751401058062702</v>
      </c>
      <c r="J10" s="17">
        <v>0.44333893970440502</v>
      </c>
      <c r="K10" s="17">
        <v>0.41644761135119501</v>
      </c>
      <c r="L10" s="17">
        <v>0.44828823431886999</v>
      </c>
      <c r="M10" s="17"/>
      <c r="N10" s="17">
        <v>0.49112188754960201</v>
      </c>
      <c r="O10" s="17">
        <v>0.50610393190926695</v>
      </c>
      <c r="P10" s="17">
        <v>0.38494037462472203</v>
      </c>
      <c r="Q10" s="17">
        <v>0.39684096115470702</v>
      </c>
      <c r="R10" s="17"/>
      <c r="S10" s="17">
        <v>0.42313539291271002</v>
      </c>
      <c r="T10" s="17">
        <v>0.43943569382934999</v>
      </c>
      <c r="U10" s="17">
        <v>0.43451653161752501</v>
      </c>
      <c r="V10" s="17">
        <v>0.55826627445274402</v>
      </c>
      <c r="W10" s="17">
        <v>0.46709139758784302</v>
      </c>
      <c r="X10" s="17">
        <v>0.40501293525294502</v>
      </c>
      <c r="Y10" s="17">
        <v>0.43807552058744198</v>
      </c>
      <c r="Z10" s="17">
        <v>0.50790551290757702</v>
      </c>
      <c r="AA10" s="17">
        <v>0.353334503473684</v>
      </c>
      <c r="AB10" s="17">
        <v>0.44329857574125398</v>
      </c>
      <c r="AC10" s="17">
        <v>0.50656238560155997</v>
      </c>
      <c r="AD10" s="17">
        <v>0.67554345235300095</v>
      </c>
      <c r="AE10" s="17"/>
      <c r="AF10" s="17">
        <v>0.44633671366336097</v>
      </c>
      <c r="AG10" s="17">
        <v>0.42284498528525999</v>
      </c>
      <c r="AH10" s="17">
        <v>0.476435877157659</v>
      </c>
      <c r="AI10" s="17">
        <v>0.547109078305829</v>
      </c>
      <c r="AJ10" s="17">
        <v>0.46571983511473197</v>
      </c>
      <c r="AK10" s="17"/>
      <c r="AL10" s="17">
        <v>0.41220240858549501</v>
      </c>
      <c r="AM10" s="17">
        <v>0.47094389002134202</v>
      </c>
      <c r="AN10" s="17">
        <v>0.47931517985022998</v>
      </c>
      <c r="AO10" s="17">
        <v>0.49341661138295301</v>
      </c>
      <c r="AP10" s="17">
        <v>0.35713305463011502</v>
      </c>
      <c r="AQ10" s="17"/>
      <c r="AR10" s="17">
        <v>0.46405396598835502</v>
      </c>
      <c r="AS10" s="17"/>
      <c r="AT10" s="17">
        <v>0.45527537969390097</v>
      </c>
      <c r="AU10" s="17"/>
      <c r="AV10" s="17">
        <v>0.476965089937891</v>
      </c>
      <c r="AW10" s="17"/>
      <c r="AX10" s="17">
        <v>0.468996094706991</v>
      </c>
      <c r="AY10" s="17">
        <v>0.42241433357233199</v>
      </c>
      <c r="AZ10" s="17"/>
      <c r="BA10" s="17">
        <v>0.432147343131559</v>
      </c>
      <c r="BB10" s="17">
        <v>0.47191114805546602</v>
      </c>
    </row>
    <row r="11" spans="2:54" ht="28.9">
      <c r="B11" s="18" t="s">
        <v>209</v>
      </c>
      <c r="C11" s="17">
        <v>0.43379928623187503</v>
      </c>
      <c r="D11" s="17">
        <v>0.39138790069356899</v>
      </c>
      <c r="E11" s="17">
        <v>0.47464959538829499</v>
      </c>
      <c r="F11" s="17"/>
      <c r="G11" s="17">
        <v>0.56520867558814303</v>
      </c>
      <c r="H11" s="17">
        <v>0.45146328859924201</v>
      </c>
      <c r="I11" s="17">
        <v>0.53212073707639596</v>
      </c>
      <c r="J11" s="17">
        <v>0.39633377222094601</v>
      </c>
      <c r="K11" s="17">
        <v>0.34418864471720401</v>
      </c>
      <c r="L11" s="17">
        <v>0.34509534738889502</v>
      </c>
      <c r="M11" s="17"/>
      <c r="N11" s="17">
        <v>0.49841840072375898</v>
      </c>
      <c r="O11" s="17">
        <v>0.43431227950219797</v>
      </c>
      <c r="P11" s="17">
        <v>0.40770180753075802</v>
      </c>
      <c r="Q11" s="17">
        <v>0.38556494985845002</v>
      </c>
      <c r="R11" s="17"/>
      <c r="S11" s="17">
        <v>0.49131470406260602</v>
      </c>
      <c r="T11" s="17">
        <v>0.44554229799040701</v>
      </c>
      <c r="U11" s="17">
        <v>0.389673074408036</v>
      </c>
      <c r="V11" s="17">
        <v>0.42686540888741098</v>
      </c>
      <c r="W11" s="17">
        <v>0.39544977449125301</v>
      </c>
      <c r="X11" s="17">
        <v>0.36064805740270001</v>
      </c>
      <c r="Y11" s="17">
        <v>0.45096800001239701</v>
      </c>
      <c r="Z11" s="17">
        <v>0.44903514026750802</v>
      </c>
      <c r="AA11" s="17">
        <v>0.42839200685905199</v>
      </c>
      <c r="AB11" s="17">
        <v>0.42485687661085803</v>
      </c>
      <c r="AC11" s="17">
        <v>0.46205499745506701</v>
      </c>
      <c r="AD11" s="17">
        <v>0.47997553905485502</v>
      </c>
      <c r="AE11" s="17"/>
      <c r="AF11" s="17">
        <v>0.49653451664300702</v>
      </c>
      <c r="AG11" s="17">
        <v>0.33639334960851502</v>
      </c>
      <c r="AH11" s="17">
        <v>0.52670849201202197</v>
      </c>
      <c r="AI11" s="17">
        <v>0.55183489977159805</v>
      </c>
      <c r="AJ11" s="17">
        <v>0.30671009276997602</v>
      </c>
      <c r="AK11" s="17"/>
      <c r="AL11" s="17">
        <v>0.34096816193873902</v>
      </c>
      <c r="AM11" s="17">
        <v>0.43019501361128398</v>
      </c>
      <c r="AN11" s="17">
        <v>0.510846561267015</v>
      </c>
      <c r="AO11" s="17">
        <v>0.52302015570837501</v>
      </c>
      <c r="AP11" s="17">
        <v>0.60096017482223696</v>
      </c>
      <c r="AQ11" s="17"/>
      <c r="AR11" s="17">
        <v>0.51101805844103598</v>
      </c>
      <c r="AS11" s="17"/>
      <c r="AT11" s="17">
        <v>0.40301369209264598</v>
      </c>
      <c r="AU11" s="17"/>
      <c r="AV11" s="17">
        <v>0.56556594939485505</v>
      </c>
      <c r="AW11" s="17"/>
      <c r="AX11" s="17">
        <v>0.41855735809950401</v>
      </c>
      <c r="AY11" s="17">
        <v>0.48096745000699298</v>
      </c>
      <c r="AZ11" s="17"/>
      <c r="BA11" s="17">
        <v>0.32987789082458802</v>
      </c>
      <c r="BB11" s="17">
        <v>0.48269753045814401</v>
      </c>
    </row>
    <row r="12" spans="2:54" ht="28.9">
      <c r="B12" s="18" t="s">
        <v>212</v>
      </c>
      <c r="C12" s="17">
        <v>0.34646893548133301</v>
      </c>
      <c r="D12" s="17">
        <v>0.33950248281231599</v>
      </c>
      <c r="E12" s="17">
        <v>0.35305510247829303</v>
      </c>
      <c r="F12" s="17"/>
      <c r="G12" s="17">
        <v>0.46127070123713598</v>
      </c>
      <c r="H12" s="17">
        <v>0.42087464061916102</v>
      </c>
      <c r="I12" s="17">
        <v>0.30450923100148197</v>
      </c>
      <c r="J12" s="17">
        <v>0.317948227340412</v>
      </c>
      <c r="K12" s="17">
        <v>0.30536366282696498</v>
      </c>
      <c r="L12" s="17">
        <v>0.28723886412425198</v>
      </c>
      <c r="M12" s="17"/>
      <c r="N12" s="17">
        <v>0.39141519165612598</v>
      </c>
      <c r="O12" s="17">
        <v>0.29994036029439902</v>
      </c>
      <c r="P12" s="17">
        <v>0.34104895902830201</v>
      </c>
      <c r="Q12" s="17">
        <v>0.35809456108371901</v>
      </c>
      <c r="R12" s="17"/>
      <c r="S12" s="17">
        <v>0.442274688371187</v>
      </c>
      <c r="T12" s="17">
        <v>0.293938370931004</v>
      </c>
      <c r="U12" s="17">
        <v>0.31208803438059302</v>
      </c>
      <c r="V12" s="17">
        <v>0.38814138734860298</v>
      </c>
      <c r="W12" s="17">
        <v>0.36154678310490901</v>
      </c>
      <c r="X12" s="17">
        <v>0.28432764527051402</v>
      </c>
      <c r="Y12" s="17">
        <v>0.31255051375665099</v>
      </c>
      <c r="Z12" s="17">
        <v>0.30922519321653302</v>
      </c>
      <c r="AA12" s="17">
        <v>0.31987558172083702</v>
      </c>
      <c r="AB12" s="17">
        <v>0.38955998340473702</v>
      </c>
      <c r="AC12" s="17">
        <v>0.38817729719846999</v>
      </c>
      <c r="AD12" s="17">
        <v>0.30245792658707599</v>
      </c>
      <c r="AE12" s="17"/>
      <c r="AF12" s="17">
        <v>0.41923205783663903</v>
      </c>
      <c r="AG12" s="17">
        <v>0.355690453548904</v>
      </c>
      <c r="AH12" s="17">
        <v>0.32559666301530998</v>
      </c>
      <c r="AI12" s="17">
        <v>0.329415274243129</v>
      </c>
      <c r="AJ12" s="17">
        <v>0.22715690908806199</v>
      </c>
      <c r="AK12" s="17"/>
      <c r="AL12" s="17">
        <v>0.336168577159217</v>
      </c>
      <c r="AM12" s="17">
        <v>0.30526417971726999</v>
      </c>
      <c r="AN12" s="17">
        <v>0.36101367571570803</v>
      </c>
      <c r="AO12" s="17">
        <v>0.37442503889058998</v>
      </c>
      <c r="AP12" s="17">
        <v>0.48992376289156098</v>
      </c>
      <c r="AQ12" s="17"/>
      <c r="AR12" s="17">
        <v>0.43896197943423798</v>
      </c>
      <c r="AS12" s="17"/>
      <c r="AT12" s="17">
        <v>0.51583689059986404</v>
      </c>
      <c r="AU12" s="17"/>
      <c r="AV12" s="17">
        <v>0.44332862051581501</v>
      </c>
      <c r="AW12" s="17"/>
      <c r="AX12" s="17">
        <v>0.44415362445601297</v>
      </c>
      <c r="AY12" s="17">
        <v>0.35704452454487401</v>
      </c>
      <c r="AZ12" s="17"/>
      <c r="BA12" s="17">
        <v>0.28525671977408501</v>
      </c>
      <c r="BB12" s="17">
        <v>0.35782006005969502</v>
      </c>
    </row>
    <row r="13" spans="2:54">
      <c r="B13" s="18" t="s">
        <v>210</v>
      </c>
      <c r="C13" s="17">
        <v>0.331001220117219</v>
      </c>
      <c r="D13" s="17">
        <v>0.34688314226773997</v>
      </c>
      <c r="E13" s="17">
        <v>0.31604775657740303</v>
      </c>
      <c r="F13" s="17"/>
      <c r="G13" s="17">
        <v>0.29698360705236199</v>
      </c>
      <c r="H13" s="17">
        <v>0.32266289595375103</v>
      </c>
      <c r="I13" s="17">
        <v>0.31772002754011403</v>
      </c>
      <c r="J13" s="17">
        <v>0.35436233009888801</v>
      </c>
      <c r="K13" s="17">
        <v>0.33421064713259202</v>
      </c>
      <c r="L13" s="17">
        <v>0.350595418403853</v>
      </c>
      <c r="M13" s="17"/>
      <c r="N13" s="17">
        <v>0.248215309446884</v>
      </c>
      <c r="O13" s="17">
        <v>0.33292449330305401</v>
      </c>
      <c r="P13" s="17">
        <v>0.41057499958374399</v>
      </c>
      <c r="Q13" s="17">
        <v>0.34779978316370902</v>
      </c>
      <c r="R13" s="17"/>
      <c r="S13" s="17">
        <v>0.27865838403625898</v>
      </c>
      <c r="T13" s="17">
        <v>0.239458408828502</v>
      </c>
      <c r="U13" s="17">
        <v>0.34640675261409798</v>
      </c>
      <c r="V13" s="17">
        <v>0.35341965344485998</v>
      </c>
      <c r="W13" s="17">
        <v>0.479443970410316</v>
      </c>
      <c r="X13" s="17">
        <v>0.39184461297641399</v>
      </c>
      <c r="Y13" s="17">
        <v>0.34767159663673702</v>
      </c>
      <c r="Z13" s="17">
        <v>0.40852194977657502</v>
      </c>
      <c r="AA13" s="17">
        <v>0.39478971332145102</v>
      </c>
      <c r="AB13" s="17">
        <v>0.28478556389743898</v>
      </c>
      <c r="AC13" s="17">
        <v>0.25090977294398498</v>
      </c>
      <c r="AD13" s="17">
        <v>0.244743310225601</v>
      </c>
      <c r="AE13" s="17"/>
      <c r="AF13" s="17">
        <v>0.28533819841138902</v>
      </c>
      <c r="AG13" s="17">
        <v>0.39154640595129803</v>
      </c>
      <c r="AH13" s="17">
        <v>0.235038064993081</v>
      </c>
      <c r="AI13" s="17">
        <v>0.26509453605616001</v>
      </c>
      <c r="AJ13" s="17">
        <v>0.49325527546785602</v>
      </c>
      <c r="AK13" s="17"/>
      <c r="AL13" s="17">
        <v>0.37702415495699798</v>
      </c>
      <c r="AM13" s="17">
        <v>0.36694635596591002</v>
      </c>
      <c r="AN13" s="17">
        <v>0.27370618245366002</v>
      </c>
      <c r="AO13" s="17">
        <v>0.288369694064533</v>
      </c>
      <c r="AP13" s="17">
        <v>9.8167335953100301E-2</v>
      </c>
      <c r="AQ13" s="17"/>
      <c r="AR13" s="17">
        <v>0.31275985048417598</v>
      </c>
      <c r="AS13" s="17"/>
      <c r="AT13" s="17">
        <v>0.42782299054557699</v>
      </c>
      <c r="AU13" s="17"/>
      <c r="AV13" s="17">
        <v>0.27488174131734799</v>
      </c>
      <c r="AW13" s="17"/>
      <c r="AX13" s="17">
        <v>0.28115053375294402</v>
      </c>
      <c r="AY13" s="17">
        <v>0.30589654222816998</v>
      </c>
      <c r="AZ13" s="17"/>
      <c r="BA13" s="17">
        <v>0.42850195271630198</v>
      </c>
      <c r="BB13" s="17">
        <v>0.27418779031531698</v>
      </c>
    </row>
    <row r="14" spans="2:54">
      <c r="B14" s="18" t="s">
        <v>211</v>
      </c>
      <c r="C14" s="17">
        <v>0.29087198567884898</v>
      </c>
      <c r="D14" s="17">
        <v>0.31726662016553497</v>
      </c>
      <c r="E14" s="17">
        <v>0.26549129545193201</v>
      </c>
      <c r="F14" s="17"/>
      <c r="G14" s="17">
        <v>0.20453458836948801</v>
      </c>
      <c r="H14" s="17">
        <v>0.25007978525039298</v>
      </c>
      <c r="I14" s="17">
        <v>0.27235324295969598</v>
      </c>
      <c r="J14" s="17">
        <v>0.29085460424157999</v>
      </c>
      <c r="K14" s="17">
        <v>0.34215822695803899</v>
      </c>
      <c r="L14" s="17">
        <v>0.36428264957124701</v>
      </c>
      <c r="M14" s="17"/>
      <c r="N14" s="17">
        <v>0.233023357203789</v>
      </c>
      <c r="O14" s="17">
        <v>0.31253542141553398</v>
      </c>
      <c r="P14" s="17">
        <v>0.28882620135300102</v>
      </c>
      <c r="Q14" s="17">
        <v>0.32943448311364398</v>
      </c>
      <c r="R14" s="17"/>
      <c r="S14" s="17">
        <v>0.2395369193687</v>
      </c>
      <c r="T14" s="17">
        <v>0.29910157208695898</v>
      </c>
      <c r="U14" s="17">
        <v>0.29643972371688998</v>
      </c>
      <c r="V14" s="17">
        <v>0.25540352006286898</v>
      </c>
      <c r="W14" s="17">
        <v>0.30720350064248497</v>
      </c>
      <c r="X14" s="17">
        <v>0.33035792091361299</v>
      </c>
      <c r="Y14" s="17">
        <v>0.34268823552623701</v>
      </c>
      <c r="Z14" s="17">
        <v>0.34115620724935602</v>
      </c>
      <c r="AA14" s="17">
        <v>0.33345505585074697</v>
      </c>
      <c r="AB14" s="17">
        <v>0.239961960342509</v>
      </c>
      <c r="AC14" s="17">
        <v>0.29801851852557298</v>
      </c>
      <c r="AD14" s="17">
        <v>0.19938301720170101</v>
      </c>
      <c r="AE14" s="17"/>
      <c r="AF14" s="17">
        <v>0.257350012641403</v>
      </c>
      <c r="AG14" s="17">
        <v>0.37922209220082098</v>
      </c>
      <c r="AH14" s="17">
        <v>0.18531537983486801</v>
      </c>
      <c r="AI14" s="17">
        <v>0.22880565293996499</v>
      </c>
      <c r="AJ14" s="17">
        <v>0.41481857666157501</v>
      </c>
      <c r="AK14" s="17"/>
      <c r="AL14" s="17">
        <v>0.35457004472479098</v>
      </c>
      <c r="AM14" s="17">
        <v>0.31313721254098198</v>
      </c>
      <c r="AN14" s="17">
        <v>0.25520841801913702</v>
      </c>
      <c r="AO14" s="17">
        <v>0.19554254265607601</v>
      </c>
      <c r="AP14" s="17">
        <v>0.25122007836010402</v>
      </c>
      <c r="AQ14" s="17"/>
      <c r="AR14" s="17">
        <v>0.26928807205084099</v>
      </c>
      <c r="AS14" s="17"/>
      <c r="AT14" s="17">
        <v>0.31874040864097603</v>
      </c>
      <c r="AU14" s="17"/>
      <c r="AV14" s="17">
        <v>0.27443745862756103</v>
      </c>
      <c r="AW14" s="17"/>
      <c r="AX14" s="17">
        <v>0.33622551157484798</v>
      </c>
      <c r="AY14" s="17">
        <v>0.27096921779459299</v>
      </c>
      <c r="AZ14" s="17"/>
      <c r="BA14" s="17">
        <v>0.40724207035515197</v>
      </c>
      <c r="BB14" s="17">
        <v>0.238145003978911</v>
      </c>
    </row>
    <row r="15" spans="2:54" ht="28.9">
      <c r="B15" s="18" t="s">
        <v>177</v>
      </c>
      <c r="C15" s="17">
        <v>0.130705017479498</v>
      </c>
      <c r="D15" s="17">
        <v>0.149305182906909</v>
      </c>
      <c r="E15" s="17">
        <v>0.111787604548073</v>
      </c>
      <c r="F15" s="17"/>
      <c r="G15" s="17">
        <v>0.215664315142401</v>
      </c>
      <c r="H15" s="17">
        <v>0.182595003563638</v>
      </c>
      <c r="I15" s="17">
        <v>0.166450850341747</v>
      </c>
      <c r="J15" s="17">
        <v>0.11655725032455901</v>
      </c>
      <c r="K15" s="17">
        <v>9.0896571670307097E-2</v>
      </c>
      <c r="L15" s="17">
        <v>4.03814091138174E-2</v>
      </c>
      <c r="M15" s="17"/>
      <c r="N15" s="17">
        <v>0.17116991870578899</v>
      </c>
      <c r="O15" s="17">
        <v>0.105574766953948</v>
      </c>
      <c r="P15" s="17">
        <v>0.114127809875277</v>
      </c>
      <c r="Q15" s="17">
        <v>0.13026813479204599</v>
      </c>
      <c r="R15" s="17"/>
      <c r="S15" s="17">
        <v>0.23972883335707601</v>
      </c>
      <c r="T15" s="17">
        <v>8.6841704984408893E-2</v>
      </c>
      <c r="U15" s="17">
        <v>7.2873987969625006E-2</v>
      </c>
      <c r="V15" s="17">
        <v>0.103393365081472</v>
      </c>
      <c r="W15" s="17">
        <v>0.106179694412425</v>
      </c>
      <c r="X15" s="17">
        <v>8.7138754575171104E-2</v>
      </c>
      <c r="Y15" s="17">
        <v>0.15058034458800801</v>
      </c>
      <c r="Z15" s="17">
        <v>0.12773154775685699</v>
      </c>
      <c r="AA15" s="17">
        <v>0.120362221517458</v>
      </c>
      <c r="AB15" s="17">
        <v>0.13362351330089101</v>
      </c>
      <c r="AC15" s="17">
        <v>0.15531141026522</v>
      </c>
      <c r="AD15" s="17">
        <v>0.152731398884415</v>
      </c>
      <c r="AE15" s="17"/>
      <c r="AF15" s="17">
        <v>0.19229697227122799</v>
      </c>
      <c r="AG15" s="17">
        <v>8.8843065101400095E-2</v>
      </c>
      <c r="AH15" s="17">
        <v>0.10774227418525401</v>
      </c>
      <c r="AI15" s="17">
        <v>0.167867596210411</v>
      </c>
      <c r="AJ15" s="17">
        <v>8.8677078152327699E-2</v>
      </c>
      <c r="AK15" s="17"/>
      <c r="AL15" s="17">
        <v>0.111181977235403</v>
      </c>
      <c r="AM15" s="17">
        <v>0.108425711112418</v>
      </c>
      <c r="AN15" s="17">
        <v>0.14505659754154099</v>
      </c>
      <c r="AO15" s="17">
        <v>0.20544756019208801</v>
      </c>
      <c r="AP15" s="17">
        <v>0.22279404609530801</v>
      </c>
      <c r="AQ15" s="17"/>
      <c r="AR15" s="17">
        <v>0.20683329612159701</v>
      </c>
      <c r="AS15" s="17"/>
      <c r="AT15" s="17">
        <v>0.170002575041834</v>
      </c>
      <c r="AU15" s="17"/>
      <c r="AV15" s="17">
        <v>0.25960582233889501</v>
      </c>
      <c r="AW15" s="17"/>
      <c r="AX15" s="17">
        <v>0.22826406696431001</v>
      </c>
      <c r="AY15" s="17">
        <v>0.20371462907162299</v>
      </c>
      <c r="AZ15" s="17"/>
      <c r="BA15" s="17">
        <v>9.0937523594871297E-2</v>
      </c>
      <c r="BB15" s="17">
        <v>0.14991202944350299</v>
      </c>
    </row>
    <row r="16" spans="2:54">
      <c r="B16" s="18" t="s">
        <v>130</v>
      </c>
      <c r="C16" s="17">
        <v>4.0313321835230703E-2</v>
      </c>
      <c r="D16" s="17">
        <v>3.9134325609985601E-2</v>
      </c>
      <c r="E16" s="17">
        <v>4.0582984289603302E-2</v>
      </c>
      <c r="F16" s="17"/>
      <c r="G16" s="17">
        <v>3.88446955872832E-2</v>
      </c>
      <c r="H16" s="17">
        <v>4.18798428605432E-2</v>
      </c>
      <c r="I16" s="17">
        <v>3.4693876556355099E-2</v>
      </c>
      <c r="J16" s="17">
        <v>5.0437224069120497E-2</v>
      </c>
      <c r="K16" s="17">
        <v>4.8002021058707697E-2</v>
      </c>
      <c r="L16" s="17">
        <v>3.0728902521553698E-2</v>
      </c>
      <c r="M16" s="17"/>
      <c r="N16" s="17">
        <v>3.0701882990401101E-2</v>
      </c>
      <c r="O16" s="17">
        <v>3.87484985908325E-2</v>
      </c>
      <c r="P16" s="17">
        <v>4.8979161622174798E-2</v>
      </c>
      <c r="Q16" s="17">
        <v>4.3396748665450402E-2</v>
      </c>
      <c r="R16" s="17"/>
      <c r="S16" s="17">
        <v>1.9962748429150801E-2</v>
      </c>
      <c r="T16" s="17">
        <v>4.5857902812422399E-2</v>
      </c>
      <c r="U16" s="17">
        <v>4.2593645550288599E-2</v>
      </c>
      <c r="V16" s="17">
        <v>1.05864658975246E-2</v>
      </c>
      <c r="W16" s="17">
        <v>3.0781083099251001E-2</v>
      </c>
      <c r="X16" s="17">
        <v>6.3279068754845097E-2</v>
      </c>
      <c r="Y16" s="17">
        <v>4.3758365261865703E-2</v>
      </c>
      <c r="Z16" s="17">
        <v>2.4757406271722401E-2</v>
      </c>
      <c r="AA16" s="17">
        <v>5.2324955660709702E-2</v>
      </c>
      <c r="AB16" s="17">
        <v>4.4563751708533203E-2</v>
      </c>
      <c r="AC16" s="17">
        <v>6.7030877462198796E-2</v>
      </c>
      <c r="AD16" s="17">
        <v>5.2133302326285297E-2</v>
      </c>
      <c r="AE16" s="17"/>
      <c r="AF16" s="17">
        <v>2.93558923445685E-2</v>
      </c>
      <c r="AG16" s="17">
        <v>2.7400379451496901E-2</v>
      </c>
      <c r="AH16" s="17">
        <v>2.75558951322331E-2</v>
      </c>
      <c r="AI16" s="17">
        <v>4.0465472548995997E-2</v>
      </c>
      <c r="AJ16" s="17">
        <v>1.58018764472849E-2</v>
      </c>
      <c r="AK16" s="17"/>
      <c r="AL16" s="17">
        <v>4.2477319735590602E-2</v>
      </c>
      <c r="AM16" s="17">
        <v>5.7571582880599201E-2</v>
      </c>
      <c r="AN16" s="17">
        <v>3.3043374201341798E-2</v>
      </c>
      <c r="AO16" s="17">
        <v>1.65952833362032E-2</v>
      </c>
      <c r="AP16" s="17">
        <v>1.9704937016408901E-2</v>
      </c>
      <c r="AQ16" s="17"/>
      <c r="AR16" s="17">
        <v>1.8035945405913401E-2</v>
      </c>
      <c r="AS16" s="17"/>
      <c r="AT16" s="17">
        <v>0</v>
      </c>
      <c r="AU16" s="17"/>
      <c r="AV16" s="17">
        <v>3.01954413221984E-2</v>
      </c>
      <c r="AW16" s="17"/>
      <c r="AX16" s="17">
        <v>1.06240098665802E-2</v>
      </c>
      <c r="AY16" s="17">
        <v>4.0351722637583499E-2</v>
      </c>
      <c r="AZ16" s="17"/>
      <c r="BA16" s="17">
        <v>3.1879730336481199E-2</v>
      </c>
      <c r="BB16" s="17">
        <v>3.8937711743442502E-2</v>
      </c>
    </row>
    <row r="17" spans="2:54">
      <c r="B17" s="18" t="s">
        <v>101</v>
      </c>
      <c r="C17" s="19">
        <v>2.0870713619379401E-2</v>
      </c>
      <c r="D17" s="19">
        <v>2.16006255232397E-2</v>
      </c>
      <c r="E17" s="19">
        <v>2.02816147010671E-2</v>
      </c>
      <c r="F17" s="19"/>
      <c r="G17" s="19">
        <v>2.4550240876518199E-2</v>
      </c>
      <c r="H17" s="19">
        <v>1.75708117176816E-2</v>
      </c>
      <c r="I17" s="19">
        <v>1.4063219476694099E-2</v>
      </c>
      <c r="J17" s="19">
        <v>1.3049437911353001E-2</v>
      </c>
      <c r="K17" s="19">
        <v>4.9562366079681099E-2</v>
      </c>
      <c r="L17" s="19">
        <v>1.34358354090778E-2</v>
      </c>
      <c r="M17" s="19"/>
      <c r="N17" s="19">
        <v>1.95686948252814E-2</v>
      </c>
      <c r="O17" s="19">
        <v>1.9380573650530399E-2</v>
      </c>
      <c r="P17" s="19">
        <v>2.71209400336399E-2</v>
      </c>
      <c r="Q17" s="19">
        <v>1.9053250853564199E-2</v>
      </c>
      <c r="R17" s="19"/>
      <c r="S17" s="19">
        <v>1.6631439905026899E-2</v>
      </c>
      <c r="T17" s="19">
        <v>4.00885786729928E-2</v>
      </c>
      <c r="U17" s="19">
        <v>2.78499349452088E-2</v>
      </c>
      <c r="V17" s="19">
        <v>3.0319393541797E-2</v>
      </c>
      <c r="W17" s="19">
        <v>9.1320248397309192E-3</v>
      </c>
      <c r="X17" s="19">
        <v>1.6131946174470401E-2</v>
      </c>
      <c r="Y17" s="19">
        <v>1.7077480855609999E-2</v>
      </c>
      <c r="Z17" s="19">
        <v>2.82700870877906E-2</v>
      </c>
      <c r="AA17" s="19">
        <v>1.00004303671705E-2</v>
      </c>
      <c r="AB17" s="19">
        <v>2.2662831540727402E-2</v>
      </c>
      <c r="AC17" s="19">
        <v>1.34620526997805E-2</v>
      </c>
      <c r="AD17" s="19">
        <v>0</v>
      </c>
      <c r="AE17" s="19"/>
      <c r="AF17" s="19">
        <v>1.4150758778929899E-2</v>
      </c>
      <c r="AG17" s="19">
        <v>1.54502641217881E-2</v>
      </c>
      <c r="AH17" s="19">
        <v>2.5905978649653098E-2</v>
      </c>
      <c r="AI17" s="19">
        <v>7.2808605586900197E-3</v>
      </c>
      <c r="AJ17" s="19">
        <v>3.35629408307292E-2</v>
      </c>
      <c r="AK17" s="19"/>
      <c r="AL17" s="19">
        <v>2.16443110536454E-2</v>
      </c>
      <c r="AM17" s="19">
        <v>1.17689488945891E-2</v>
      </c>
      <c r="AN17" s="19">
        <v>2.0058779806819201E-2</v>
      </c>
      <c r="AO17" s="19">
        <v>1.0174795261605999E-2</v>
      </c>
      <c r="AP17" s="19">
        <v>7.1141088961830398E-2</v>
      </c>
      <c r="AQ17" s="19"/>
      <c r="AR17" s="19">
        <v>2.1199529673747601E-2</v>
      </c>
      <c r="AS17" s="19"/>
      <c r="AT17" s="19">
        <v>2.88279820205424E-2</v>
      </c>
      <c r="AU17" s="19"/>
      <c r="AV17" s="19">
        <v>1.4159078887136601E-2</v>
      </c>
      <c r="AW17" s="19"/>
      <c r="AX17" s="19">
        <v>2.5024250816348102E-2</v>
      </c>
      <c r="AY17" s="19">
        <v>1.7559930185803499E-2</v>
      </c>
      <c r="AZ17" s="19"/>
      <c r="BA17" s="19">
        <v>1.8389229148527302E-2</v>
      </c>
      <c r="BB17" s="19">
        <v>1.9727123456496701E-2</v>
      </c>
    </row>
    <row r="18" spans="2:54">
      <c r="B18" s="16"/>
    </row>
    <row r="19" spans="2:54">
      <c r="B19" t="s">
        <v>456</v>
      </c>
    </row>
    <row r="20" spans="2:54">
      <c r="B20" t="s">
        <v>457</v>
      </c>
    </row>
    <row r="22" spans="2:54">
      <c r="B22"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H18"/>
  <sheetViews>
    <sheetView showGridLines="0" workbookViewId="0">
      <pane xSplit="2" topLeftCell="C1" activePane="topRight" state="frozen"/>
      <selection pane="topRight" activeCell="B18" sqref="B18"/>
    </sheetView>
  </sheetViews>
  <sheetFormatPr defaultColWidth="11.5703125" defaultRowHeight="14.45"/>
  <cols>
    <col min="2" max="2" width="25.7109375" customWidth="1"/>
    <col min="3" max="8" width="20.7109375" customWidth="1"/>
  </cols>
  <sheetData>
    <row r="2" spans="2:8" ht="40.15" customHeight="1">
      <c r="D2" s="36" t="s">
        <v>465</v>
      </c>
      <c r="E2" s="37"/>
      <c r="F2" s="37"/>
      <c r="G2" s="37"/>
      <c r="H2" s="37"/>
    </row>
    <row r="6" spans="2:8" ht="49.9" customHeight="1">
      <c r="B6" s="20" t="s">
        <v>43</v>
      </c>
      <c r="C6" s="20" t="s">
        <v>466</v>
      </c>
      <c r="D6" s="20" t="s">
        <v>467</v>
      </c>
      <c r="E6" s="20" t="s">
        <v>468</v>
      </c>
      <c r="F6" s="20" t="s">
        <v>469</v>
      </c>
      <c r="G6" s="20" t="s">
        <v>470</v>
      </c>
    </row>
    <row r="7" spans="2:8">
      <c r="B7" s="18" t="s">
        <v>216</v>
      </c>
      <c r="C7" s="17">
        <v>0.105315689371416</v>
      </c>
      <c r="D7" s="17">
        <v>0.204932341099819</v>
      </c>
      <c r="E7" s="17">
        <v>0.15223281514599299</v>
      </c>
      <c r="F7" s="17">
        <v>0.12977065796416901</v>
      </c>
      <c r="G7" s="17">
        <v>6.90265095766458E-2</v>
      </c>
    </row>
    <row r="8" spans="2:8">
      <c r="B8" s="18" t="s">
        <v>217</v>
      </c>
      <c r="C8" s="17">
        <v>0.36824457099021601</v>
      </c>
      <c r="D8" s="17">
        <v>0.40685221582311898</v>
      </c>
      <c r="E8" s="17">
        <v>0.381158777456095</v>
      </c>
      <c r="F8" s="17">
        <v>0.33159172799486297</v>
      </c>
      <c r="G8" s="17">
        <v>0.234030690225076</v>
      </c>
    </row>
    <row r="9" spans="2:8">
      <c r="B9" s="18" t="s">
        <v>218</v>
      </c>
      <c r="C9" s="17">
        <v>0.22804493068561299</v>
      </c>
      <c r="D9" s="17">
        <v>0.19596469693458601</v>
      </c>
      <c r="E9" s="17">
        <v>0.24051959800214201</v>
      </c>
      <c r="F9" s="17">
        <v>0.28133045177011501</v>
      </c>
      <c r="G9" s="17">
        <v>0.26834894910736401</v>
      </c>
    </row>
    <row r="10" spans="2:8">
      <c r="B10" s="18" t="s">
        <v>219</v>
      </c>
      <c r="C10" s="17">
        <v>0.21145113484717301</v>
      </c>
      <c r="D10" s="17">
        <v>0.12356084551782701</v>
      </c>
      <c r="E10" s="17">
        <v>0.152624489170778</v>
      </c>
      <c r="F10" s="17">
        <v>0.16227101353757001</v>
      </c>
      <c r="G10" s="17">
        <v>0.29621226155639901</v>
      </c>
    </row>
    <row r="11" spans="2:8">
      <c r="B11" s="18" t="s">
        <v>220</v>
      </c>
      <c r="C11" s="17">
        <v>8.6943674105581306E-2</v>
      </c>
      <c r="D11" s="17">
        <v>6.8689900624649095E-2</v>
      </c>
      <c r="E11" s="17">
        <v>7.3464320224991705E-2</v>
      </c>
      <c r="F11" s="17">
        <v>9.5036148733282894E-2</v>
      </c>
      <c r="G11" s="17">
        <v>0.13238158953451601</v>
      </c>
    </row>
    <row r="12" spans="2:8">
      <c r="B12" s="16" t="s">
        <v>31</v>
      </c>
      <c r="C12" s="16"/>
      <c r="D12" s="16"/>
      <c r="E12" s="16"/>
      <c r="F12" s="16"/>
      <c r="G12" s="16"/>
    </row>
    <row r="13" spans="2:8">
      <c r="B13" t="s">
        <v>456</v>
      </c>
    </row>
    <row r="14" spans="2:8">
      <c r="B14" t="s">
        <v>457</v>
      </c>
    </row>
    <row r="18" spans="2:2">
      <c r="B18"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215</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1059</v>
      </c>
      <c r="D7" s="10">
        <v>527</v>
      </c>
      <c r="E7" s="10">
        <v>529</v>
      </c>
      <c r="F7" s="10"/>
      <c r="G7" s="10">
        <v>151</v>
      </c>
      <c r="H7" s="10">
        <v>201</v>
      </c>
      <c r="I7" s="10">
        <v>189</v>
      </c>
      <c r="J7" s="10">
        <v>131</v>
      </c>
      <c r="K7" s="10">
        <v>149</v>
      </c>
      <c r="L7" s="10">
        <v>238</v>
      </c>
      <c r="M7" s="10"/>
      <c r="N7" s="10">
        <v>326</v>
      </c>
      <c r="O7" s="10">
        <v>277</v>
      </c>
      <c r="P7" s="10">
        <v>186</v>
      </c>
      <c r="Q7" s="10">
        <v>262</v>
      </c>
      <c r="R7" s="10"/>
      <c r="S7" s="10">
        <v>154</v>
      </c>
      <c r="T7" s="10">
        <v>155</v>
      </c>
      <c r="U7" s="10">
        <v>101</v>
      </c>
      <c r="V7" s="10">
        <v>69</v>
      </c>
      <c r="W7" s="10">
        <v>73</v>
      </c>
      <c r="X7" s="10">
        <v>118</v>
      </c>
      <c r="Y7" s="10">
        <v>72</v>
      </c>
      <c r="Z7" s="10">
        <v>43</v>
      </c>
      <c r="AA7" s="10">
        <v>129</v>
      </c>
      <c r="AB7" s="10">
        <v>70</v>
      </c>
      <c r="AC7" s="10">
        <v>50</v>
      </c>
      <c r="AD7" s="10">
        <v>25</v>
      </c>
      <c r="AE7" s="10"/>
      <c r="AF7" s="10">
        <v>359</v>
      </c>
      <c r="AG7" s="10">
        <v>176</v>
      </c>
      <c r="AH7" s="10">
        <v>91</v>
      </c>
      <c r="AI7" s="10">
        <v>73</v>
      </c>
      <c r="AJ7" s="10">
        <v>166</v>
      </c>
      <c r="AK7" s="10"/>
      <c r="AL7" s="10">
        <v>261</v>
      </c>
      <c r="AM7" s="10">
        <v>230</v>
      </c>
      <c r="AN7" s="10">
        <v>277</v>
      </c>
      <c r="AO7" s="10">
        <v>128</v>
      </c>
      <c r="AP7" s="10">
        <v>24</v>
      </c>
      <c r="AQ7" s="10"/>
      <c r="AR7" s="10">
        <v>150</v>
      </c>
      <c r="AS7" s="10"/>
      <c r="AT7" s="10">
        <v>64</v>
      </c>
      <c r="AU7" s="10"/>
      <c r="AV7" s="10">
        <v>92</v>
      </c>
      <c r="AW7" s="10"/>
      <c r="AX7" s="10">
        <v>58</v>
      </c>
      <c r="AY7" s="10">
        <v>262</v>
      </c>
      <c r="AZ7" s="10"/>
      <c r="BA7" s="10">
        <v>364</v>
      </c>
      <c r="BB7" s="10">
        <v>429</v>
      </c>
    </row>
    <row r="8" spans="2:54" ht="30" customHeight="1">
      <c r="B8" s="11" t="s">
        <v>84</v>
      </c>
      <c r="C8" s="11">
        <v>1058</v>
      </c>
      <c r="D8" s="11">
        <v>544</v>
      </c>
      <c r="E8" s="11">
        <v>511</v>
      </c>
      <c r="F8" s="11"/>
      <c r="G8" s="11">
        <v>154</v>
      </c>
      <c r="H8" s="11">
        <v>195</v>
      </c>
      <c r="I8" s="11">
        <v>182</v>
      </c>
      <c r="J8" s="11">
        <v>173</v>
      </c>
      <c r="K8" s="11">
        <v>134</v>
      </c>
      <c r="L8" s="11">
        <v>219</v>
      </c>
      <c r="M8" s="11"/>
      <c r="N8" s="11">
        <v>300</v>
      </c>
      <c r="O8" s="11">
        <v>271</v>
      </c>
      <c r="P8" s="11">
        <v>219</v>
      </c>
      <c r="Q8" s="11">
        <v>260</v>
      </c>
      <c r="R8" s="11"/>
      <c r="S8" s="11">
        <v>154</v>
      </c>
      <c r="T8" s="11">
        <v>130</v>
      </c>
      <c r="U8" s="11">
        <v>85</v>
      </c>
      <c r="V8" s="11">
        <v>94</v>
      </c>
      <c r="W8" s="11">
        <v>75</v>
      </c>
      <c r="X8" s="11">
        <v>97</v>
      </c>
      <c r="Y8" s="11">
        <v>72</v>
      </c>
      <c r="Z8" s="11">
        <v>42</v>
      </c>
      <c r="AA8" s="11">
        <v>131</v>
      </c>
      <c r="AB8" s="11">
        <v>91</v>
      </c>
      <c r="AC8" s="11">
        <v>53</v>
      </c>
      <c r="AD8" s="11">
        <v>34</v>
      </c>
      <c r="AE8" s="11"/>
      <c r="AF8" s="11">
        <v>364</v>
      </c>
      <c r="AG8" s="11">
        <v>164</v>
      </c>
      <c r="AH8" s="11">
        <v>87</v>
      </c>
      <c r="AI8" s="11">
        <v>74</v>
      </c>
      <c r="AJ8" s="11">
        <v>171</v>
      </c>
      <c r="AK8" s="11"/>
      <c r="AL8" s="11">
        <v>272</v>
      </c>
      <c r="AM8" s="11">
        <v>234</v>
      </c>
      <c r="AN8" s="11">
        <v>273</v>
      </c>
      <c r="AO8" s="11">
        <v>125</v>
      </c>
      <c r="AP8" s="11">
        <v>18</v>
      </c>
      <c r="AQ8" s="11"/>
      <c r="AR8" s="11">
        <v>148</v>
      </c>
      <c r="AS8" s="11"/>
      <c r="AT8" s="11">
        <v>65</v>
      </c>
      <c r="AU8" s="11"/>
      <c r="AV8" s="11">
        <v>89</v>
      </c>
      <c r="AW8" s="11"/>
      <c r="AX8" s="11">
        <v>56</v>
      </c>
      <c r="AY8" s="11">
        <v>263</v>
      </c>
      <c r="AZ8" s="11"/>
      <c r="BA8" s="11">
        <v>362</v>
      </c>
      <c r="BB8" s="11">
        <v>424</v>
      </c>
    </row>
    <row r="9" spans="2:54">
      <c r="B9" s="18" t="s">
        <v>216</v>
      </c>
      <c r="C9" s="17">
        <v>0.105315689371416</v>
      </c>
      <c r="D9" s="17">
        <v>0.138380919418298</v>
      </c>
      <c r="E9" s="17">
        <v>7.0663299008670299E-2</v>
      </c>
      <c r="F9" s="17"/>
      <c r="G9" s="17">
        <v>0.15960330719799701</v>
      </c>
      <c r="H9" s="17">
        <v>0.13395355419124899</v>
      </c>
      <c r="I9" s="17">
        <v>0.137938865670268</v>
      </c>
      <c r="J9" s="17">
        <v>0.105124271181778</v>
      </c>
      <c r="K9" s="17">
        <v>5.7227518569765302E-2</v>
      </c>
      <c r="L9" s="17">
        <v>4.3866806874261997E-2</v>
      </c>
      <c r="M9" s="17"/>
      <c r="N9" s="17">
        <v>0.146593009321238</v>
      </c>
      <c r="O9" s="17">
        <v>7.9442766037542301E-2</v>
      </c>
      <c r="P9" s="17">
        <v>9.1400917533875303E-2</v>
      </c>
      <c r="Q9" s="17">
        <v>9.9907893403183401E-2</v>
      </c>
      <c r="R9" s="17"/>
      <c r="S9" s="17">
        <v>0.18563087204641901</v>
      </c>
      <c r="T9" s="17">
        <v>9.3117069517543005E-2</v>
      </c>
      <c r="U9" s="17">
        <v>4.16543727852055E-2</v>
      </c>
      <c r="V9" s="17">
        <v>6.3917941635424594E-2</v>
      </c>
      <c r="W9" s="17">
        <v>6.7902548108426303E-2</v>
      </c>
      <c r="X9" s="17">
        <v>8.0130176633979394E-2</v>
      </c>
      <c r="Y9" s="17">
        <v>8.6824678367677002E-2</v>
      </c>
      <c r="Z9" s="17">
        <v>0.197658961904914</v>
      </c>
      <c r="AA9" s="17">
        <v>0.15540119957229701</v>
      </c>
      <c r="AB9" s="17">
        <v>7.1890126362443296E-2</v>
      </c>
      <c r="AC9" s="17">
        <v>5.2187369483849499E-2</v>
      </c>
      <c r="AD9" s="17">
        <v>0.12422584918578999</v>
      </c>
      <c r="AE9" s="17"/>
      <c r="AF9" s="17">
        <v>0.18310254395322001</v>
      </c>
      <c r="AG9" s="17">
        <v>8.2820454785613701E-2</v>
      </c>
      <c r="AH9" s="17">
        <v>3.29505317238281E-2</v>
      </c>
      <c r="AI9" s="17">
        <v>9.9560343638374793E-2</v>
      </c>
      <c r="AJ9" s="17">
        <v>4.3415533261842901E-2</v>
      </c>
      <c r="AK9" s="17"/>
      <c r="AL9" s="17">
        <v>6.3601974476115999E-2</v>
      </c>
      <c r="AM9" s="17">
        <v>8.7159858504824606E-2</v>
      </c>
      <c r="AN9" s="17">
        <v>0.14145413440187099</v>
      </c>
      <c r="AO9" s="17">
        <v>0.17287854396691199</v>
      </c>
      <c r="AP9" s="17">
        <v>0.28800275824779598</v>
      </c>
      <c r="AQ9" s="17"/>
      <c r="AR9" s="17">
        <v>0.19492159900366299</v>
      </c>
      <c r="AS9" s="17"/>
      <c r="AT9" s="17">
        <v>0.24088916183599099</v>
      </c>
      <c r="AU9" s="17"/>
      <c r="AV9" s="17">
        <v>0.186019533860005</v>
      </c>
      <c r="AW9" s="17"/>
      <c r="AX9" s="17">
        <v>0.14301316735101299</v>
      </c>
      <c r="AY9" s="17">
        <v>0.17091043873946199</v>
      </c>
      <c r="AZ9" s="17"/>
      <c r="BA9" s="17">
        <v>8.9609843023095603E-2</v>
      </c>
      <c r="BB9" s="17">
        <v>0.11085445102291901</v>
      </c>
    </row>
    <row r="10" spans="2:54">
      <c r="B10" s="18" t="s">
        <v>217</v>
      </c>
      <c r="C10" s="17">
        <v>0.36824457099021601</v>
      </c>
      <c r="D10" s="17">
        <v>0.37927806562282501</v>
      </c>
      <c r="E10" s="17">
        <v>0.35661274981451102</v>
      </c>
      <c r="F10" s="17"/>
      <c r="G10" s="17">
        <v>0.42791547297131299</v>
      </c>
      <c r="H10" s="17">
        <v>0.39015031959642099</v>
      </c>
      <c r="I10" s="17">
        <v>0.42356212497763501</v>
      </c>
      <c r="J10" s="17">
        <v>0.40724530154662603</v>
      </c>
      <c r="K10" s="17">
        <v>0.35512725178446702</v>
      </c>
      <c r="L10" s="17">
        <v>0.23760095351095101</v>
      </c>
      <c r="M10" s="17"/>
      <c r="N10" s="17">
        <v>0.395054801251357</v>
      </c>
      <c r="O10" s="17">
        <v>0.35651500764986499</v>
      </c>
      <c r="P10" s="17">
        <v>0.41759972049981398</v>
      </c>
      <c r="Q10" s="17">
        <v>0.30653804290299502</v>
      </c>
      <c r="R10" s="17"/>
      <c r="S10" s="17">
        <v>0.38740506002275998</v>
      </c>
      <c r="T10" s="17">
        <v>0.32675158272021498</v>
      </c>
      <c r="U10" s="17">
        <v>0.36374077526077098</v>
      </c>
      <c r="V10" s="17">
        <v>0.337198955555921</v>
      </c>
      <c r="W10" s="17">
        <v>0.40230505959065699</v>
      </c>
      <c r="X10" s="17">
        <v>0.39092577272771301</v>
      </c>
      <c r="Y10" s="17">
        <v>0.28373659078327002</v>
      </c>
      <c r="Z10" s="17">
        <v>0.237075858534529</v>
      </c>
      <c r="AA10" s="17">
        <v>0.371604771316632</v>
      </c>
      <c r="AB10" s="17">
        <v>0.41977897065390601</v>
      </c>
      <c r="AC10" s="17">
        <v>0.469565357414924</v>
      </c>
      <c r="AD10" s="17">
        <v>0.43033132848877698</v>
      </c>
      <c r="AE10" s="17"/>
      <c r="AF10" s="17">
        <v>0.48365423931295898</v>
      </c>
      <c r="AG10" s="17">
        <v>0.27949824136360801</v>
      </c>
      <c r="AH10" s="17">
        <v>0.45827011155672598</v>
      </c>
      <c r="AI10" s="17">
        <v>0.354488760155454</v>
      </c>
      <c r="AJ10" s="17">
        <v>0.220422369034381</v>
      </c>
      <c r="AK10" s="17"/>
      <c r="AL10" s="17">
        <v>0.305151891546946</v>
      </c>
      <c r="AM10" s="17">
        <v>0.374561181998812</v>
      </c>
      <c r="AN10" s="17">
        <v>0.42640397420849602</v>
      </c>
      <c r="AO10" s="17">
        <v>0.48012318612585703</v>
      </c>
      <c r="AP10" s="17">
        <v>0.45637911567653699</v>
      </c>
      <c r="AQ10" s="17"/>
      <c r="AR10" s="17">
        <v>0.41805692728444899</v>
      </c>
      <c r="AS10" s="17"/>
      <c r="AT10" s="17">
        <v>0.32558118826763699</v>
      </c>
      <c r="AU10" s="17"/>
      <c r="AV10" s="17">
        <v>0.48152749921374299</v>
      </c>
      <c r="AW10" s="17"/>
      <c r="AX10" s="17">
        <v>0.46706275877885101</v>
      </c>
      <c r="AY10" s="17">
        <v>0.46058033681026</v>
      </c>
      <c r="AZ10" s="17"/>
      <c r="BA10" s="17">
        <v>0.27695598110518599</v>
      </c>
      <c r="BB10" s="17">
        <v>0.432034230152887</v>
      </c>
    </row>
    <row r="11" spans="2:54">
      <c r="B11" s="18" t="s">
        <v>218</v>
      </c>
      <c r="C11" s="17">
        <v>0.22804493068561299</v>
      </c>
      <c r="D11" s="17">
        <v>0.19285366117571601</v>
      </c>
      <c r="E11" s="17">
        <v>0.26509699464198599</v>
      </c>
      <c r="F11" s="17"/>
      <c r="G11" s="17">
        <v>0.18481620809698299</v>
      </c>
      <c r="H11" s="17">
        <v>0.18622855784488099</v>
      </c>
      <c r="I11" s="17">
        <v>0.14707982326428701</v>
      </c>
      <c r="J11" s="17">
        <v>0.28268326110203701</v>
      </c>
      <c r="K11" s="17">
        <v>0.27257263403822701</v>
      </c>
      <c r="L11" s="17">
        <v>0.29295688361368499</v>
      </c>
      <c r="M11" s="17"/>
      <c r="N11" s="17">
        <v>0.20163142118765601</v>
      </c>
      <c r="O11" s="17">
        <v>0.26774121690549402</v>
      </c>
      <c r="P11" s="17">
        <v>0.23442326757264501</v>
      </c>
      <c r="Q11" s="17">
        <v>0.211173738145705</v>
      </c>
      <c r="R11" s="17"/>
      <c r="S11" s="17">
        <v>0.205730903235051</v>
      </c>
      <c r="T11" s="17">
        <v>0.29955245415131199</v>
      </c>
      <c r="U11" s="17">
        <v>0.207018662769759</v>
      </c>
      <c r="V11" s="17">
        <v>0.22012510928080201</v>
      </c>
      <c r="W11" s="17">
        <v>0.268224537151453</v>
      </c>
      <c r="X11" s="17">
        <v>0.27356473367131501</v>
      </c>
      <c r="Y11" s="17">
        <v>0.29282007211287298</v>
      </c>
      <c r="Z11" s="17">
        <v>0.21917475886308799</v>
      </c>
      <c r="AA11" s="17">
        <v>0.191087939377211</v>
      </c>
      <c r="AB11" s="17">
        <v>0.194986316707842</v>
      </c>
      <c r="AC11" s="17">
        <v>0.108710946006911</v>
      </c>
      <c r="AD11" s="17">
        <v>0.19994665753289501</v>
      </c>
      <c r="AE11" s="17"/>
      <c r="AF11" s="17">
        <v>0.17017529503057499</v>
      </c>
      <c r="AG11" s="17">
        <v>0.24244950264326101</v>
      </c>
      <c r="AH11" s="17">
        <v>0.26600759784182798</v>
      </c>
      <c r="AI11" s="17">
        <v>0.271922643132678</v>
      </c>
      <c r="AJ11" s="17">
        <v>0.21851432045416899</v>
      </c>
      <c r="AK11" s="17"/>
      <c r="AL11" s="17">
        <v>0.22929325679878701</v>
      </c>
      <c r="AM11" s="17">
        <v>0.220005606811362</v>
      </c>
      <c r="AN11" s="17">
        <v>0.18943163871933599</v>
      </c>
      <c r="AO11" s="17">
        <v>0.21288824079242299</v>
      </c>
      <c r="AP11" s="17">
        <v>3.4299654258124597E-2</v>
      </c>
      <c r="AQ11" s="17"/>
      <c r="AR11" s="17">
        <v>0.149963036503339</v>
      </c>
      <c r="AS11" s="17"/>
      <c r="AT11" s="17">
        <v>0.116825767571916</v>
      </c>
      <c r="AU11" s="17"/>
      <c r="AV11" s="17">
        <v>0.201001469382</v>
      </c>
      <c r="AW11" s="17"/>
      <c r="AX11" s="17">
        <v>0.18778655812381501</v>
      </c>
      <c r="AY11" s="17">
        <v>0.19371414045240501</v>
      </c>
      <c r="AZ11" s="17"/>
      <c r="BA11" s="17">
        <v>0.24089885521294499</v>
      </c>
      <c r="BB11" s="17">
        <v>0.21602844379081901</v>
      </c>
    </row>
    <row r="12" spans="2:54">
      <c r="B12" s="18" t="s">
        <v>219</v>
      </c>
      <c r="C12" s="17">
        <v>0.21145113484717301</v>
      </c>
      <c r="D12" s="17">
        <v>0.20033453471448701</v>
      </c>
      <c r="E12" s="17">
        <v>0.22438283848323901</v>
      </c>
      <c r="F12" s="17"/>
      <c r="G12" s="17">
        <v>0.20746125667294901</v>
      </c>
      <c r="H12" s="17">
        <v>0.205699496210028</v>
      </c>
      <c r="I12" s="17">
        <v>0.244885415564076</v>
      </c>
      <c r="J12" s="17">
        <v>0.14803055737443399</v>
      </c>
      <c r="K12" s="17">
        <v>0.19838363155868599</v>
      </c>
      <c r="L12" s="17">
        <v>0.2496687021899</v>
      </c>
      <c r="M12" s="17"/>
      <c r="N12" s="17">
        <v>0.18914296913046399</v>
      </c>
      <c r="O12" s="17">
        <v>0.21391175168816601</v>
      </c>
      <c r="P12" s="17">
        <v>0.17426928035925901</v>
      </c>
      <c r="Q12" s="17">
        <v>0.26553212749195099</v>
      </c>
      <c r="R12" s="17"/>
      <c r="S12" s="17">
        <v>0.16844648841100199</v>
      </c>
      <c r="T12" s="17">
        <v>0.143119832907146</v>
      </c>
      <c r="U12" s="17">
        <v>0.31689066413751799</v>
      </c>
      <c r="V12" s="17">
        <v>0.30081679264415001</v>
      </c>
      <c r="W12" s="17">
        <v>0.18288980058736501</v>
      </c>
      <c r="X12" s="17">
        <v>0.170633687685357</v>
      </c>
      <c r="Y12" s="17">
        <v>0.20296142724729699</v>
      </c>
      <c r="Z12" s="17">
        <v>0.221065831143228</v>
      </c>
      <c r="AA12" s="17">
        <v>0.22178945085586901</v>
      </c>
      <c r="AB12" s="17">
        <v>0.21702355204368501</v>
      </c>
      <c r="AC12" s="17">
        <v>0.26570158862056098</v>
      </c>
      <c r="AD12" s="17">
        <v>0.20174318657528401</v>
      </c>
      <c r="AE12" s="17"/>
      <c r="AF12" s="17">
        <v>0.138294730768385</v>
      </c>
      <c r="AG12" s="17">
        <v>0.26955080363028999</v>
      </c>
      <c r="AH12" s="17">
        <v>0.21117089321440899</v>
      </c>
      <c r="AI12" s="17">
        <v>0.18202823951453401</v>
      </c>
      <c r="AJ12" s="17">
        <v>0.31368377864594998</v>
      </c>
      <c r="AK12" s="17"/>
      <c r="AL12" s="17">
        <v>0.28506735911021103</v>
      </c>
      <c r="AM12" s="17">
        <v>0.23383582274405601</v>
      </c>
      <c r="AN12" s="17">
        <v>0.19958006899021299</v>
      </c>
      <c r="AO12" s="17">
        <v>7.7473857046014102E-2</v>
      </c>
      <c r="AP12" s="17">
        <v>0.118425437202977</v>
      </c>
      <c r="AQ12" s="17"/>
      <c r="AR12" s="17">
        <v>0.191008130679683</v>
      </c>
      <c r="AS12" s="17"/>
      <c r="AT12" s="17">
        <v>0.26637851777652899</v>
      </c>
      <c r="AU12" s="17"/>
      <c r="AV12" s="17">
        <v>0.111355631499058</v>
      </c>
      <c r="AW12" s="17"/>
      <c r="AX12" s="17">
        <v>0.14128037085421799</v>
      </c>
      <c r="AY12" s="17">
        <v>0.14062104856663599</v>
      </c>
      <c r="AZ12" s="17"/>
      <c r="BA12" s="17">
        <v>0.23592987609809199</v>
      </c>
      <c r="BB12" s="17">
        <v>0.19430575092639299</v>
      </c>
    </row>
    <row r="13" spans="2:54">
      <c r="B13" s="18" t="s">
        <v>220</v>
      </c>
      <c r="C13" s="19">
        <v>8.6943674105581306E-2</v>
      </c>
      <c r="D13" s="19">
        <v>8.9152819068673797E-2</v>
      </c>
      <c r="E13" s="19">
        <v>8.3244118051593596E-2</v>
      </c>
      <c r="F13" s="19"/>
      <c r="G13" s="19">
        <v>2.0203755060757701E-2</v>
      </c>
      <c r="H13" s="19">
        <v>8.3968072157420706E-2</v>
      </c>
      <c r="I13" s="19">
        <v>4.6533770523734398E-2</v>
      </c>
      <c r="J13" s="19">
        <v>5.6916608795125598E-2</v>
      </c>
      <c r="K13" s="19">
        <v>0.116688964048855</v>
      </c>
      <c r="L13" s="19">
        <v>0.17590665381120199</v>
      </c>
      <c r="M13" s="19"/>
      <c r="N13" s="19">
        <v>6.7577799109286005E-2</v>
      </c>
      <c r="O13" s="19">
        <v>8.2389257718932796E-2</v>
      </c>
      <c r="P13" s="19">
        <v>8.2306814034407205E-2</v>
      </c>
      <c r="Q13" s="19">
        <v>0.116848198056165</v>
      </c>
      <c r="R13" s="19"/>
      <c r="S13" s="19">
        <v>5.2786676284767901E-2</v>
      </c>
      <c r="T13" s="19">
        <v>0.137459060703784</v>
      </c>
      <c r="U13" s="19">
        <v>7.0695525046746699E-2</v>
      </c>
      <c r="V13" s="19">
        <v>7.7941200883702294E-2</v>
      </c>
      <c r="W13" s="19">
        <v>7.8678054562098199E-2</v>
      </c>
      <c r="X13" s="19">
        <v>8.4745629281635801E-2</v>
      </c>
      <c r="Y13" s="19">
        <v>0.133657231488883</v>
      </c>
      <c r="Z13" s="19">
        <v>0.12502458955424101</v>
      </c>
      <c r="AA13" s="19">
        <v>6.0116638877991797E-2</v>
      </c>
      <c r="AB13" s="19">
        <v>9.6321034232122807E-2</v>
      </c>
      <c r="AC13" s="19">
        <v>0.103834738473754</v>
      </c>
      <c r="AD13" s="19">
        <v>4.3752978217254102E-2</v>
      </c>
      <c r="AE13" s="19"/>
      <c r="AF13" s="19">
        <v>2.47731909348602E-2</v>
      </c>
      <c r="AG13" s="19">
        <v>0.125680997577227</v>
      </c>
      <c r="AH13" s="19">
        <v>3.1600865663209E-2</v>
      </c>
      <c r="AI13" s="19">
        <v>9.2000013558958704E-2</v>
      </c>
      <c r="AJ13" s="19">
        <v>0.20396399860365599</v>
      </c>
      <c r="AK13" s="19"/>
      <c r="AL13" s="19">
        <v>0.116885518067939</v>
      </c>
      <c r="AM13" s="19">
        <v>8.4437529940945305E-2</v>
      </c>
      <c r="AN13" s="19">
        <v>4.3130183680084297E-2</v>
      </c>
      <c r="AO13" s="19">
        <v>5.6636172068794101E-2</v>
      </c>
      <c r="AP13" s="19">
        <v>0.102893034614565</v>
      </c>
      <c r="AQ13" s="19"/>
      <c r="AR13" s="19">
        <v>4.6050306528866602E-2</v>
      </c>
      <c r="AS13" s="19"/>
      <c r="AT13" s="19">
        <v>5.03253645479265E-2</v>
      </c>
      <c r="AU13" s="19"/>
      <c r="AV13" s="19">
        <v>2.00958660451949E-2</v>
      </c>
      <c r="AW13" s="19"/>
      <c r="AX13" s="19">
        <v>6.0857144892102401E-2</v>
      </c>
      <c r="AY13" s="19">
        <v>3.4174035431236399E-2</v>
      </c>
      <c r="AZ13" s="19"/>
      <c r="BA13" s="19">
        <v>0.15660544456068101</v>
      </c>
      <c r="BB13" s="19">
        <v>4.6777124106982003E-2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BB1398"/>
  <sheetViews>
    <sheetView showGridLines="0" workbookViewId="0">
      <pane xSplit="2" ySplit="8" topLeftCell="C188" activePane="bottomRight" state="frozen"/>
      <selection pane="bottomRight" activeCell="B180" sqref="B180"/>
      <selection pane="bottomLeft"/>
      <selection pane="topRight"/>
    </sheetView>
  </sheetViews>
  <sheetFormatPr defaultColWidth="11.5703125" defaultRowHeight="14.45"/>
  <cols>
    <col min="2" max="2" width="20.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2" t="s">
        <v>32</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3"/>
      <c r="C5" s="13"/>
      <c r="D5" s="34" t="s">
        <v>33</v>
      </c>
      <c r="E5" s="34"/>
      <c r="F5" s="13"/>
      <c r="G5" s="34" t="s">
        <v>34</v>
      </c>
      <c r="H5" s="34"/>
      <c r="I5" s="34"/>
      <c r="J5" s="34"/>
      <c r="K5" s="34"/>
      <c r="L5" s="34"/>
      <c r="M5" s="13"/>
      <c r="N5" s="34" t="s">
        <v>35</v>
      </c>
      <c r="O5" s="34"/>
      <c r="P5" s="34"/>
      <c r="Q5" s="34"/>
      <c r="R5" s="13"/>
      <c r="S5" s="34" t="s">
        <v>36</v>
      </c>
      <c r="T5" s="34"/>
      <c r="U5" s="34"/>
      <c r="V5" s="34"/>
      <c r="W5" s="34"/>
      <c r="X5" s="34"/>
      <c r="Y5" s="34"/>
      <c r="Z5" s="34"/>
      <c r="AA5" s="34"/>
      <c r="AB5" s="34"/>
      <c r="AC5" s="34"/>
      <c r="AD5" s="34"/>
      <c r="AE5" s="13"/>
      <c r="AF5" s="34" t="s">
        <v>37</v>
      </c>
      <c r="AG5" s="34"/>
      <c r="AH5" s="34"/>
      <c r="AI5" s="34"/>
      <c r="AJ5" s="34"/>
      <c r="AK5" s="13"/>
      <c r="AL5" s="34" t="s">
        <v>38</v>
      </c>
      <c r="AM5" s="34"/>
      <c r="AN5" s="34"/>
      <c r="AO5" s="34"/>
      <c r="AP5" s="34"/>
      <c r="AQ5" s="13"/>
      <c r="AR5" s="34" t="s">
        <v>14</v>
      </c>
      <c r="AS5" s="13"/>
      <c r="AT5" s="34" t="s">
        <v>39</v>
      </c>
      <c r="AU5" s="13"/>
      <c r="AV5" s="34" t="s">
        <v>40</v>
      </c>
      <c r="AW5" s="13"/>
      <c r="AX5" s="34" t="s">
        <v>41</v>
      </c>
      <c r="AY5" s="34"/>
      <c r="AZ5" s="13"/>
      <c r="BA5" s="34" t="s">
        <v>42</v>
      </c>
      <c r="BB5" s="34"/>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19.899999999999999"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19.899999999999999"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11" spans="2:54">
      <c r="B11" s="6" t="s">
        <v>85</v>
      </c>
    </row>
    <row r="12" spans="2:54">
      <c r="B12" s="24" t="s">
        <v>29</v>
      </c>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row>
    <row r="13" spans="2:54">
      <c r="B13" t="s">
        <v>86</v>
      </c>
      <c r="C13" s="17">
        <v>0.60816017234990105</v>
      </c>
      <c r="D13" s="17">
        <v>0.55048073655127605</v>
      </c>
      <c r="E13" s="17">
        <v>0.66381937932769397</v>
      </c>
      <c r="F13" s="17"/>
      <c r="G13" s="17">
        <v>0.65868866493976397</v>
      </c>
      <c r="H13" s="17">
        <v>0.68078201075353695</v>
      </c>
      <c r="I13" s="17">
        <v>0.65045464460705904</v>
      </c>
      <c r="J13" s="17">
        <v>0.66657191964769702</v>
      </c>
      <c r="K13" s="17">
        <v>0.53482843171828998</v>
      </c>
      <c r="L13" s="17">
        <v>0.48332747869085102</v>
      </c>
      <c r="M13" s="17"/>
      <c r="N13" s="17">
        <v>0.55240736229266296</v>
      </c>
      <c r="O13" s="17">
        <v>0.62670615070362601</v>
      </c>
      <c r="P13" s="17">
        <v>0.60263664650876403</v>
      </c>
      <c r="Q13" s="17">
        <v>0.65337575154775396</v>
      </c>
      <c r="R13" s="17"/>
      <c r="S13" s="17">
        <v>0.60505595294565395</v>
      </c>
      <c r="T13" s="17">
        <v>0.53060428585666497</v>
      </c>
      <c r="U13" s="17">
        <v>0.52842657107345403</v>
      </c>
      <c r="V13" s="17">
        <v>0.64330608155770097</v>
      </c>
      <c r="W13" s="17">
        <v>0.58551869395464395</v>
      </c>
      <c r="X13" s="17">
        <v>0.59637568572273802</v>
      </c>
      <c r="Y13" s="17">
        <v>0.63134125800345098</v>
      </c>
      <c r="Z13" s="17">
        <v>0.68244965004066704</v>
      </c>
      <c r="AA13" s="17">
        <v>0.68583915395999295</v>
      </c>
      <c r="AB13" s="17">
        <v>0.64893928936483702</v>
      </c>
      <c r="AC13" s="17">
        <v>0.56802008788671199</v>
      </c>
      <c r="AD13" s="17">
        <v>0.65405040210823795</v>
      </c>
      <c r="AE13" s="17"/>
      <c r="AF13" s="17">
        <v>0.66413218306190602</v>
      </c>
      <c r="AG13" s="17">
        <v>0.49605279811296799</v>
      </c>
      <c r="AH13" s="17">
        <v>0.55690426363214096</v>
      </c>
      <c r="AI13" s="17">
        <v>0.68517618332029695</v>
      </c>
      <c r="AJ13" s="17">
        <v>0.53700393383246103</v>
      </c>
      <c r="AK13" s="17"/>
      <c r="AL13" s="17">
        <v>0.59406646376073902</v>
      </c>
      <c r="AM13" s="17">
        <v>0.64911348397888602</v>
      </c>
      <c r="AN13" s="17">
        <v>0.620853385904234</v>
      </c>
      <c r="AO13" s="17">
        <v>0.58815657519769704</v>
      </c>
      <c r="AP13" s="17">
        <v>0.60346902750878495</v>
      </c>
      <c r="AQ13" s="17"/>
      <c r="AR13" s="17">
        <v>0.59528659089468094</v>
      </c>
      <c r="AS13" s="17"/>
      <c r="AT13" s="17">
        <v>0.61023697218663797</v>
      </c>
      <c r="AU13" s="17"/>
      <c r="AV13" s="17">
        <v>0.58971968943039899</v>
      </c>
      <c r="AW13" s="17"/>
      <c r="AX13" s="17">
        <v>0.65733610127059805</v>
      </c>
      <c r="AY13" s="17">
        <v>0.65835622620571299</v>
      </c>
      <c r="AZ13" s="17"/>
      <c r="BA13" s="17">
        <v>0.55211118730886599</v>
      </c>
      <c r="BB13" s="17">
        <v>0.59598288829600798</v>
      </c>
    </row>
    <row r="14" spans="2:54">
      <c r="B14" t="s">
        <v>87</v>
      </c>
      <c r="C14" s="17">
        <v>0.53218263328264204</v>
      </c>
      <c r="D14" s="17">
        <v>0.46358747917335402</v>
      </c>
      <c r="E14" s="17">
        <v>0.59880541008308197</v>
      </c>
      <c r="F14" s="17"/>
      <c r="G14" s="17">
        <v>0.41170182793093002</v>
      </c>
      <c r="H14" s="17">
        <v>0.41986743090400802</v>
      </c>
      <c r="I14" s="17">
        <v>0.52042485442128805</v>
      </c>
      <c r="J14" s="17">
        <v>0.56054310633219295</v>
      </c>
      <c r="K14" s="17">
        <v>0.61965164534350803</v>
      </c>
      <c r="L14" s="17">
        <v>0.63115155369578202</v>
      </c>
      <c r="M14" s="17"/>
      <c r="N14" s="17">
        <v>0.52409344709112404</v>
      </c>
      <c r="O14" s="17">
        <v>0.55711287078466998</v>
      </c>
      <c r="P14" s="17">
        <v>0.50263011214351305</v>
      </c>
      <c r="Q14" s="17">
        <v>0.53738064511105199</v>
      </c>
      <c r="R14" s="17"/>
      <c r="S14" s="17">
        <v>0.396082593186731</v>
      </c>
      <c r="T14" s="17">
        <v>0.60908018277512499</v>
      </c>
      <c r="U14" s="17">
        <v>0.56600861223628696</v>
      </c>
      <c r="V14" s="17">
        <v>0.55855228017054903</v>
      </c>
      <c r="W14" s="17">
        <v>0.51395669209668704</v>
      </c>
      <c r="X14" s="17">
        <v>0.51810956675389597</v>
      </c>
      <c r="Y14" s="17">
        <v>0.52171575801940995</v>
      </c>
      <c r="Z14" s="17">
        <v>0.421573837338302</v>
      </c>
      <c r="AA14" s="17">
        <v>0.50246455582495297</v>
      </c>
      <c r="AB14" s="17">
        <v>0.59002100252751899</v>
      </c>
      <c r="AC14" s="17">
        <v>0.63347314285763501</v>
      </c>
      <c r="AD14" s="17">
        <v>0.69023611863262402</v>
      </c>
      <c r="AE14" s="17"/>
      <c r="AF14" s="17">
        <v>0.56860704678016805</v>
      </c>
      <c r="AG14" s="17">
        <v>0.48459712656398501</v>
      </c>
      <c r="AH14" s="17">
        <v>0.61103360750888502</v>
      </c>
      <c r="AI14" s="17">
        <v>0.58334581438420996</v>
      </c>
      <c r="AJ14" s="17">
        <v>0.41548483480597098</v>
      </c>
      <c r="AK14" s="17"/>
      <c r="AL14" s="17">
        <v>0.56023430592324897</v>
      </c>
      <c r="AM14" s="17">
        <v>0.55478372287116295</v>
      </c>
      <c r="AN14" s="17">
        <v>0.51885562515177897</v>
      </c>
      <c r="AO14" s="17">
        <v>0.48351874726706201</v>
      </c>
      <c r="AP14" s="17">
        <v>0.49172051911668702</v>
      </c>
      <c r="AQ14" s="17"/>
      <c r="AR14" s="17">
        <v>0.491520606350143</v>
      </c>
      <c r="AS14" s="17"/>
      <c r="AT14" s="17">
        <v>0.36224144625141302</v>
      </c>
      <c r="AU14" s="17"/>
      <c r="AV14" s="17">
        <v>0.52655127425443904</v>
      </c>
      <c r="AW14" s="17"/>
      <c r="AX14" s="17">
        <v>0.56097157058674196</v>
      </c>
      <c r="AY14" s="17">
        <v>0.576847823309251</v>
      </c>
      <c r="AZ14" s="17"/>
      <c r="BA14" s="17">
        <v>0.516839139522691</v>
      </c>
      <c r="BB14" s="17">
        <v>0.59835180051627901</v>
      </c>
    </row>
    <row r="15" spans="2:54">
      <c r="B15" t="s">
        <v>88</v>
      </c>
      <c r="C15" s="17">
        <v>0.35832054064763502</v>
      </c>
      <c r="D15" s="17">
        <v>0.377633556713806</v>
      </c>
      <c r="E15" s="17">
        <v>0.34063150964828998</v>
      </c>
      <c r="F15" s="17"/>
      <c r="G15" s="17">
        <v>0.28064084141818402</v>
      </c>
      <c r="H15" s="17">
        <v>0.331500865444533</v>
      </c>
      <c r="I15" s="17">
        <v>0.35840906720104898</v>
      </c>
      <c r="J15" s="17">
        <v>0.40095326369076001</v>
      </c>
      <c r="K15" s="17">
        <v>0.35849092157603102</v>
      </c>
      <c r="L15" s="17">
        <v>0.39617745164019103</v>
      </c>
      <c r="M15" s="17"/>
      <c r="N15" s="17">
        <v>0.40614753815703702</v>
      </c>
      <c r="O15" s="17">
        <v>0.34413064708142799</v>
      </c>
      <c r="P15" s="17">
        <v>0.34054692550170101</v>
      </c>
      <c r="Q15" s="17">
        <v>0.33738128769848402</v>
      </c>
      <c r="R15" s="17"/>
      <c r="S15" s="17">
        <v>0.34650150066831897</v>
      </c>
      <c r="T15" s="17">
        <v>0.38075653484584598</v>
      </c>
      <c r="U15" s="17">
        <v>0.37357682959156902</v>
      </c>
      <c r="V15" s="17">
        <v>0.32921734031637201</v>
      </c>
      <c r="W15" s="17">
        <v>0.35885958595856399</v>
      </c>
      <c r="X15" s="17">
        <v>0.33321006043551799</v>
      </c>
      <c r="Y15" s="17">
        <v>0.41274281594597001</v>
      </c>
      <c r="Z15" s="17">
        <v>0.35272105270026699</v>
      </c>
      <c r="AA15" s="17">
        <v>0.31244484118245902</v>
      </c>
      <c r="AB15" s="17">
        <v>0.42151547029876202</v>
      </c>
      <c r="AC15" s="17">
        <v>0.32834240520860902</v>
      </c>
      <c r="AD15" s="17">
        <v>0.327455420434274</v>
      </c>
      <c r="AE15" s="17"/>
      <c r="AF15" s="17">
        <v>0.38642810296580998</v>
      </c>
      <c r="AG15" s="17">
        <v>0.40655303698886702</v>
      </c>
      <c r="AH15" s="17">
        <v>0.37714031506296303</v>
      </c>
      <c r="AI15" s="17">
        <v>0.28687816339244898</v>
      </c>
      <c r="AJ15" s="17">
        <v>0.27721419154240701</v>
      </c>
      <c r="AK15" s="17"/>
      <c r="AL15" s="17">
        <v>0.31075278038223297</v>
      </c>
      <c r="AM15" s="17">
        <v>0.36514446483556401</v>
      </c>
      <c r="AN15" s="17">
        <v>0.37595120916999297</v>
      </c>
      <c r="AO15" s="17">
        <v>0.40343297490021501</v>
      </c>
      <c r="AP15" s="17">
        <v>0.26632709192677101</v>
      </c>
      <c r="AQ15" s="17"/>
      <c r="AR15" s="17">
        <v>0.34643497054851302</v>
      </c>
      <c r="AS15" s="17"/>
      <c r="AT15" s="17">
        <v>0.357555942924901</v>
      </c>
      <c r="AU15" s="17"/>
      <c r="AV15" s="17">
        <v>0.33945907554448701</v>
      </c>
      <c r="AW15" s="17"/>
      <c r="AX15" s="17">
        <v>0.41587780016555598</v>
      </c>
      <c r="AY15" s="17">
        <v>0.38201931238172199</v>
      </c>
      <c r="AZ15" s="17"/>
      <c r="BA15" s="17">
        <v>0.32539627588813702</v>
      </c>
      <c r="BB15" s="17">
        <v>0.41207032181150899</v>
      </c>
    </row>
    <row r="16" spans="2:54">
      <c r="B16" t="s">
        <v>89</v>
      </c>
      <c r="C16" s="17">
        <v>0.348260353486392</v>
      </c>
      <c r="D16" s="17">
        <v>0.36257680730395098</v>
      </c>
      <c r="E16" s="17">
        <v>0.33597431081752299</v>
      </c>
      <c r="F16" s="17"/>
      <c r="G16" s="17">
        <v>0.19176255403576201</v>
      </c>
      <c r="H16" s="17">
        <v>0.25281940532478298</v>
      </c>
      <c r="I16" s="17">
        <v>0.28123634495710598</v>
      </c>
      <c r="J16" s="17">
        <v>0.37081486469275898</v>
      </c>
      <c r="K16" s="17">
        <v>0.45751502667375399</v>
      </c>
      <c r="L16" s="17">
        <v>0.49221678506438798</v>
      </c>
      <c r="M16" s="17"/>
      <c r="N16" s="17">
        <v>0.31198389274634097</v>
      </c>
      <c r="O16" s="17">
        <v>0.32929463542786203</v>
      </c>
      <c r="P16" s="17">
        <v>0.38305451587427303</v>
      </c>
      <c r="Q16" s="17">
        <v>0.37986890582836302</v>
      </c>
      <c r="R16" s="17"/>
      <c r="S16" s="17">
        <v>0.26418348753861198</v>
      </c>
      <c r="T16" s="17">
        <v>0.39952767636556302</v>
      </c>
      <c r="U16" s="17">
        <v>0.37685585166234298</v>
      </c>
      <c r="V16" s="17">
        <v>0.38822870091865902</v>
      </c>
      <c r="W16" s="17">
        <v>0.34785598658514799</v>
      </c>
      <c r="X16" s="17">
        <v>0.378645947250556</v>
      </c>
      <c r="Y16" s="17">
        <v>0.32394438817965998</v>
      </c>
      <c r="Z16" s="17">
        <v>0.35981815300804298</v>
      </c>
      <c r="AA16" s="17">
        <v>0.35135742555541499</v>
      </c>
      <c r="AB16" s="17">
        <v>0.30114152692292701</v>
      </c>
      <c r="AC16" s="17">
        <v>0.41160546664852199</v>
      </c>
      <c r="AD16" s="17">
        <v>0.30579664967912001</v>
      </c>
      <c r="AE16" s="17"/>
      <c r="AF16" s="17">
        <v>0.203616813382448</v>
      </c>
      <c r="AG16" s="17">
        <v>0.49455604160581901</v>
      </c>
      <c r="AH16" s="17">
        <v>0.237997130472304</v>
      </c>
      <c r="AI16" s="17">
        <v>0.124386710605749</v>
      </c>
      <c r="AJ16" s="17">
        <v>0.72823312389887296</v>
      </c>
      <c r="AK16" s="17"/>
      <c r="AL16" s="17">
        <v>0.46886719451647602</v>
      </c>
      <c r="AM16" s="17">
        <v>0.32725286239442802</v>
      </c>
      <c r="AN16" s="17">
        <v>0.26244057981909702</v>
      </c>
      <c r="AO16" s="17">
        <v>0.225470544515877</v>
      </c>
      <c r="AP16" s="17">
        <v>0.30744902619960801</v>
      </c>
      <c r="AQ16" s="17"/>
      <c r="AR16" s="17">
        <v>0.261050847835958</v>
      </c>
      <c r="AS16" s="17"/>
      <c r="AT16" s="17">
        <v>0.36361553242549599</v>
      </c>
      <c r="AU16" s="17"/>
      <c r="AV16" s="17">
        <v>0.16574663799373199</v>
      </c>
      <c r="AW16" s="17"/>
      <c r="AX16" s="17">
        <v>0.33673068303310699</v>
      </c>
      <c r="AY16" s="17">
        <v>0.221061517542116</v>
      </c>
      <c r="AZ16" s="17"/>
      <c r="BA16" s="17">
        <v>0.576147770458171</v>
      </c>
      <c r="BB16" s="17">
        <v>0.23099352329315301</v>
      </c>
    </row>
    <row r="17" spans="2:54">
      <c r="B17" t="s">
        <v>90</v>
      </c>
      <c r="C17" s="17">
        <v>0.182137868538299</v>
      </c>
      <c r="D17" s="17">
        <v>0.18393366119784699</v>
      </c>
      <c r="E17" s="17">
        <v>0.18059787914235501</v>
      </c>
      <c r="F17" s="17"/>
      <c r="G17" s="17">
        <v>0.266279197823308</v>
      </c>
      <c r="H17" s="17">
        <v>0.189627442072727</v>
      </c>
      <c r="I17" s="17">
        <v>0.15090382289686899</v>
      </c>
      <c r="J17" s="17">
        <v>0.18594948861334901</v>
      </c>
      <c r="K17" s="17">
        <v>0.17694127146754701</v>
      </c>
      <c r="L17" s="17">
        <v>0.14623199035235701</v>
      </c>
      <c r="M17" s="17"/>
      <c r="N17" s="17">
        <v>0.17074361819988099</v>
      </c>
      <c r="O17" s="17">
        <v>0.17129653550214399</v>
      </c>
      <c r="P17" s="17">
        <v>0.20333644699758299</v>
      </c>
      <c r="Q17" s="17">
        <v>0.18457013891836699</v>
      </c>
      <c r="R17" s="17"/>
      <c r="S17" s="17">
        <v>0.21386975661915</v>
      </c>
      <c r="T17" s="17">
        <v>0.17010315046291599</v>
      </c>
      <c r="U17" s="17">
        <v>0.165018056325691</v>
      </c>
      <c r="V17" s="17">
        <v>0.21997342401474801</v>
      </c>
      <c r="W17" s="17">
        <v>0.16800869511149799</v>
      </c>
      <c r="X17" s="17">
        <v>0.21981727272477899</v>
      </c>
      <c r="Y17" s="17">
        <v>0.15857169031446799</v>
      </c>
      <c r="Z17" s="17">
        <v>0.24633125981913401</v>
      </c>
      <c r="AA17" s="17">
        <v>0.18447692777969901</v>
      </c>
      <c r="AB17" s="17">
        <v>0.11537828661489</v>
      </c>
      <c r="AC17" s="17">
        <v>0.13704810157490799</v>
      </c>
      <c r="AD17" s="17">
        <v>0.182889510404214</v>
      </c>
      <c r="AE17" s="17"/>
      <c r="AF17" s="17">
        <v>0.156507965559811</v>
      </c>
      <c r="AG17" s="17">
        <v>0.159212768876376</v>
      </c>
      <c r="AH17" s="17">
        <v>0.16214701154931399</v>
      </c>
      <c r="AI17" s="17">
        <v>0.16794850063101599</v>
      </c>
      <c r="AJ17" s="17">
        <v>0.276927108410636</v>
      </c>
      <c r="AK17" s="17"/>
      <c r="AL17" s="17">
        <v>0.17956345844142799</v>
      </c>
      <c r="AM17" s="17">
        <v>0.22710166592363501</v>
      </c>
      <c r="AN17" s="17">
        <v>0.161481097072738</v>
      </c>
      <c r="AO17" s="17">
        <v>0.160159839086054</v>
      </c>
      <c r="AP17" s="17">
        <v>0.13461475255397801</v>
      </c>
      <c r="AQ17" s="17"/>
      <c r="AR17" s="17">
        <v>0.19497894158116</v>
      </c>
      <c r="AS17" s="17"/>
      <c r="AT17" s="17">
        <v>0.22680870705427</v>
      </c>
      <c r="AU17" s="17"/>
      <c r="AV17" s="17">
        <v>0.172695365304502</v>
      </c>
      <c r="AW17" s="17"/>
      <c r="AX17" s="17">
        <v>0.17811149307908</v>
      </c>
      <c r="AY17" s="17">
        <v>0.165489775265211</v>
      </c>
      <c r="AZ17" s="17"/>
      <c r="BA17" s="17">
        <v>0.17261393105971101</v>
      </c>
      <c r="BB17" s="17">
        <v>0.15780749617592199</v>
      </c>
    </row>
    <row r="18" spans="2:54">
      <c r="B18" t="s">
        <v>91</v>
      </c>
      <c r="C18" s="17">
        <v>0.167884176352319</v>
      </c>
      <c r="D18" s="17">
        <v>0.15416404116815199</v>
      </c>
      <c r="E18" s="17">
        <v>0.180736050573995</v>
      </c>
      <c r="F18" s="17"/>
      <c r="G18" s="17">
        <v>0.25671478045436402</v>
      </c>
      <c r="H18" s="17">
        <v>0.221115315243406</v>
      </c>
      <c r="I18" s="17">
        <v>0.18404200050517999</v>
      </c>
      <c r="J18" s="17">
        <v>0.128956029916829</v>
      </c>
      <c r="K18" s="17">
        <v>0.142744485158563</v>
      </c>
      <c r="L18" s="17">
        <v>0.100987670121954</v>
      </c>
      <c r="M18" s="17"/>
      <c r="N18" s="17">
        <v>0.16441617055096</v>
      </c>
      <c r="O18" s="17">
        <v>0.174832752504436</v>
      </c>
      <c r="P18" s="17">
        <v>0.16487865002247801</v>
      </c>
      <c r="Q18" s="17">
        <v>0.169609056743074</v>
      </c>
      <c r="R18" s="17"/>
      <c r="S18" s="17">
        <v>0.21073117018334001</v>
      </c>
      <c r="T18" s="17">
        <v>0.12722057053278499</v>
      </c>
      <c r="U18" s="17">
        <v>0.17782194546062</v>
      </c>
      <c r="V18" s="17">
        <v>0.17207128491519399</v>
      </c>
      <c r="W18" s="17">
        <v>0.19333635109494901</v>
      </c>
      <c r="X18" s="17">
        <v>0.126431709817723</v>
      </c>
      <c r="Y18" s="17">
        <v>0.15630518434507501</v>
      </c>
      <c r="Z18" s="17">
        <v>0.16498116821030001</v>
      </c>
      <c r="AA18" s="17">
        <v>0.183165792989925</v>
      </c>
      <c r="AB18" s="17">
        <v>0.15748820029476801</v>
      </c>
      <c r="AC18" s="17">
        <v>0.18409721849501301</v>
      </c>
      <c r="AD18" s="17">
        <v>0.153100561390215</v>
      </c>
      <c r="AE18" s="17"/>
      <c r="AF18" s="17">
        <v>0.20989300677809</v>
      </c>
      <c r="AG18" s="17">
        <v>0.11985045463866099</v>
      </c>
      <c r="AH18" s="17">
        <v>0.147673279642834</v>
      </c>
      <c r="AI18" s="17">
        <v>0.21109262019429201</v>
      </c>
      <c r="AJ18" s="17">
        <v>0.12355519981364201</v>
      </c>
      <c r="AK18" s="17"/>
      <c r="AL18" s="17">
        <v>0.14835134769172001</v>
      </c>
      <c r="AM18" s="17">
        <v>0.17660327918731</v>
      </c>
      <c r="AN18" s="17">
        <v>0.19146039851382801</v>
      </c>
      <c r="AO18" s="17">
        <v>0.15869148353314699</v>
      </c>
      <c r="AP18" s="17">
        <v>0.194920216392619</v>
      </c>
      <c r="AQ18" s="17"/>
      <c r="AR18" s="17">
        <v>0.199138712672354</v>
      </c>
      <c r="AS18" s="17"/>
      <c r="AT18" s="17">
        <v>0.14369052008087399</v>
      </c>
      <c r="AU18" s="17"/>
      <c r="AV18" s="17">
        <v>0.22632081923373501</v>
      </c>
      <c r="AW18" s="17"/>
      <c r="AX18" s="17">
        <v>9.7475948542251806E-2</v>
      </c>
      <c r="AY18" s="17">
        <v>0.21003819086868</v>
      </c>
      <c r="AZ18" s="17"/>
      <c r="BA18" s="17">
        <v>0.12150172587896001</v>
      </c>
      <c r="BB18" s="17">
        <v>0.181702800942175</v>
      </c>
    </row>
    <row r="19" spans="2:54">
      <c r="B19" t="s">
        <v>92</v>
      </c>
      <c r="C19" s="17">
        <v>0.165315443060947</v>
      </c>
      <c r="D19" s="17">
        <v>0.179322415938484</v>
      </c>
      <c r="E19" s="17">
        <v>0.149484827418636</v>
      </c>
      <c r="F19" s="17"/>
      <c r="G19" s="17">
        <v>0.15574026173128999</v>
      </c>
      <c r="H19" s="17">
        <v>0.161575634854522</v>
      </c>
      <c r="I19" s="17">
        <v>0.17933280177748101</v>
      </c>
      <c r="J19" s="17">
        <v>0.13744576765876901</v>
      </c>
      <c r="K19" s="17">
        <v>0.18122035074177101</v>
      </c>
      <c r="L19" s="17">
        <v>0.17547848322672299</v>
      </c>
      <c r="M19" s="17"/>
      <c r="N19" s="17">
        <v>0.21227247392652199</v>
      </c>
      <c r="O19" s="17">
        <v>0.169979165389891</v>
      </c>
      <c r="P19" s="17">
        <v>0.126616518906988</v>
      </c>
      <c r="Q19" s="17">
        <v>0.143771619242923</v>
      </c>
      <c r="R19" s="17"/>
      <c r="S19" s="17">
        <v>0.18951810973713001</v>
      </c>
      <c r="T19" s="17">
        <v>0.176954505585178</v>
      </c>
      <c r="U19" s="17">
        <v>0.179678573433009</v>
      </c>
      <c r="V19" s="17">
        <v>0.17745277309862001</v>
      </c>
      <c r="W19" s="17">
        <v>0.13193012925508399</v>
      </c>
      <c r="X19" s="17">
        <v>0.174987202232257</v>
      </c>
      <c r="Y19" s="17">
        <v>0.15305072718728199</v>
      </c>
      <c r="Z19" s="17">
        <v>0.124551865795388</v>
      </c>
      <c r="AA19" s="17">
        <v>0.149977966507363</v>
      </c>
      <c r="AB19" s="17">
        <v>0.145836398905549</v>
      </c>
      <c r="AC19" s="17">
        <v>0.186273030546416</v>
      </c>
      <c r="AD19" s="17">
        <v>0.142718169884504</v>
      </c>
      <c r="AE19" s="17"/>
      <c r="AF19" s="17">
        <v>0.19768804108601201</v>
      </c>
      <c r="AG19" s="17">
        <v>0.123180571795971</v>
      </c>
      <c r="AH19" s="17">
        <v>0.207793703673888</v>
      </c>
      <c r="AI19" s="17">
        <v>0.426490166515895</v>
      </c>
      <c r="AJ19" s="17">
        <v>4.7368118779681702E-2</v>
      </c>
      <c r="AK19" s="17"/>
      <c r="AL19" s="17">
        <v>0.13042059376272999</v>
      </c>
      <c r="AM19" s="17">
        <v>0.16214251080835099</v>
      </c>
      <c r="AN19" s="17">
        <v>0.20294535643129</v>
      </c>
      <c r="AO19" s="17">
        <v>0.182289873519456</v>
      </c>
      <c r="AP19" s="17">
        <v>0.29822399505307901</v>
      </c>
      <c r="AQ19" s="17"/>
      <c r="AR19" s="17">
        <v>0.21427147519710699</v>
      </c>
      <c r="AS19" s="17"/>
      <c r="AT19" s="17">
        <v>0.14295495736739899</v>
      </c>
      <c r="AU19" s="17"/>
      <c r="AV19" s="17">
        <v>0.28385431036613801</v>
      </c>
      <c r="AW19" s="17"/>
      <c r="AX19" s="17">
        <v>0.18463232613288899</v>
      </c>
      <c r="AY19" s="17">
        <v>0.18022025323133001</v>
      </c>
      <c r="AZ19" s="17"/>
      <c r="BA19" s="17">
        <v>0.11715084543637</v>
      </c>
      <c r="BB19" s="17">
        <v>0.21001803053028201</v>
      </c>
    </row>
    <row r="20" spans="2:54">
      <c r="B20" t="s">
        <v>93</v>
      </c>
      <c r="C20" s="17">
        <v>0.13557966742859301</v>
      </c>
      <c r="D20" s="17">
        <v>0.16351150569551301</v>
      </c>
      <c r="E20" s="17">
        <v>0.10840664162970801</v>
      </c>
      <c r="F20" s="17"/>
      <c r="G20" s="17">
        <v>0.19932948156737501</v>
      </c>
      <c r="H20" s="17">
        <v>0.18653147819773599</v>
      </c>
      <c r="I20" s="17">
        <v>0.15763046611272999</v>
      </c>
      <c r="J20" s="17">
        <v>0.101692177120698</v>
      </c>
      <c r="K20" s="17">
        <v>8.5234781756890393E-2</v>
      </c>
      <c r="L20" s="17">
        <v>9.5189632842538799E-2</v>
      </c>
      <c r="M20" s="17"/>
      <c r="N20" s="17">
        <v>0.17216569175395699</v>
      </c>
      <c r="O20" s="17">
        <v>0.14036254884052601</v>
      </c>
      <c r="P20" s="17">
        <v>0.14151706624239799</v>
      </c>
      <c r="Q20" s="17">
        <v>8.5456740486757707E-2</v>
      </c>
      <c r="R20" s="17"/>
      <c r="S20" s="17">
        <v>0.23773888178774499</v>
      </c>
      <c r="T20" s="17">
        <v>0.10549935878172099</v>
      </c>
      <c r="U20" s="17">
        <v>0.12459302460309001</v>
      </c>
      <c r="V20" s="17">
        <v>8.7507885367268598E-2</v>
      </c>
      <c r="W20" s="17">
        <v>0.16743860619311399</v>
      </c>
      <c r="X20" s="17">
        <v>9.5609075621741701E-2</v>
      </c>
      <c r="Y20" s="17">
        <v>0.10021525823854401</v>
      </c>
      <c r="Z20" s="17">
        <v>0.13680943448073499</v>
      </c>
      <c r="AA20" s="17">
        <v>0.14331584386563401</v>
      </c>
      <c r="AB20" s="17">
        <v>0.141441304674052</v>
      </c>
      <c r="AC20" s="17">
        <v>9.2286816056673202E-2</v>
      </c>
      <c r="AD20" s="17">
        <v>0.12744409703276499</v>
      </c>
      <c r="AE20" s="17"/>
      <c r="AF20" s="17">
        <v>0.14412481766225499</v>
      </c>
      <c r="AG20" s="17">
        <v>0.17674183863155299</v>
      </c>
      <c r="AH20" s="17">
        <v>0.11228148899686199</v>
      </c>
      <c r="AI20" s="17">
        <v>0.113140567535085</v>
      </c>
      <c r="AJ20" s="17">
        <v>0.117419793166767</v>
      </c>
      <c r="AK20" s="17"/>
      <c r="AL20" s="17">
        <v>9.5247517861994396E-2</v>
      </c>
      <c r="AM20" s="17">
        <v>0.110485956860861</v>
      </c>
      <c r="AN20" s="17">
        <v>0.162574813493298</v>
      </c>
      <c r="AO20" s="17">
        <v>0.24184348485874199</v>
      </c>
      <c r="AP20" s="17">
        <v>0.22512321943759001</v>
      </c>
      <c r="AQ20" s="17"/>
      <c r="AR20" s="17">
        <v>0.176706323550095</v>
      </c>
      <c r="AS20" s="17"/>
      <c r="AT20" s="17">
        <v>0.23093728779779499</v>
      </c>
      <c r="AU20" s="17"/>
      <c r="AV20" s="17">
        <v>0.191534563722604</v>
      </c>
      <c r="AW20" s="17"/>
      <c r="AX20" s="17">
        <v>0.16775699337994199</v>
      </c>
      <c r="AY20" s="17">
        <v>0.128560356830697</v>
      </c>
      <c r="AZ20" s="17"/>
      <c r="BA20" s="17">
        <v>0.10841400746209399</v>
      </c>
      <c r="BB20" s="17">
        <v>0.123686488702689</v>
      </c>
    </row>
    <row r="21" spans="2:54">
      <c r="B21" t="s">
        <v>94</v>
      </c>
      <c r="C21" s="17">
        <v>9.7491094881478293E-2</v>
      </c>
      <c r="D21" s="17">
        <v>0.116950371380699</v>
      </c>
      <c r="E21" s="17">
        <v>7.8964739859957903E-2</v>
      </c>
      <c r="F21" s="17"/>
      <c r="G21" s="17">
        <v>7.9153060493563507E-2</v>
      </c>
      <c r="H21" s="17">
        <v>0.11265061585887499</v>
      </c>
      <c r="I21" s="17">
        <v>0.104375575186216</v>
      </c>
      <c r="J21" s="17">
        <v>0.109494058783158</v>
      </c>
      <c r="K21" s="17">
        <v>9.4835451746364194E-2</v>
      </c>
      <c r="L21" s="17">
        <v>8.3805117064080198E-2</v>
      </c>
      <c r="M21" s="17"/>
      <c r="N21" s="17">
        <v>0.11754723700870701</v>
      </c>
      <c r="O21" s="17">
        <v>9.1549175917462297E-2</v>
      </c>
      <c r="P21" s="17">
        <v>0.105383582871084</v>
      </c>
      <c r="Q21" s="17">
        <v>7.4077472795868196E-2</v>
      </c>
      <c r="R21" s="17"/>
      <c r="S21" s="17">
        <v>9.5456450362232298E-2</v>
      </c>
      <c r="T21" s="17">
        <v>0.11813383701511999</v>
      </c>
      <c r="U21" s="17">
        <v>0.104478430053052</v>
      </c>
      <c r="V21" s="17">
        <v>8.3821525904065705E-2</v>
      </c>
      <c r="W21" s="17">
        <v>8.7054380980798596E-2</v>
      </c>
      <c r="X21" s="17">
        <v>0.107743427180436</v>
      </c>
      <c r="Y21" s="17">
        <v>9.8921250118209902E-2</v>
      </c>
      <c r="Z21" s="17">
        <v>8.77769502970209E-2</v>
      </c>
      <c r="AA21" s="17">
        <v>9.3151485892399299E-2</v>
      </c>
      <c r="AB21" s="17">
        <v>8.29279876439519E-2</v>
      </c>
      <c r="AC21" s="17">
        <v>9.2620560032247196E-2</v>
      </c>
      <c r="AD21" s="17">
        <v>0.11012618057988199</v>
      </c>
      <c r="AE21" s="17"/>
      <c r="AF21" s="17">
        <v>0.110767243110152</v>
      </c>
      <c r="AG21" s="17">
        <v>6.7343217042946601E-2</v>
      </c>
      <c r="AH21" s="17">
        <v>0.19651838891034401</v>
      </c>
      <c r="AI21" s="17">
        <v>0.13564425010108699</v>
      </c>
      <c r="AJ21" s="17">
        <v>3.1557268423746503E-2</v>
      </c>
      <c r="AK21" s="17"/>
      <c r="AL21" s="17">
        <v>7.74715441854123E-2</v>
      </c>
      <c r="AM21" s="17">
        <v>9.0312061743843999E-2</v>
      </c>
      <c r="AN21" s="17">
        <v>0.124466691889733</v>
      </c>
      <c r="AO21" s="17">
        <v>0.120517238446914</v>
      </c>
      <c r="AP21" s="17">
        <v>0.16780394098736001</v>
      </c>
      <c r="AQ21" s="17"/>
      <c r="AR21" s="17">
        <v>0.10234186502496601</v>
      </c>
      <c r="AS21" s="17"/>
      <c r="AT21" s="17">
        <v>7.4526905786400699E-2</v>
      </c>
      <c r="AU21" s="17"/>
      <c r="AV21" s="17">
        <v>0.13517451319242599</v>
      </c>
      <c r="AW21" s="17"/>
      <c r="AX21" s="17">
        <v>4.0661407702107501E-2</v>
      </c>
      <c r="AY21" s="17">
        <v>0.121923117814332</v>
      </c>
      <c r="AZ21" s="17"/>
      <c r="BA21" s="17">
        <v>4.57768552602578E-2</v>
      </c>
      <c r="BB21" s="17">
        <v>0.14819916791365301</v>
      </c>
    </row>
    <row r="22" spans="2:54">
      <c r="B22" t="s">
        <v>95</v>
      </c>
      <c r="C22" s="17">
        <v>8.09707604266095E-2</v>
      </c>
      <c r="D22" s="17">
        <v>8.0527133096100795E-2</v>
      </c>
      <c r="E22" s="17">
        <v>8.1797465615401702E-2</v>
      </c>
      <c r="F22" s="17"/>
      <c r="G22" s="17">
        <v>5.8315996054275197E-2</v>
      </c>
      <c r="H22" s="17">
        <v>6.0889408358919497E-2</v>
      </c>
      <c r="I22" s="17">
        <v>6.8513932109530495E-2</v>
      </c>
      <c r="J22" s="17">
        <v>6.9816472369419999E-2</v>
      </c>
      <c r="K22" s="17">
        <v>9.9202217372134902E-2</v>
      </c>
      <c r="L22" s="17">
        <v>0.119487639268964</v>
      </c>
      <c r="M22" s="17"/>
      <c r="N22" s="17">
        <v>9.0229884720015294E-2</v>
      </c>
      <c r="O22" s="17">
        <v>7.82686910729255E-2</v>
      </c>
      <c r="P22" s="17">
        <v>0.10629887792845701</v>
      </c>
      <c r="Q22" s="17">
        <v>5.1977087808165401E-2</v>
      </c>
      <c r="R22" s="17"/>
      <c r="S22" s="17">
        <v>5.38433439916607E-2</v>
      </c>
      <c r="T22" s="17">
        <v>0.103858349900926</v>
      </c>
      <c r="U22" s="17">
        <v>9.3360864504661606E-2</v>
      </c>
      <c r="V22" s="17">
        <v>7.7058081418028002E-2</v>
      </c>
      <c r="W22" s="17">
        <v>0.106580419411673</v>
      </c>
      <c r="X22" s="17">
        <v>9.6331758988874999E-2</v>
      </c>
      <c r="Y22" s="17">
        <v>7.0042117822161895E-2</v>
      </c>
      <c r="Z22" s="17">
        <v>0.10357406846952601</v>
      </c>
      <c r="AA22" s="17">
        <v>5.2849346564691299E-2</v>
      </c>
      <c r="AB22" s="17">
        <v>8.0008732986087405E-2</v>
      </c>
      <c r="AC22" s="17">
        <v>7.4303383144821294E-2</v>
      </c>
      <c r="AD22" s="17">
        <v>9.7219830612985295E-2</v>
      </c>
      <c r="AE22" s="17"/>
      <c r="AF22" s="17">
        <v>5.2486277295634098E-2</v>
      </c>
      <c r="AG22" s="17">
        <v>0.147096081845809</v>
      </c>
      <c r="AH22" s="17">
        <v>6.4869066618354801E-2</v>
      </c>
      <c r="AI22" s="17">
        <v>3.41616340675608E-2</v>
      </c>
      <c r="AJ22" s="17">
        <v>0.113857484927759</v>
      </c>
      <c r="AK22" s="17"/>
      <c r="AL22" s="17">
        <v>7.7573455143910605E-2</v>
      </c>
      <c r="AM22" s="17">
        <v>7.5045650433410299E-2</v>
      </c>
      <c r="AN22" s="17">
        <v>6.7240721907906406E-2</v>
      </c>
      <c r="AO22" s="17">
        <v>0.103862956272472</v>
      </c>
      <c r="AP22" s="17">
        <v>3.9102835397231701E-2</v>
      </c>
      <c r="AQ22" s="17"/>
      <c r="AR22" s="17">
        <v>7.1203221683300899E-2</v>
      </c>
      <c r="AS22" s="17"/>
      <c r="AT22" s="17">
        <v>8.8090105189781207E-2</v>
      </c>
      <c r="AU22" s="17"/>
      <c r="AV22" s="17">
        <v>6.19667856024744E-2</v>
      </c>
      <c r="AW22" s="17"/>
      <c r="AX22" s="17">
        <v>5.0624303994467601E-2</v>
      </c>
      <c r="AY22" s="17">
        <v>5.5991641601086002E-2</v>
      </c>
      <c r="AZ22" s="17"/>
      <c r="BA22" s="17">
        <v>0.12056353327499</v>
      </c>
      <c r="BB22" s="17">
        <v>6.2804670310825997E-2</v>
      </c>
    </row>
    <row r="23" spans="2:54">
      <c r="B23" t="s">
        <v>96</v>
      </c>
      <c r="C23" s="17">
        <v>5.8773014054589998E-2</v>
      </c>
      <c r="D23" s="17">
        <v>6.9772929091296801E-2</v>
      </c>
      <c r="E23" s="17">
        <v>4.8318264848412798E-2</v>
      </c>
      <c r="F23" s="17"/>
      <c r="G23" s="17">
        <v>7.1852457553298901E-2</v>
      </c>
      <c r="H23" s="17">
        <v>6.4021361108421604E-2</v>
      </c>
      <c r="I23" s="17">
        <v>6.3083957155408904E-2</v>
      </c>
      <c r="J23" s="17">
        <v>7.2833068363347506E-2</v>
      </c>
      <c r="K23" s="17">
        <v>5.3975677913054701E-2</v>
      </c>
      <c r="L23" s="17">
        <v>3.4155463811973E-2</v>
      </c>
      <c r="M23" s="17"/>
      <c r="N23" s="17">
        <v>5.87414743497508E-2</v>
      </c>
      <c r="O23" s="17">
        <v>5.0780914307327202E-2</v>
      </c>
      <c r="P23" s="17">
        <v>5.58218099358797E-2</v>
      </c>
      <c r="Q23" s="17">
        <v>7.1383553863675203E-2</v>
      </c>
      <c r="R23" s="17"/>
      <c r="S23" s="17">
        <v>8.517573699389E-2</v>
      </c>
      <c r="T23" s="17">
        <v>2.86868368224979E-2</v>
      </c>
      <c r="U23" s="17">
        <v>4.2688664254500103E-2</v>
      </c>
      <c r="V23" s="17">
        <v>6.3475152603167398E-2</v>
      </c>
      <c r="W23" s="17">
        <v>4.8937992996240402E-2</v>
      </c>
      <c r="X23" s="17">
        <v>5.7335526325841699E-2</v>
      </c>
      <c r="Y23" s="17">
        <v>5.3936655325981797E-2</v>
      </c>
      <c r="Z23" s="17">
        <v>8.6527999110769499E-2</v>
      </c>
      <c r="AA23" s="17">
        <v>7.3305750473852793E-2</v>
      </c>
      <c r="AB23" s="17">
        <v>5.5555981985780399E-2</v>
      </c>
      <c r="AC23" s="17">
        <v>5.2573884158385001E-2</v>
      </c>
      <c r="AD23" s="17">
        <v>6.4918472283584494E-2</v>
      </c>
      <c r="AE23" s="17"/>
      <c r="AF23" s="17">
        <v>6.2112890525674203E-2</v>
      </c>
      <c r="AG23" s="17">
        <v>6.8278443008443102E-2</v>
      </c>
      <c r="AH23" s="17">
        <v>2.8371747372473E-2</v>
      </c>
      <c r="AI23" s="17">
        <v>3.9842464852727001E-2</v>
      </c>
      <c r="AJ23" s="17">
        <v>8.5462094959824805E-2</v>
      </c>
      <c r="AK23" s="17"/>
      <c r="AL23" s="17">
        <v>5.6408583993548603E-2</v>
      </c>
      <c r="AM23" s="17">
        <v>4.3293155954993501E-2</v>
      </c>
      <c r="AN23" s="17">
        <v>6.4842096723837506E-2</v>
      </c>
      <c r="AO23" s="17">
        <v>7.3404059765980606E-2</v>
      </c>
      <c r="AP23" s="17">
        <v>8.8376126658016696E-2</v>
      </c>
      <c r="AQ23" s="17"/>
      <c r="AR23" s="17">
        <v>7.6676890055870695E-2</v>
      </c>
      <c r="AS23" s="17"/>
      <c r="AT23" s="17">
        <v>0.102696910538078</v>
      </c>
      <c r="AU23" s="17"/>
      <c r="AV23" s="17">
        <v>5.3067171213936198E-2</v>
      </c>
      <c r="AW23" s="17"/>
      <c r="AX23" s="17">
        <v>8.4910589730396793E-2</v>
      </c>
      <c r="AY23" s="17">
        <v>5.36769359882927E-2</v>
      </c>
      <c r="AZ23" s="17"/>
      <c r="BA23" s="17">
        <v>6.9689382473046402E-2</v>
      </c>
      <c r="BB23" s="17">
        <v>5.3716970173049598E-2</v>
      </c>
    </row>
    <row r="24" spans="2:54">
      <c r="B24" t="s">
        <v>97</v>
      </c>
      <c r="C24" s="17">
        <v>4.77708303783149E-2</v>
      </c>
      <c r="D24" s="17">
        <v>3.8517363485666402E-2</v>
      </c>
      <c r="E24" s="17">
        <v>5.7038170985842698E-2</v>
      </c>
      <c r="F24" s="17"/>
      <c r="G24" s="17">
        <v>4.0753308172720201E-2</v>
      </c>
      <c r="H24" s="17">
        <v>3.6442393272403097E-2</v>
      </c>
      <c r="I24" s="17">
        <v>3.4263778489935302E-2</v>
      </c>
      <c r="J24" s="17">
        <v>3.3297220597513201E-2</v>
      </c>
      <c r="K24" s="17">
        <v>3.9467242077603701E-2</v>
      </c>
      <c r="L24" s="17">
        <v>9.00958074941451E-2</v>
      </c>
      <c r="M24" s="17"/>
      <c r="N24" s="17">
        <v>3.7509148145968001E-2</v>
      </c>
      <c r="O24" s="17">
        <v>5.8780131855290303E-2</v>
      </c>
      <c r="P24" s="17">
        <v>3.6584714490266498E-2</v>
      </c>
      <c r="Q24" s="17">
        <v>5.86025604867133E-2</v>
      </c>
      <c r="R24" s="17"/>
      <c r="S24" s="17">
        <v>3.0337289089039501E-2</v>
      </c>
      <c r="T24" s="17">
        <v>6.4300463917923198E-2</v>
      </c>
      <c r="U24" s="17">
        <v>4.3742522864994103E-2</v>
      </c>
      <c r="V24" s="17">
        <v>4.7812141574648997E-2</v>
      </c>
      <c r="W24" s="17">
        <v>4.5970529120633701E-2</v>
      </c>
      <c r="X24" s="17">
        <v>4.8983810084552701E-2</v>
      </c>
      <c r="Y24" s="17">
        <v>4.1137546718931897E-2</v>
      </c>
      <c r="Z24" s="17">
        <v>3.6117166414023301E-2</v>
      </c>
      <c r="AA24" s="17">
        <v>6.1135046122025402E-2</v>
      </c>
      <c r="AB24" s="17">
        <v>6.5505788151504499E-2</v>
      </c>
      <c r="AC24" s="17">
        <v>4.7667197045399602E-2</v>
      </c>
      <c r="AD24" s="17">
        <v>0</v>
      </c>
      <c r="AE24" s="17"/>
      <c r="AF24" s="17">
        <v>3.6354005061988798E-2</v>
      </c>
      <c r="AG24" s="17">
        <v>7.6394892383178495E-2</v>
      </c>
      <c r="AH24" s="17">
        <v>5.94626187917991E-2</v>
      </c>
      <c r="AI24" s="17">
        <v>2.3958846317130598E-2</v>
      </c>
      <c r="AJ24" s="17">
        <v>4.5511555295443401E-2</v>
      </c>
      <c r="AK24" s="17"/>
      <c r="AL24" s="17">
        <v>5.8390085392154803E-2</v>
      </c>
      <c r="AM24" s="17">
        <v>4.6366347556964102E-2</v>
      </c>
      <c r="AN24" s="17">
        <v>3.3041556674945197E-2</v>
      </c>
      <c r="AO24" s="17">
        <v>3.6257406466136601E-2</v>
      </c>
      <c r="AP24" s="17">
        <v>3.5800000967514498E-2</v>
      </c>
      <c r="AQ24" s="17"/>
      <c r="AR24" s="17">
        <v>5.6286353745957397E-2</v>
      </c>
      <c r="AS24" s="17"/>
      <c r="AT24" s="17">
        <v>6.2259196796099002E-2</v>
      </c>
      <c r="AU24" s="17"/>
      <c r="AV24" s="17">
        <v>5.0134562978271201E-2</v>
      </c>
      <c r="AW24" s="17"/>
      <c r="AX24" s="17">
        <v>7.9668075353910198E-2</v>
      </c>
      <c r="AY24" s="17">
        <v>4.0554710807749597E-2</v>
      </c>
      <c r="AZ24" s="17"/>
      <c r="BA24" s="17">
        <v>6.1519704543945598E-2</v>
      </c>
      <c r="BB24" s="17">
        <v>4.4448546694104502E-2</v>
      </c>
    </row>
    <row r="25" spans="2:54">
      <c r="B25" t="s">
        <v>98</v>
      </c>
      <c r="C25" s="17">
        <v>4.6584666514882599E-2</v>
      </c>
      <c r="D25" s="17">
        <v>5.13638362508659E-2</v>
      </c>
      <c r="E25" s="17">
        <v>4.1585546978663297E-2</v>
      </c>
      <c r="F25" s="17"/>
      <c r="G25" s="17">
        <v>9.0026899408462105E-2</v>
      </c>
      <c r="H25" s="17">
        <v>8.2544453256407094E-2</v>
      </c>
      <c r="I25" s="17">
        <v>5.2742293208556897E-2</v>
      </c>
      <c r="J25" s="17">
        <v>3.02380461355099E-2</v>
      </c>
      <c r="K25" s="17">
        <v>1.8872266984746498E-2</v>
      </c>
      <c r="L25" s="17">
        <v>1.5302424091143499E-2</v>
      </c>
      <c r="M25" s="17"/>
      <c r="N25" s="17">
        <v>3.5776842109863698E-2</v>
      </c>
      <c r="O25" s="17">
        <v>5.09492231503497E-2</v>
      </c>
      <c r="P25" s="17">
        <v>5.1176699834899302E-2</v>
      </c>
      <c r="Q25" s="17">
        <v>5.0081298315470799E-2</v>
      </c>
      <c r="R25" s="17"/>
      <c r="S25" s="17">
        <v>6.2901033284703797E-2</v>
      </c>
      <c r="T25" s="17">
        <v>3.8083392253613103E-2</v>
      </c>
      <c r="U25" s="17">
        <v>4.5967217673258301E-2</v>
      </c>
      <c r="V25" s="17">
        <v>4.0487242223451798E-2</v>
      </c>
      <c r="W25" s="17">
        <v>4.1209914221671598E-2</v>
      </c>
      <c r="X25" s="17">
        <v>4.1495787159605599E-2</v>
      </c>
      <c r="Y25" s="17">
        <v>7.2639901391677003E-2</v>
      </c>
      <c r="Z25" s="17">
        <v>4.3253763388151401E-2</v>
      </c>
      <c r="AA25" s="17">
        <v>5.0560105708558997E-2</v>
      </c>
      <c r="AB25" s="17">
        <v>2.98343001389616E-2</v>
      </c>
      <c r="AC25" s="17">
        <v>3.0062757115470799E-2</v>
      </c>
      <c r="AD25" s="17">
        <v>5.3080488659573703E-2</v>
      </c>
      <c r="AE25" s="17"/>
      <c r="AF25" s="17">
        <v>5.7557846725422003E-2</v>
      </c>
      <c r="AG25" s="17">
        <v>2.82196555835721E-2</v>
      </c>
      <c r="AH25" s="17">
        <v>5.9001110499654799E-2</v>
      </c>
      <c r="AI25" s="17">
        <v>7.45122018382149E-2</v>
      </c>
      <c r="AJ25" s="17">
        <v>3.0682402453444401E-2</v>
      </c>
      <c r="AK25" s="17"/>
      <c r="AL25" s="17">
        <v>3.7155590838196202E-2</v>
      </c>
      <c r="AM25" s="17">
        <v>4.7099646158949897E-2</v>
      </c>
      <c r="AN25" s="17">
        <v>5.6880628179197701E-2</v>
      </c>
      <c r="AO25" s="17">
        <v>5.05407276115305E-2</v>
      </c>
      <c r="AP25" s="17">
        <v>7.4899989602623201E-2</v>
      </c>
      <c r="AQ25" s="17"/>
      <c r="AR25" s="17">
        <v>5.5680275612424703E-2</v>
      </c>
      <c r="AS25" s="17"/>
      <c r="AT25" s="17">
        <v>5.9598260414239199E-2</v>
      </c>
      <c r="AU25" s="17"/>
      <c r="AV25" s="17">
        <v>5.7734946431637998E-2</v>
      </c>
      <c r="AW25" s="17"/>
      <c r="AX25" s="17">
        <v>2.10811055797278E-2</v>
      </c>
      <c r="AY25" s="17">
        <v>4.8519917700156297E-2</v>
      </c>
      <c r="AZ25" s="17"/>
      <c r="BA25" s="17">
        <v>3.5777326700175797E-2</v>
      </c>
      <c r="BB25" s="17">
        <v>4.06884319492615E-2</v>
      </c>
    </row>
    <row r="26" spans="2:54">
      <c r="B26" t="s">
        <v>99</v>
      </c>
      <c r="C26" s="17">
        <v>4.38498797113238E-2</v>
      </c>
      <c r="D26" s="17">
        <v>6.27667470645938E-2</v>
      </c>
      <c r="E26" s="17">
        <v>2.5592423769296799E-2</v>
      </c>
      <c r="F26" s="17"/>
      <c r="G26" s="17">
        <v>2.4384336758048901E-2</v>
      </c>
      <c r="H26" s="17">
        <v>2.7181946564266202E-2</v>
      </c>
      <c r="I26" s="17">
        <v>3.2777195142475998E-2</v>
      </c>
      <c r="J26" s="17">
        <v>3.6806339673641303E-2</v>
      </c>
      <c r="K26" s="17">
        <v>5.8733321299620299E-2</v>
      </c>
      <c r="L26" s="17">
        <v>7.5194672832355994E-2</v>
      </c>
      <c r="M26" s="17"/>
      <c r="N26" s="17">
        <v>5.57477999150729E-2</v>
      </c>
      <c r="O26" s="17">
        <v>4.6377074091340703E-2</v>
      </c>
      <c r="P26" s="17">
        <v>3.8617009991608199E-2</v>
      </c>
      <c r="Q26" s="17">
        <v>3.3309182539444301E-2</v>
      </c>
      <c r="R26" s="17"/>
      <c r="S26" s="17">
        <v>4.0515209601213797E-2</v>
      </c>
      <c r="T26" s="17">
        <v>5.4602549877661097E-2</v>
      </c>
      <c r="U26" s="17">
        <v>6.21896188260012E-2</v>
      </c>
      <c r="V26" s="17">
        <v>1.0031284828733E-2</v>
      </c>
      <c r="W26" s="17">
        <v>5.1459583637390102E-2</v>
      </c>
      <c r="X26" s="17">
        <v>3.9915757169234602E-2</v>
      </c>
      <c r="Y26" s="17">
        <v>5.8394699427055399E-2</v>
      </c>
      <c r="Z26" s="17">
        <v>4.51686804604301E-2</v>
      </c>
      <c r="AA26" s="17">
        <v>3.5299991911027902E-2</v>
      </c>
      <c r="AB26" s="17">
        <v>3.5126227116215103E-2</v>
      </c>
      <c r="AC26" s="17">
        <v>5.9215640518410502E-2</v>
      </c>
      <c r="AD26" s="17">
        <v>5.0447506698137301E-2</v>
      </c>
      <c r="AE26" s="17"/>
      <c r="AF26" s="17">
        <v>3.0458244263209599E-2</v>
      </c>
      <c r="AG26" s="17">
        <v>7.9792927807393901E-2</v>
      </c>
      <c r="AH26" s="17">
        <v>3.27033663573921E-2</v>
      </c>
      <c r="AI26" s="17">
        <v>1.7536953247724599E-2</v>
      </c>
      <c r="AJ26" s="17">
        <v>7.0518786648369303E-2</v>
      </c>
      <c r="AK26" s="17"/>
      <c r="AL26" s="17">
        <v>5.14405689053005E-2</v>
      </c>
      <c r="AM26" s="17">
        <v>1.6252330073381699E-2</v>
      </c>
      <c r="AN26" s="17">
        <v>4.4933848884987998E-2</v>
      </c>
      <c r="AO26" s="17">
        <v>4.1455481336244299E-2</v>
      </c>
      <c r="AP26" s="17">
        <v>2.34771917516335E-2</v>
      </c>
      <c r="AQ26" s="17"/>
      <c r="AR26" s="17">
        <v>4.79772348239942E-2</v>
      </c>
      <c r="AS26" s="17"/>
      <c r="AT26" s="17">
        <v>6.1625265541075398E-2</v>
      </c>
      <c r="AU26" s="17"/>
      <c r="AV26" s="17">
        <v>2.8322015513208499E-2</v>
      </c>
      <c r="AW26" s="17"/>
      <c r="AX26" s="17">
        <v>5.1665569671356798E-2</v>
      </c>
      <c r="AY26" s="17">
        <v>3.2467631978596798E-2</v>
      </c>
      <c r="AZ26" s="17"/>
      <c r="BA26" s="17">
        <v>7.67867821742E-2</v>
      </c>
      <c r="BB26" s="17">
        <v>3.66506450870231E-2</v>
      </c>
    </row>
    <row r="27" spans="2:54">
      <c r="B27" t="s">
        <v>100</v>
      </c>
      <c r="C27" s="17">
        <v>3.0436746295404001E-2</v>
      </c>
      <c r="D27" s="17">
        <v>2.7149807084250101E-2</v>
      </c>
      <c r="E27" s="17">
        <v>3.37940723761972E-2</v>
      </c>
      <c r="F27" s="17"/>
      <c r="G27" s="17">
        <v>3.8896820122103701E-2</v>
      </c>
      <c r="H27" s="17">
        <v>3.6419549758347401E-2</v>
      </c>
      <c r="I27" s="17">
        <v>5.2191911252587098E-2</v>
      </c>
      <c r="J27" s="17">
        <v>2.6835745869428801E-2</v>
      </c>
      <c r="K27" s="17">
        <v>2.0906244490906899E-2</v>
      </c>
      <c r="L27" s="17">
        <v>1.15759956719408E-2</v>
      </c>
      <c r="M27" s="17"/>
      <c r="N27" s="17">
        <v>3.8301415676175697E-2</v>
      </c>
      <c r="O27" s="17">
        <v>2.24398291799341E-2</v>
      </c>
      <c r="P27" s="17">
        <v>2.47770372974833E-2</v>
      </c>
      <c r="Q27" s="17">
        <v>3.6109563224959298E-2</v>
      </c>
      <c r="R27" s="17"/>
      <c r="S27" s="17">
        <v>3.3993852834829301E-2</v>
      </c>
      <c r="T27" s="17">
        <v>2.96803449277269E-2</v>
      </c>
      <c r="U27" s="17">
        <v>2.4238100808532899E-2</v>
      </c>
      <c r="V27" s="17">
        <v>2.7693814584647099E-2</v>
      </c>
      <c r="W27" s="17">
        <v>4.2380858735539102E-2</v>
      </c>
      <c r="X27" s="17">
        <v>3.4671764334926199E-2</v>
      </c>
      <c r="Y27" s="17">
        <v>2.0624395760922998E-2</v>
      </c>
      <c r="Z27" s="17">
        <v>3.9056434067179402E-2</v>
      </c>
      <c r="AA27" s="17">
        <v>4.20454297497996E-2</v>
      </c>
      <c r="AB27" s="17">
        <v>2.2274378593616001E-2</v>
      </c>
      <c r="AC27" s="17">
        <v>1.3698259095619499E-2</v>
      </c>
      <c r="AD27" s="17">
        <v>2.59443265806408E-2</v>
      </c>
      <c r="AE27" s="17"/>
      <c r="AF27" s="17">
        <v>4.4462179348938702E-2</v>
      </c>
      <c r="AG27" s="17">
        <v>2.2447506159999301E-2</v>
      </c>
      <c r="AH27" s="17">
        <v>4.2863066968292202E-2</v>
      </c>
      <c r="AI27" s="17">
        <v>1.6037239250175198E-2</v>
      </c>
      <c r="AJ27" s="17">
        <v>1.0919855954687099E-2</v>
      </c>
      <c r="AK27" s="17"/>
      <c r="AL27" s="17">
        <v>2.48417385679288E-2</v>
      </c>
      <c r="AM27" s="17">
        <v>3.1521714965914799E-2</v>
      </c>
      <c r="AN27" s="17">
        <v>3.7663543406562E-2</v>
      </c>
      <c r="AO27" s="17">
        <v>5.4848151712685402E-2</v>
      </c>
      <c r="AP27" s="17">
        <v>1.4297659701071899E-2</v>
      </c>
      <c r="AQ27" s="17"/>
      <c r="AR27" s="17">
        <v>4.9738698347290403E-2</v>
      </c>
      <c r="AS27" s="17"/>
      <c r="AT27" s="17">
        <v>3.8697640654015097E-2</v>
      </c>
      <c r="AU27" s="17"/>
      <c r="AV27" s="17">
        <v>5.7981516892125398E-2</v>
      </c>
      <c r="AW27" s="17"/>
      <c r="AX27" s="17">
        <v>3.2632494729180402E-2</v>
      </c>
      <c r="AY27" s="17">
        <v>4.73246507742019E-2</v>
      </c>
      <c r="AZ27" s="17"/>
      <c r="BA27" s="17">
        <v>2.0212387652488999E-2</v>
      </c>
      <c r="BB27" s="17">
        <v>4.0052102757342202E-2</v>
      </c>
    </row>
    <row r="28" spans="2:54">
      <c r="B28" t="s">
        <v>101</v>
      </c>
      <c r="C28" s="17">
        <v>2.8588605467181798E-3</v>
      </c>
      <c r="D28" s="17">
        <v>3.3749890779503802E-3</v>
      </c>
      <c r="E28" s="17">
        <v>2.3688035054406599E-3</v>
      </c>
      <c r="F28" s="17"/>
      <c r="G28" s="17">
        <v>7.2910753794624798E-3</v>
      </c>
      <c r="H28" s="17">
        <v>4.1298855984087399E-3</v>
      </c>
      <c r="I28" s="17">
        <v>2.0495274048183301E-3</v>
      </c>
      <c r="J28" s="17">
        <v>0</v>
      </c>
      <c r="K28" s="17">
        <v>3.0265466074739299E-3</v>
      </c>
      <c r="L28" s="17">
        <v>1.7522729208507999E-3</v>
      </c>
      <c r="M28" s="17"/>
      <c r="N28" s="17">
        <v>1.2584846874457399E-3</v>
      </c>
      <c r="O28" s="17">
        <v>1.9541719116228898E-3</v>
      </c>
      <c r="P28" s="17">
        <v>4.9881969203200201E-3</v>
      </c>
      <c r="Q28" s="17">
        <v>3.7335670508343599E-3</v>
      </c>
      <c r="R28" s="17"/>
      <c r="S28" s="17">
        <v>7.2292863627114803E-3</v>
      </c>
      <c r="T28" s="17">
        <v>1.72786912175881E-3</v>
      </c>
      <c r="U28" s="17">
        <v>0</v>
      </c>
      <c r="V28" s="17">
        <v>0</v>
      </c>
      <c r="W28" s="17">
        <v>4.8183124675820399E-3</v>
      </c>
      <c r="X28" s="17">
        <v>2.2287498287315299E-3</v>
      </c>
      <c r="Y28" s="17">
        <v>8.9316594446388602E-3</v>
      </c>
      <c r="Z28" s="17">
        <v>0</v>
      </c>
      <c r="AA28" s="17">
        <v>3.3565810697590301E-3</v>
      </c>
      <c r="AB28" s="17">
        <v>0</v>
      </c>
      <c r="AC28" s="17">
        <v>0</v>
      </c>
      <c r="AD28" s="17">
        <v>0</v>
      </c>
      <c r="AE28" s="17"/>
      <c r="AF28" s="17">
        <v>8.2523135326348395E-4</v>
      </c>
      <c r="AG28" s="17">
        <v>0</v>
      </c>
      <c r="AH28" s="17">
        <v>0</v>
      </c>
      <c r="AI28" s="17">
        <v>0</v>
      </c>
      <c r="AJ28" s="17">
        <v>2.2140141125420801E-3</v>
      </c>
      <c r="AK28" s="17"/>
      <c r="AL28" s="17">
        <v>4.4912457882821596E-3</v>
      </c>
      <c r="AM28" s="17">
        <v>3.79528293224706E-3</v>
      </c>
      <c r="AN28" s="17">
        <v>1.3502653290095E-3</v>
      </c>
      <c r="AO28" s="17">
        <v>0</v>
      </c>
      <c r="AP28" s="17">
        <v>0</v>
      </c>
      <c r="AQ28" s="17"/>
      <c r="AR28" s="17">
        <v>2.6873877077291199E-3</v>
      </c>
      <c r="AS28" s="17"/>
      <c r="AT28" s="17">
        <v>6.0758214639207797E-3</v>
      </c>
      <c r="AU28" s="17"/>
      <c r="AV28" s="17">
        <v>0</v>
      </c>
      <c r="AW28" s="17"/>
      <c r="AX28" s="17">
        <v>0</v>
      </c>
      <c r="AY28" s="17">
        <v>0</v>
      </c>
      <c r="AZ28" s="17"/>
      <c r="BA28" s="17">
        <v>1.51554981657469E-3</v>
      </c>
      <c r="BB28" s="17">
        <v>0</v>
      </c>
    </row>
    <row r="29" spans="2:54">
      <c r="B29" t="s">
        <v>102</v>
      </c>
      <c r="C29" s="17">
        <v>3.9431876041105497E-3</v>
      </c>
      <c r="D29" s="17">
        <v>3.5510661374833601E-3</v>
      </c>
      <c r="E29" s="17">
        <v>4.3452232966260896E-3</v>
      </c>
      <c r="F29" s="17"/>
      <c r="G29" s="17">
        <v>6.3763340732273296E-3</v>
      </c>
      <c r="H29" s="17">
        <v>5.4096235369460897E-3</v>
      </c>
      <c r="I29" s="17">
        <v>8.3526114999353009E-3</v>
      </c>
      <c r="J29" s="17">
        <v>1.9470990035318401E-3</v>
      </c>
      <c r="K29" s="17">
        <v>0</v>
      </c>
      <c r="L29" s="17">
        <v>1.8142157720430099E-3</v>
      </c>
      <c r="M29" s="17"/>
      <c r="N29" s="17">
        <v>0</v>
      </c>
      <c r="O29" s="17">
        <v>4.3473345726690801E-3</v>
      </c>
      <c r="P29" s="17">
        <v>2.88163320635093E-3</v>
      </c>
      <c r="Q29" s="17">
        <v>8.82456612565591E-3</v>
      </c>
      <c r="R29" s="17"/>
      <c r="S29" s="17">
        <v>3.9156619836020002E-3</v>
      </c>
      <c r="T29" s="17">
        <v>0</v>
      </c>
      <c r="U29" s="17">
        <v>7.0253895821048998E-3</v>
      </c>
      <c r="V29" s="17">
        <v>0</v>
      </c>
      <c r="W29" s="17">
        <v>5.4209578079385699E-3</v>
      </c>
      <c r="X29" s="17">
        <v>5.6716762146442204E-3</v>
      </c>
      <c r="Y29" s="17">
        <v>7.6799054494562898E-3</v>
      </c>
      <c r="Z29" s="17">
        <v>0</v>
      </c>
      <c r="AA29" s="17">
        <v>5.4402211848657697E-3</v>
      </c>
      <c r="AB29" s="17">
        <v>4.50671327527456E-3</v>
      </c>
      <c r="AC29" s="17">
        <v>6.4858725589631598E-3</v>
      </c>
      <c r="AD29" s="17">
        <v>0</v>
      </c>
      <c r="AE29" s="17"/>
      <c r="AF29" s="17">
        <v>2.7398650690556199E-3</v>
      </c>
      <c r="AG29" s="17">
        <v>0</v>
      </c>
      <c r="AH29" s="17">
        <v>0</v>
      </c>
      <c r="AI29" s="17">
        <v>9.0460982802514096E-3</v>
      </c>
      <c r="AJ29" s="17">
        <v>2.0342982128729501E-3</v>
      </c>
      <c r="AK29" s="17"/>
      <c r="AL29" s="17">
        <v>8.9171489162115907E-3</v>
      </c>
      <c r="AM29" s="17">
        <v>2.2248522517982002E-3</v>
      </c>
      <c r="AN29" s="17">
        <v>1.22924930455503E-3</v>
      </c>
      <c r="AO29" s="17">
        <v>2.85609350017433E-3</v>
      </c>
      <c r="AP29" s="17">
        <v>0</v>
      </c>
      <c r="AQ29" s="17"/>
      <c r="AR29" s="17">
        <v>3.0233821783257199E-3</v>
      </c>
      <c r="AS29" s="17"/>
      <c r="AT29" s="17">
        <v>6.8354596844641801E-3</v>
      </c>
      <c r="AU29" s="17"/>
      <c r="AV29" s="17">
        <v>5.3340609258439803E-3</v>
      </c>
      <c r="AW29" s="17"/>
      <c r="AX29" s="17">
        <v>0</v>
      </c>
      <c r="AY29" s="17">
        <v>3.74696208430245E-3</v>
      </c>
      <c r="AZ29" s="17"/>
      <c r="BA29" s="17">
        <v>3.7130228079053302E-3</v>
      </c>
      <c r="BB29" s="17">
        <v>1.7093488028359E-3</v>
      </c>
    </row>
    <row r="30" spans="2:54">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row>
    <row r="31" spans="2:54">
      <c r="B31" s="6" t="s">
        <v>103</v>
      </c>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row>
    <row r="32" spans="2:54">
      <c r="B32" s="24" t="s">
        <v>29</v>
      </c>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row>
    <row r="33" spans="2:54">
      <c r="B33" t="s">
        <v>104</v>
      </c>
      <c r="C33" s="17">
        <v>0.55228782306687096</v>
      </c>
      <c r="D33" s="17">
        <v>0.48492191013195701</v>
      </c>
      <c r="E33" s="17">
        <v>0.61777665878600396</v>
      </c>
      <c r="F33" s="17"/>
      <c r="G33" s="17">
        <v>0.411682539667798</v>
      </c>
      <c r="H33" s="17">
        <v>0.47060504430516598</v>
      </c>
      <c r="I33" s="17">
        <v>0.52969888348719496</v>
      </c>
      <c r="J33" s="17">
        <v>0.54753236398374105</v>
      </c>
      <c r="K33" s="17">
        <v>0.66323765018129299</v>
      </c>
      <c r="L33" s="17">
        <v>0.659559821012764</v>
      </c>
      <c r="M33" s="17"/>
      <c r="N33" s="17">
        <v>0.57689448413090605</v>
      </c>
      <c r="O33" s="17">
        <v>0.56143637102162203</v>
      </c>
      <c r="P33" s="17">
        <v>0.52805289785220999</v>
      </c>
      <c r="Q33" s="17">
        <v>0.537871109537712</v>
      </c>
      <c r="R33" s="17"/>
      <c r="S33" s="17">
        <v>0.43588620737551897</v>
      </c>
      <c r="T33" s="17">
        <v>0.60086819506628997</v>
      </c>
      <c r="U33" s="17">
        <v>0.58737015016558902</v>
      </c>
      <c r="V33" s="17">
        <v>0.57961085970593695</v>
      </c>
      <c r="W33" s="17">
        <v>0.53601725297671798</v>
      </c>
      <c r="X33" s="17">
        <v>0.58350149161878495</v>
      </c>
      <c r="Y33" s="17">
        <v>0.50126714501266301</v>
      </c>
      <c r="Z33" s="17">
        <v>0.43624222357429698</v>
      </c>
      <c r="AA33" s="17">
        <v>0.50994264633385999</v>
      </c>
      <c r="AB33" s="17">
        <v>0.61699517804194204</v>
      </c>
      <c r="AC33" s="17">
        <v>0.67478372084222205</v>
      </c>
      <c r="AD33" s="17">
        <v>0.70061025813996602</v>
      </c>
      <c r="AE33" s="17"/>
      <c r="AF33" s="17">
        <v>0.56437759285936895</v>
      </c>
      <c r="AG33" s="17">
        <v>0.55135821780372496</v>
      </c>
      <c r="AH33" s="17">
        <v>0.61849970763530804</v>
      </c>
      <c r="AI33" s="17">
        <v>0.580950176740752</v>
      </c>
      <c r="AJ33" s="17">
        <v>0.43431060993663601</v>
      </c>
      <c r="AK33" s="17"/>
      <c r="AL33" s="17">
        <v>0.552528557481333</v>
      </c>
      <c r="AM33" s="17">
        <v>0.55695515231397397</v>
      </c>
      <c r="AN33" s="17">
        <v>0.56672167991802003</v>
      </c>
      <c r="AO33" s="17">
        <v>0.51631827017213305</v>
      </c>
      <c r="AP33" s="17">
        <v>0.50213274824641296</v>
      </c>
      <c r="AQ33" s="17"/>
      <c r="AR33" s="17">
        <v>0.519594430410386</v>
      </c>
      <c r="AS33" s="17"/>
      <c r="AT33" s="17">
        <v>0.43785566479736698</v>
      </c>
      <c r="AU33" s="17"/>
      <c r="AV33" s="17">
        <v>0.54286741779800396</v>
      </c>
      <c r="AW33" s="17"/>
      <c r="AX33" s="17">
        <v>0.63778932701453905</v>
      </c>
      <c r="AY33" s="17">
        <v>0.54661579681424</v>
      </c>
      <c r="AZ33" s="17"/>
      <c r="BA33" s="17">
        <v>0.53804886420723796</v>
      </c>
      <c r="BB33" s="17">
        <v>0.613019129630754</v>
      </c>
    </row>
    <row r="34" spans="2:54">
      <c r="B34" t="s">
        <v>105</v>
      </c>
      <c r="C34" s="17">
        <v>0.45303451799304101</v>
      </c>
      <c r="D34" s="17">
        <v>0.41600265978814399</v>
      </c>
      <c r="E34" s="17">
        <v>0.48833881682188601</v>
      </c>
      <c r="F34" s="17"/>
      <c r="G34" s="17">
        <v>0.34367870241325899</v>
      </c>
      <c r="H34" s="17">
        <v>0.39594266441549097</v>
      </c>
      <c r="I34" s="17">
        <v>0.42990247587080199</v>
      </c>
      <c r="J34" s="17">
        <v>0.52211139910775795</v>
      </c>
      <c r="K34" s="17">
        <v>0.50945497549595797</v>
      </c>
      <c r="L34" s="17">
        <v>0.49762141913616598</v>
      </c>
      <c r="M34" s="17"/>
      <c r="N34" s="17">
        <v>0.37916285499837898</v>
      </c>
      <c r="O34" s="17">
        <v>0.45406734448937403</v>
      </c>
      <c r="P34" s="17">
        <v>0.44533261993374701</v>
      </c>
      <c r="Q34" s="17">
        <v>0.53703702408562504</v>
      </c>
      <c r="R34" s="17"/>
      <c r="S34" s="17">
        <v>0.35394222732935099</v>
      </c>
      <c r="T34" s="17">
        <v>0.43859786534513201</v>
      </c>
      <c r="U34" s="17">
        <v>0.41296380153017098</v>
      </c>
      <c r="V34" s="17">
        <v>0.417631806270085</v>
      </c>
      <c r="W34" s="17">
        <v>0.476539397865063</v>
      </c>
      <c r="X34" s="17">
        <v>0.46479165031106501</v>
      </c>
      <c r="Y34" s="17">
        <v>0.47849661455564302</v>
      </c>
      <c r="Z34" s="17">
        <v>0.51945585187520604</v>
      </c>
      <c r="AA34" s="17">
        <v>0.49830420908225698</v>
      </c>
      <c r="AB34" s="17">
        <v>0.56579621992612295</v>
      </c>
      <c r="AC34" s="17">
        <v>0.46291905551830398</v>
      </c>
      <c r="AD34" s="17">
        <v>0.42444840713146798</v>
      </c>
      <c r="AE34" s="17"/>
      <c r="AF34" s="17">
        <v>0.42228563745500902</v>
      </c>
      <c r="AG34" s="17">
        <v>0.43501276506958902</v>
      </c>
      <c r="AH34" s="17">
        <v>0.46828795436459703</v>
      </c>
      <c r="AI34" s="17">
        <v>0.40345695013159899</v>
      </c>
      <c r="AJ34" s="17">
        <v>0.44457729574015298</v>
      </c>
      <c r="AK34" s="17"/>
      <c r="AL34" s="17">
        <v>0.53152375394153095</v>
      </c>
      <c r="AM34" s="17">
        <v>0.45660318474387401</v>
      </c>
      <c r="AN34" s="17">
        <v>0.38432114650197802</v>
      </c>
      <c r="AO34" s="17">
        <v>0.36934964901829298</v>
      </c>
      <c r="AP34" s="17">
        <v>0.412841741694635</v>
      </c>
      <c r="AQ34" s="17"/>
      <c r="AR34" s="17">
        <v>0.427040186458016</v>
      </c>
      <c r="AS34" s="17"/>
      <c r="AT34" s="17">
        <v>0.44370492802469202</v>
      </c>
      <c r="AU34" s="17"/>
      <c r="AV34" s="17">
        <v>0.440948094739393</v>
      </c>
      <c r="AW34" s="17"/>
      <c r="AX34" s="17">
        <v>0.49986223759873299</v>
      </c>
      <c r="AY34" s="17">
        <v>0.46539143463954302</v>
      </c>
      <c r="AZ34" s="17"/>
      <c r="BA34" s="17">
        <v>0.49584038686909199</v>
      </c>
      <c r="BB34" s="17">
        <v>0.44577045202975102</v>
      </c>
    </row>
    <row r="35" spans="2:54">
      <c r="B35" t="s">
        <v>106</v>
      </c>
      <c r="C35" s="17">
        <v>0.31898288713706602</v>
      </c>
      <c r="D35" s="17">
        <v>0.32827415169167601</v>
      </c>
      <c r="E35" s="17">
        <v>0.31146118152553298</v>
      </c>
      <c r="F35" s="17"/>
      <c r="G35" s="17">
        <v>0.11412296572054</v>
      </c>
      <c r="H35" s="17">
        <v>0.152321866930204</v>
      </c>
      <c r="I35" s="17">
        <v>0.23171222035077299</v>
      </c>
      <c r="J35" s="17">
        <v>0.35636698643489101</v>
      </c>
      <c r="K35" s="17">
        <v>0.45064318773932299</v>
      </c>
      <c r="L35" s="17">
        <v>0.54382823888661802</v>
      </c>
      <c r="M35" s="17"/>
      <c r="N35" s="17">
        <v>0.26060913294931998</v>
      </c>
      <c r="O35" s="17">
        <v>0.33081044871517801</v>
      </c>
      <c r="P35" s="17">
        <v>0.34148064062573902</v>
      </c>
      <c r="Q35" s="17">
        <v>0.35276605016454698</v>
      </c>
      <c r="R35" s="17"/>
      <c r="S35" s="17">
        <v>0.18758725243833901</v>
      </c>
      <c r="T35" s="17">
        <v>0.41557611374715703</v>
      </c>
      <c r="U35" s="17">
        <v>0.38465633583180397</v>
      </c>
      <c r="V35" s="17">
        <v>0.30296739665781097</v>
      </c>
      <c r="W35" s="17">
        <v>0.34639557499707302</v>
      </c>
      <c r="X35" s="17">
        <v>0.34653910743660099</v>
      </c>
      <c r="Y35" s="17">
        <v>0.29636004297848101</v>
      </c>
      <c r="Z35" s="17">
        <v>0.31611084855798599</v>
      </c>
      <c r="AA35" s="17">
        <v>0.29852118128668598</v>
      </c>
      <c r="AB35" s="17">
        <v>0.30330610622389498</v>
      </c>
      <c r="AC35" s="17">
        <v>0.34970079328874298</v>
      </c>
      <c r="AD35" s="17">
        <v>0.37399106829904799</v>
      </c>
      <c r="AE35" s="17"/>
      <c r="AF35" s="17">
        <v>0.152938805808119</v>
      </c>
      <c r="AG35" s="17">
        <v>0.49148628948716699</v>
      </c>
      <c r="AH35" s="17">
        <v>0.27474170403963299</v>
      </c>
      <c r="AI35" s="17">
        <v>0.145721158186918</v>
      </c>
      <c r="AJ35" s="17">
        <v>0.63961482176411499</v>
      </c>
      <c r="AK35" s="17"/>
      <c r="AL35" s="17">
        <v>0.44633568188774903</v>
      </c>
      <c r="AM35" s="17">
        <v>0.31447089894762198</v>
      </c>
      <c r="AN35" s="17">
        <v>0.234912766921577</v>
      </c>
      <c r="AO35" s="17">
        <v>0.161152546681361</v>
      </c>
      <c r="AP35" s="17">
        <v>0.145305954615087</v>
      </c>
      <c r="AQ35" s="17"/>
      <c r="AR35" s="17">
        <v>0.201770646303533</v>
      </c>
      <c r="AS35" s="17"/>
      <c r="AT35" s="17">
        <v>0.25392958205788801</v>
      </c>
      <c r="AU35" s="17"/>
      <c r="AV35" s="17">
        <v>0.134255765753167</v>
      </c>
      <c r="AW35" s="17"/>
      <c r="AX35" s="17">
        <v>0.30757244801063599</v>
      </c>
      <c r="AY35" s="17">
        <v>0.175488260453147</v>
      </c>
      <c r="AZ35" s="17"/>
      <c r="BA35" s="17">
        <v>0.53862393084233595</v>
      </c>
      <c r="BB35" s="17">
        <v>0.22782021285363099</v>
      </c>
    </row>
    <row r="36" spans="2:54">
      <c r="B36" t="s">
        <v>107</v>
      </c>
      <c r="C36" s="17">
        <v>0.29506383253880902</v>
      </c>
      <c r="D36" s="17">
        <v>0.35268505966647701</v>
      </c>
      <c r="E36" s="17">
        <v>0.239662910203952</v>
      </c>
      <c r="F36" s="17"/>
      <c r="G36" s="17">
        <v>0.24968339137839801</v>
      </c>
      <c r="H36" s="17">
        <v>0.26857024984630801</v>
      </c>
      <c r="I36" s="17">
        <v>0.28974115827494801</v>
      </c>
      <c r="J36" s="17">
        <v>0.29280871913877399</v>
      </c>
      <c r="K36" s="17">
        <v>0.3319792948434</v>
      </c>
      <c r="L36" s="17">
        <v>0.32734961140586</v>
      </c>
      <c r="M36" s="17"/>
      <c r="N36" s="17">
        <v>0.41134359198225401</v>
      </c>
      <c r="O36" s="17">
        <v>0.29736993928389599</v>
      </c>
      <c r="P36" s="17">
        <v>0.24266217834020701</v>
      </c>
      <c r="Q36" s="17">
        <v>0.214890638240646</v>
      </c>
      <c r="R36" s="17"/>
      <c r="S36" s="17">
        <v>0.34228881493969698</v>
      </c>
      <c r="T36" s="17">
        <v>0.32427891035164202</v>
      </c>
      <c r="U36" s="17">
        <v>0.33508897588835101</v>
      </c>
      <c r="V36" s="17">
        <v>0.26473790086467203</v>
      </c>
      <c r="W36" s="17">
        <v>0.24731380057758601</v>
      </c>
      <c r="X36" s="17">
        <v>0.30287396272787998</v>
      </c>
      <c r="Y36" s="17">
        <v>0.30694721454627399</v>
      </c>
      <c r="Z36" s="17">
        <v>0.19803097545100101</v>
      </c>
      <c r="AA36" s="17">
        <v>0.27503379276211198</v>
      </c>
      <c r="AB36" s="17">
        <v>0.29648483696828198</v>
      </c>
      <c r="AC36" s="17">
        <v>0.23781781938518201</v>
      </c>
      <c r="AD36" s="17">
        <v>0.28196037479559399</v>
      </c>
      <c r="AE36" s="17"/>
      <c r="AF36" s="17">
        <v>0.35305377622037998</v>
      </c>
      <c r="AG36" s="17">
        <v>0.34694478100800602</v>
      </c>
      <c r="AH36" s="17">
        <v>0.31963827060618899</v>
      </c>
      <c r="AI36" s="17">
        <v>0.19799125647447499</v>
      </c>
      <c r="AJ36" s="17">
        <v>0.22159625422019899</v>
      </c>
      <c r="AK36" s="17"/>
      <c r="AL36" s="17">
        <v>0.23897993893263</v>
      </c>
      <c r="AM36" s="17">
        <v>0.257835753147312</v>
      </c>
      <c r="AN36" s="17">
        <v>0.35469461263386298</v>
      </c>
      <c r="AO36" s="17">
        <v>0.39707680392636302</v>
      </c>
      <c r="AP36" s="17">
        <v>0.24624753292225299</v>
      </c>
      <c r="AQ36" s="17"/>
      <c r="AR36" s="17">
        <v>0.318524911403886</v>
      </c>
      <c r="AS36" s="17"/>
      <c r="AT36" s="17">
        <v>0.32822136325034401</v>
      </c>
      <c r="AU36" s="17"/>
      <c r="AV36" s="17">
        <v>0.31934769607568098</v>
      </c>
      <c r="AW36" s="17"/>
      <c r="AX36" s="17">
        <v>0.44439863916879102</v>
      </c>
      <c r="AY36" s="17">
        <v>0.30935490273323502</v>
      </c>
      <c r="AZ36" s="17"/>
      <c r="BA36" s="17">
        <v>0.27519884904351199</v>
      </c>
      <c r="BB36" s="17">
        <v>0.33255026861263198</v>
      </c>
    </row>
    <row r="37" spans="2:54">
      <c r="B37" t="s">
        <v>108</v>
      </c>
      <c r="C37" s="17">
        <v>0.26156413099491699</v>
      </c>
      <c r="D37" s="17">
        <v>0.246756443445314</v>
      </c>
      <c r="E37" s="17">
        <v>0.27481458611269599</v>
      </c>
      <c r="F37" s="17"/>
      <c r="G37" s="17">
        <v>0.40874727116480603</v>
      </c>
      <c r="H37" s="17">
        <v>0.36841922237929697</v>
      </c>
      <c r="I37" s="17">
        <v>0.31154836312143003</v>
      </c>
      <c r="J37" s="17">
        <v>0.23002260880778799</v>
      </c>
      <c r="K37" s="17">
        <v>0.156769449610108</v>
      </c>
      <c r="L37" s="17">
        <v>0.13095610047747</v>
      </c>
      <c r="M37" s="17"/>
      <c r="N37" s="17">
        <v>0.23707217996812399</v>
      </c>
      <c r="O37" s="17">
        <v>0.269930887600076</v>
      </c>
      <c r="P37" s="17">
        <v>0.28492309667392302</v>
      </c>
      <c r="Q37" s="17">
        <v>0.260488181324739</v>
      </c>
      <c r="R37" s="17"/>
      <c r="S37" s="17">
        <v>0.34887152989062498</v>
      </c>
      <c r="T37" s="17">
        <v>0.19542445720257001</v>
      </c>
      <c r="U37" s="17">
        <v>0.237603302092428</v>
      </c>
      <c r="V37" s="17">
        <v>0.29921528470942499</v>
      </c>
      <c r="W37" s="17">
        <v>0.29042258240011898</v>
      </c>
      <c r="X37" s="17">
        <v>0.23159154676465199</v>
      </c>
      <c r="Y37" s="17">
        <v>0.25980063250190799</v>
      </c>
      <c r="Z37" s="17">
        <v>0.29467113024558</v>
      </c>
      <c r="AA37" s="17">
        <v>0.29184664217954298</v>
      </c>
      <c r="AB37" s="17">
        <v>0.21091948018741699</v>
      </c>
      <c r="AC37" s="17">
        <v>0.23416776938317299</v>
      </c>
      <c r="AD37" s="17">
        <v>0.16220432077594699</v>
      </c>
      <c r="AE37" s="17"/>
      <c r="AF37" s="17">
        <v>0.32827458012346</v>
      </c>
      <c r="AG37" s="17">
        <v>0.16600969316685199</v>
      </c>
      <c r="AH37" s="17">
        <v>0.26309620440402298</v>
      </c>
      <c r="AI37" s="17">
        <v>0.33060800307488702</v>
      </c>
      <c r="AJ37" s="17">
        <v>0.193857688278115</v>
      </c>
      <c r="AK37" s="17"/>
      <c r="AL37" s="17">
        <v>0.22373689582359299</v>
      </c>
      <c r="AM37" s="17">
        <v>0.27548169666904498</v>
      </c>
      <c r="AN37" s="17">
        <v>0.29007485514966802</v>
      </c>
      <c r="AO37" s="17">
        <v>0.29400238100438703</v>
      </c>
      <c r="AP37" s="17">
        <v>0.25185518907361798</v>
      </c>
      <c r="AQ37" s="17"/>
      <c r="AR37" s="17">
        <v>0.34305475969618399</v>
      </c>
      <c r="AS37" s="17"/>
      <c r="AT37" s="17">
        <v>0.317680827159671</v>
      </c>
      <c r="AU37" s="17"/>
      <c r="AV37" s="17">
        <v>0.36146604436480201</v>
      </c>
      <c r="AW37" s="17"/>
      <c r="AX37" s="17">
        <v>0.162044014270287</v>
      </c>
      <c r="AY37" s="17">
        <v>0.32650548208047703</v>
      </c>
      <c r="AZ37" s="17"/>
      <c r="BA37" s="17">
        <v>0.178704514363283</v>
      </c>
      <c r="BB37" s="17">
        <v>0.26313878467737001</v>
      </c>
    </row>
    <row r="38" spans="2:54">
      <c r="B38" t="s">
        <v>109</v>
      </c>
      <c r="C38" s="17">
        <v>0.21202154889887501</v>
      </c>
      <c r="D38" s="17">
        <v>0.19614652858484599</v>
      </c>
      <c r="E38" s="17">
        <v>0.22749768193119899</v>
      </c>
      <c r="F38" s="17"/>
      <c r="G38" s="17">
        <v>0.33409734518300799</v>
      </c>
      <c r="H38" s="17">
        <v>0.32225259627783098</v>
      </c>
      <c r="I38" s="17">
        <v>0.28137321948624</v>
      </c>
      <c r="J38" s="17">
        <v>0.21982417301488</v>
      </c>
      <c r="K38" s="17">
        <v>0.12593913674840801</v>
      </c>
      <c r="L38" s="17">
        <v>3.6140501400940599E-2</v>
      </c>
      <c r="M38" s="17"/>
      <c r="N38" s="17">
        <v>0.186211987570049</v>
      </c>
      <c r="O38" s="17">
        <v>0.19643417813942499</v>
      </c>
      <c r="P38" s="17">
        <v>0.24649758337658401</v>
      </c>
      <c r="Q38" s="17">
        <v>0.22449956166260099</v>
      </c>
      <c r="R38" s="17"/>
      <c r="S38" s="17">
        <v>0.234185093080507</v>
      </c>
      <c r="T38" s="17">
        <v>0.13222302776723999</v>
      </c>
      <c r="U38" s="17">
        <v>0.147495012828355</v>
      </c>
      <c r="V38" s="17">
        <v>0.224570336471658</v>
      </c>
      <c r="W38" s="17">
        <v>0.19404688457240099</v>
      </c>
      <c r="X38" s="17">
        <v>0.18178598519279701</v>
      </c>
      <c r="Y38" s="17">
        <v>0.22301751508654399</v>
      </c>
      <c r="Z38" s="17">
        <v>0.33895702430793601</v>
      </c>
      <c r="AA38" s="17">
        <v>0.26404966012745001</v>
      </c>
      <c r="AB38" s="17">
        <v>0.22709621009101499</v>
      </c>
      <c r="AC38" s="17">
        <v>0.23329136845957699</v>
      </c>
      <c r="AD38" s="17">
        <v>0.25243181985584801</v>
      </c>
      <c r="AE38" s="17"/>
      <c r="AF38" s="17">
        <v>0.27470506036147102</v>
      </c>
      <c r="AG38" s="17">
        <v>0.110794821940685</v>
      </c>
      <c r="AH38" s="17">
        <v>0.15945162859213199</v>
      </c>
      <c r="AI38" s="17">
        <v>0.32512172210069501</v>
      </c>
      <c r="AJ38" s="17">
        <v>0.15397533427041599</v>
      </c>
      <c r="AK38" s="17"/>
      <c r="AL38" s="17">
        <v>0.17766430589433199</v>
      </c>
      <c r="AM38" s="17">
        <v>0.25380547596101</v>
      </c>
      <c r="AN38" s="17">
        <v>0.21590694280198</v>
      </c>
      <c r="AO38" s="17">
        <v>0.24527417085653999</v>
      </c>
      <c r="AP38" s="17">
        <v>0.29509342112788101</v>
      </c>
      <c r="AQ38" s="17"/>
      <c r="AR38" s="17">
        <v>0.24841703116477601</v>
      </c>
      <c r="AS38" s="17"/>
      <c r="AT38" s="17">
        <v>0.219021170308143</v>
      </c>
      <c r="AU38" s="17"/>
      <c r="AV38" s="17">
        <v>0.271674874259623</v>
      </c>
      <c r="AW38" s="17"/>
      <c r="AX38" s="17">
        <v>0.19315532961842</v>
      </c>
      <c r="AY38" s="17">
        <v>0.26777137643374699</v>
      </c>
      <c r="AZ38" s="17"/>
      <c r="BA38" s="17">
        <v>0.13621675831274099</v>
      </c>
      <c r="BB38" s="17">
        <v>0.22336380235613801</v>
      </c>
    </row>
    <row r="39" spans="2:54">
      <c r="B39" t="s">
        <v>110</v>
      </c>
      <c r="C39" s="17">
        <v>0.20707392206750799</v>
      </c>
      <c r="D39" s="17">
        <v>0.21639429533024501</v>
      </c>
      <c r="E39" s="17">
        <v>0.19897988094498201</v>
      </c>
      <c r="F39" s="17"/>
      <c r="G39" s="17">
        <v>0.26190261015675798</v>
      </c>
      <c r="H39" s="17">
        <v>0.22490718756686001</v>
      </c>
      <c r="I39" s="17">
        <v>0.19248106125513501</v>
      </c>
      <c r="J39" s="17">
        <v>0.184007446808716</v>
      </c>
      <c r="K39" s="17">
        <v>0.21677838178440401</v>
      </c>
      <c r="L39" s="17">
        <v>0.180476210402646</v>
      </c>
      <c r="M39" s="17"/>
      <c r="N39" s="17">
        <v>0.20179804257132999</v>
      </c>
      <c r="O39" s="17">
        <v>0.20669541960176199</v>
      </c>
      <c r="P39" s="17">
        <v>0.21728155386328499</v>
      </c>
      <c r="Q39" s="17">
        <v>0.20184782459981901</v>
      </c>
      <c r="R39" s="17"/>
      <c r="S39" s="17">
        <v>0.28344421489798199</v>
      </c>
      <c r="T39" s="17">
        <v>0.23385104491765199</v>
      </c>
      <c r="U39" s="17">
        <v>0.213999317396181</v>
      </c>
      <c r="V39" s="17">
        <v>0.24678524447719599</v>
      </c>
      <c r="W39" s="17">
        <v>0.20780260633599201</v>
      </c>
      <c r="X39" s="17">
        <v>0.19848213632332801</v>
      </c>
      <c r="Y39" s="17">
        <v>0.203782086779525</v>
      </c>
      <c r="Z39" s="17">
        <v>0.236326916226273</v>
      </c>
      <c r="AA39" s="17">
        <v>0.18419527488022</v>
      </c>
      <c r="AB39" s="17">
        <v>0.109509988923483</v>
      </c>
      <c r="AC39" s="17">
        <v>0.120210728811704</v>
      </c>
      <c r="AD39" s="17">
        <v>0.112344087520019</v>
      </c>
      <c r="AE39" s="17"/>
      <c r="AF39" s="17">
        <v>0.191576862237263</v>
      </c>
      <c r="AG39" s="17">
        <v>0.183675869673288</v>
      </c>
      <c r="AH39" s="17">
        <v>0.180734570641675</v>
      </c>
      <c r="AI39" s="17">
        <v>0.144589193027096</v>
      </c>
      <c r="AJ39" s="17">
        <v>0.31042202072537101</v>
      </c>
      <c r="AK39" s="17"/>
      <c r="AL39" s="17">
        <v>0.200990811345511</v>
      </c>
      <c r="AM39" s="17">
        <v>0.24028374257723401</v>
      </c>
      <c r="AN39" s="17">
        <v>0.18593988537096501</v>
      </c>
      <c r="AO39" s="17">
        <v>0.18612095244865901</v>
      </c>
      <c r="AP39" s="17">
        <v>0.21807523791408501</v>
      </c>
      <c r="AQ39" s="17"/>
      <c r="AR39" s="17">
        <v>0.178983009499948</v>
      </c>
      <c r="AS39" s="17"/>
      <c r="AT39" s="17">
        <v>0.220777753600367</v>
      </c>
      <c r="AU39" s="17"/>
      <c r="AV39" s="17">
        <v>0.13808920536289801</v>
      </c>
      <c r="AW39" s="17"/>
      <c r="AX39" s="17">
        <v>0.15157247542376601</v>
      </c>
      <c r="AY39" s="17">
        <v>0.17846925260962301</v>
      </c>
      <c r="AZ39" s="17"/>
      <c r="BA39" s="17">
        <v>0.220875242726877</v>
      </c>
      <c r="BB39" s="17">
        <v>0.174741470762381</v>
      </c>
    </row>
    <row r="40" spans="2:54">
      <c r="B40" t="s">
        <v>111</v>
      </c>
      <c r="C40" s="17">
        <v>0.20644773265439101</v>
      </c>
      <c r="D40" s="17">
        <v>0.235074429877451</v>
      </c>
      <c r="E40" s="17">
        <v>0.178859405246487</v>
      </c>
      <c r="F40" s="17"/>
      <c r="G40" s="17">
        <v>0.263703373104266</v>
      </c>
      <c r="H40" s="17">
        <v>0.28440363139166702</v>
      </c>
      <c r="I40" s="17">
        <v>0.215490354690094</v>
      </c>
      <c r="J40" s="17">
        <v>0.184890043026707</v>
      </c>
      <c r="K40" s="17">
        <v>0.132540801581643</v>
      </c>
      <c r="L40" s="17">
        <v>0.16478167387034601</v>
      </c>
      <c r="M40" s="17"/>
      <c r="N40" s="17">
        <v>0.22188463438841599</v>
      </c>
      <c r="O40" s="17">
        <v>0.20111114594896101</v>
      </c>
      <c r="P40" s="17">
        <v>0.20782255954228199</v>
      </c>
      <c r="Q40" s="17">
        <v>0.19528529646243201</v>
      </c>
      <c r="R40" s="17"/>
      <c r="S40" s="17">
        <v>0.257475696385562</v>
      </c>
      <c r="T40" s="17">
        <v>0.190547900452994</v>
      </c>
      <c r="U40" s="17">
        <v>0.18167744117790999</v>
      </c>
      <c r="V40" s="17">
        <v>0.21040934390864199</v>
      </c>
      <c r="W40" s="17">
        <v>0.20231436872835101</v>
      </c>
      <c r="X40" s="17">
        <v>0.202198790057949</v>
      </c>
      <c r="Y40" s="17">
        <v>0.224261812110361</v>
      </c>
      <c r="Z40" s="17">
        <v>0.21318993692670701</v>
      </c>
      <c r="AA40" s="17">
        <v>0.189150744800025</v>
      </c>
      <c r="AB40" s="17">
        <v>0.20787245195613099</v>
      </c>
      <c r="AC40" s="17">
        <v>0.173371843788347</v>
      </c>
      <c r="AD40" s="17">
        <v>0.17176463622989899</v>
      </c>
      <c r="AE40" s="17"/>
      <c r="AF40" s="17">
        <v>0.19472424880724101</v>
      </c>
      <c r="AG40" s="17">
        <v>0.26766238741307202</v>
      </c>
      <c r="AH40" s="17">
        <v>0.16975536389168</v>
      </c>
      <c r="AI40" s="17">
        <v>0.18731612919728599</v>
      </c>
      <c r="AJ40" s="17">
        <v>0.22194351266287499</v>
      </c>
      <c r="AK40" s="17"/>
      <c r="AL40" s="17">
        <v>0.17470317658620299</v>
      </c>
      <c r="AM40" s="17">
        <v>0.18735510210887901</v>
      </c>
      <c r="AN40" s="17">
        <v>0.21431711401031101</v>
      </c>
      <c r="AO40" s="17">
        <v>0.27720039048923301</v>
      </c>
      <c r="AP40" s="17">
        <v>0.27387786921493801</v>
      </c>
      <c r="AQ40" s="17"/>
      <c r="AR40" s="17">
        <v>0.209770646464218</v>
      </c>
      <c r="AS40" s="17"/>
      <c r="AT40" s="17">
        <v>0.243205254510243</v>
      </c>
      <c r="AU40" s="17"/>
      <c r="AV40" s="17">
        <v>0.1771330440785</v>
      </c>
      <c r="AW40" s="17"/>
      <c r="AX40" s="17">
        <v>0.19666103667510901</v>
      </c>
      <c r="AY40" s="17">
        <v>0.19366012004346</v>
      </c>
      <c r="AZ40" s="17"/>
      <c r="BA40" s="17">
        <v>0.192981283562568</v>
      </c>
      <c r="BB40" s="17">
        <v>0.188692056708991</v>
      </c>
    </row>
    <row r="41" spans="2:54">
      <c r="B41" t="s">
        <v>112</v>
      </c>
      <c r="C41" s="17">
        <v>0.17215023251754399</v>
      </c>
      <c r="D41" s="17">
        <v>0.18116553750841299</v>
      </c>
      <c r="E41" s="17">
        <v>0.161722480624403</v>
      </c>
      <c r="F41" s="17"/>
      <c r="G41" s="17">
        <v>0.18969595232874001</v>
      </c>
      <c r="H41" s="17">
        <v>0.184876460232788</v>
      </c>
      <c r="I41" s="17">
        <v>0.17666539380885701</v>
      </c>
      <c r="J41" s="17">
        <v>0.14581883576055399</v>
      </c>
      <c r="K41" s="17">
        <v>0.18544339151435801</v>
      </c>
      <c r="L41" s="17">
        <v>0.15910555309848801</v>
      </c>
      <c r="M41" s="17"/>
      <c r="N41" s="17">
        <v>0.22515868544034701</v>
      </c>
      <c r="O41" s="17">
        <v>0.17354839507199701</v>
      </c>
      <c r="P41" s="17">
        <v>0.123830850274754</v>
      </c>
      <c r="Q41" s="17">
        <v>0.15509116934692799</v>
      </c>
      <c r="R41" s="17"/>
      <c r="S41" s="17">
        <v>0.20255083240854099</v>
      </c>
      <c r="T41" s="17">
        <v>0.177617743010903</v>
      </c>
      <c r="U41" s="17">
        <v>0.17164847699734301</v>
      </c>
      <c r="V41" s="17">
        <v>0.176606914414773</v>
      </c>
      <c r="W41" s="17">
        <v>0.14202378750744599</v>
      </c>
      <c r="X41" s="17">
        <v>0.17421760879293</v>
      </c>
      <c r="Y41" s="17">
        <v>0.17092250905379</v>
      </c>
      <c r="Z41" s="17">
        <v>0.13227727727649299</v>
      </c>
      <c r="AA41" s="17">
        <v>0.16911436841115199</v>
      </c>
      <c r="AB41" s="17">
        <v>0.14299258814555799</v>
      </c>
      <c r="AC41" s="17">
        <v>0.19410511091313201</v>
      </c>
      <c r="AD41" s="17">
        <v>0.176870083229443</v>
      </c>
      <c r="AE41" s="17"/>
      <c r="AF41" s="17">
        <v>0.197039708415257</v>
      </c>
      <c r="AG41" s="17">
        <v>0.13753301832123299</v>
      </c>
      <c r="AH41" s="17">
        <v>0.22244914043004599</v>
      </c>
      <c r="AI41" s="17">
        <v>0.45348257973574801</v>
      </c>
      <c r="AJ41" s="17">
        <v>5.5350798292904797E-2</v>
      </c>
      <c r="AK41" s="17"/>
      <c r="AL41" s="17">
        <v>0.12494791437359901</v>
      </c>
      <c r="AM41" s="17">
        <v>0.18095905224160899</v>
      </c>
      <c r="AN41" s="17">
        <v>0.21234430114567401</v>
      </c>
      <c r="AO41" s="17">
        <v>0.205747996613726</v>
      </c>
      <c r="AP41" s="17">
        <v>0.36336785081022399</v>
      </c>
      <c r="AQ41" s="17"/>
      <c r="AR41" s="17">
        <v>0.213097893357898</v>
      </c>
      <c r="AS41" s="17"/>
      <c r="AT41" s="17">
        <v>0.16194513770685301</v>
      </c>
      <c r="AU41" s="17"/>
      <c r="AV41" s="17">
        <v>0.27421956563505501</v>
      </c>
      <c r="AW41" s="17"/>
      <c r="AX41" s="17">
        <v>0.190480935873617</v>
      </c>
      <c r="AY41" s="17">
        <v>0.19487043371409199</v>
      </c>
      <c r="AZ41" s="17"/>
      <c r="BA41" s="17">
        <v>0.12310925445921</v>
      </c>
      <c r="BB41" s="17">
        <v>0.21616255479027199</v>
      </c>
    </row>
    <row r="42" spans="2:54">
      <c r="B42" t="s">
        <v>113</v>
      </c>
      <c r="C42" s="17">
        <v>9.18558241781499E-2</v>
      </c>
      <c r="D42" s="17">
        <v>8.2379593504629506E-2</v>
      </c>
      <c r="E42" s="17">
        <v>0.101554940359437</v>
      </c>
      <c r="F42" s="17"/>
      <c r="G42" s="17">
        <v>0.146412251753963</v>
      </c>
      <c r="H42" s="17">
        <v>0.117265936373428</v>
      </c>
      <c r="I42" s="17">
        <v>0.124556442666416</v>
      </c>
      <c r="J42" s="17">
        <v>8.5142130626972706E-2</v>
      </c>
      <c r="K42" s="17">
        <v>4.9081587689625297E-2</v>
      </c>
      <c r="L42" s="17">
        <v>4.2544118309957801E-2</v>
      </c>
      <c r="M42" s="17"/>
      <c r="N42" s="17">
        <v>0.105147642785955</v>
      </c>
      <c r="O42" s="17">
        <v>9.2500080521807096E-2</v>
      </c>
      <c r="P42" s="17">
        <v>8.8012618611322702E-2</v>
      </c>
      <c r="Q42" s="17">
        <v>8.0057174938816797E-2</v>
      </c>
      <c r="R42" s="17"/>
      <c r="S42" s="17">
        <v>0.13699062435929901</v>
      </c>
      <c r="T42" s="17">
        <v>6.8647645921716696E-2</v>
      </c>
      <c r="U42" s="17">
        <v>7.7312047371568104E-2</v>
      </c>
      <c r="V42" s="17">
        <v>0.103353894063085</v>
      </c>
      <c r="W42" s="17">
        <v>0.13080901766900099</v>
      </c>
      <c r="X42" s="17">
        <v>8.7215279455028896E-2</v>
      </c>
      <c r="Y42" s="17">
        <v>6.4532285994461702E-2</v>
      </c>
      <c r="Z42" s="17">
        <v>9.5253763083321993E-2</v>
      </c>
      <c r="AA42" s="17">
        <v>6.8700649756050905E-2</v>
      </c>
      <c r="AB42" s="17">
        <v>7.6955317220115699E-2</v>
      </c>
      <c r="AC42" s="17">
        <v>8.8513628867097502E-2</v>
      </c>
      <c r="AD42" s="17">
        <v>0.11279572192498299</v>
      </c>
      <c r="AE42" s="17"/>
      <c r="AF42" s="17">
        <v>0.12349392970734201</v>
      </c>
      <c r="AG42" s="17">
        <v>5.7624691601086103E-2</v>
      </c>
      <c r="AH42" s="17">
        <v>0.117473851170787</v>
      </c>
      <c r="AI42" s="17">
        <v>8.8777893105732406E-2</v>
      </c>
      <c r="AJ42" s="17">
        <v>5.4487844541528697E-2</v>
      </c>
      <c r="AK42" s="17"/>
      <c r="AL42" s="17">
        <v>7.4384171501566995E-2</v>
      </c>
      <c r="AM42" s="17">
        <v>9.3519340949401106E-2</v>
      </c>
      <c r="AN42" s="17">
        <v>0.10665706637412101</v>
      </c>
      <c r="AO42" s="17">
        <v>0.136493257947185</v>
      </c>
      <c r="AP42" s="17">
        <v>8.6345419686346805E-2</v>
      </c>
      <c r="AQ42" s="17"/>
      <c r="AR42" s="17">
        <v>0.13686473960935999</v>
      </c>
      <c r="AS42" s="17"/>
      <c r="AT42" s="17">
        <v>0.11932737436024</v>
      </c>
      <c r="AU42" s="17"/>
      <c r="AV42" s="17">
        <v>0.160601128776237</v>
      </c>
      <c r="AW42" s="17"/>
      <c r="AX42" s="17">
        <v>4.2786452400923797E-2</v>
      </c>
      <c r="AY42" s="17">
        <v>0.13783309789088899</v>
      </c>
      <c r="AZ42" s="17"/>
      <c r="BA42" s="17">
        <v>5.6314588474371999E-2</v>
      </c>
      <c r="BB42" s="17">
        <v>0.107047537813975</v>
      </c>
    </row>
    <row r="43" spans="2:54">
      <c r="B43" t="s">
        <v>114</v>
      </c>
      <c r="C43" s="17">
        <v>7.7806316335482698E-2</v>
      </c>
      <c r="D43" s="17">
        <v>0.10555084758067999</v>
      </c>
      <c r="E43" s="17">
        <v>5.1094498021766001E-2</v>
      </c>
      <c r="F43" s="17"/>
      <c r="G43" s="17">
        <v>6.0274388007057603E-2</v>
      </c>
      <c r="H43" s="17">
        <v>5.1176277270546702E-2</v>
      </c>
      <c r="I43" s="17">
        <v>5.4846905738511698E-2</v>
      </c>
      <c r="J43" s="17">
        <v>7.5015698898641403E-2</v>
      </c>
      <c r="K43" s="17">
        <v>8.9316982293125E-2</v>
      </c>
      <c r="L43" s="17">
        <v>0.12454608347219601</v>
      </c>
      <c r="M43" s="17"/>
      <c r="N43" s="17">
        <v>9.1715446627830002E-2</v>
      </c>
      <c r="O43" s="17">
        <v>7.6759735899697701E-2</v>
      </c>
      <c r="P43" s="17">
        <v>8.8945010013605802E-2</v>
      </c>
      <c r="Q43" s="17">
        <v>5.5367229937197601E-2</v>
      </c>
      <c r="R43" s="17"/>
      <c r="S43" s="17">
        <v>6.1455146616009801E-2</v>
      </c>
      <c r="T43" s="17">
        <v>0.10793783251859</v>
      </c>
      <c r="U43" s="17">
        <v>8.6870683988376093E-2</v>
      </c>
      <c r="V43" s="17">
        <v>5.7807260578038998E-2</v>
      </c>
      <c r="W43" s="17">
        <v>5.9600268092756502E-2</v>
      </c>
      <c r="X43" s="17">
        <v>9.4378287825014104E-2</v>
      </c>
      <c r="Y43" s="17">
        <v>9.6097993723524594E-2</v>
      </c>
      <c r="Z43" s="17">
        <v>6.6095609015766998E-2</v>
      </c>
      <c r="AA43" s="17">
        <v>6.9934860174760693E-2</v>
      </c>
      <c r="AB43" s="17">
        <v>5.76005028397788E-2</v>
      </c>
      <c r="AC43" s="17">
        <v>9.8611354394455605E-2</v>
      </c>
      <c r="AD43" s="17">
        <v>7.3394203768422095E-2</v>
      </c>
      <c r="AE43" s="17"/>
      <c r="AF43" s="17">
        <v>6.5974033735512499E-2</v>
      </c>
      <c r="AG43" s="17">
        <v>0.14961621262062</v>
      </c>
      <c r="AH43" s="17">
        <v>5.7481454179455202E-2</v>
      </c>
      <c r="AI43" s="17">
        <v>1.45954979557326E-2</v>
      </c>
      <c r="AJ43" s="17">
        <v>0.10382061031945999</v>
      </c>
      <c r="AK43" s="17"/>
      <c r="AL43" s="17">
        <v>7.5679231556856394E-2</v>
      </c>
      <c r="AM43" s="17">
        <v>4.56672670889142E-2</v>
      </c>
      <c r="AN43" s="17">
        <v>8.0339509657111605E-2</v>
      </c>
      <c r="AO43" s="17">
        <v>9.3191245151064805E-2</v>
      </c>
      <c r="AP43" s="17">
        <v>4.37890452966163E-2</v>
      </c>
      <c r="AQ43" s="17"/>
      <c r="AR43" s="17">
        <v>8.4319542147471394E-2</v>
      </c>
      <c r="AS43" s="17"/>
      <c r="AT43" s="17">
        <v>0.110736019384614</v>
      </c>
      <c r="AU43" s="17"/>
      <c r="AV43" s="17">
        <v>4.9775214799312399E-2</v>
      </c>
      <c r="AW43" s="17"/>
      <c r="AX43" s="17">
        <v>8.4091646914168899E-2</v>
      </c>
      <c r="AY43" s="17">
        <v>6.7219114239293498E-2</v>
      </c>
      <c r="AZ43" s="17"/>
      <c r="BA43" s="17">
        <v>0.117849902717559</v>
      </c>
      <c r="BB43" s="17">
        <v>7.2757404780447593E-2</v>
      </c>
    </row>
    <row r="44" spans="2:54">
      <c r="B44" t="s">
        <v>115</v>
      </c>
      <c r="C44" s="17">
        <v>6.9628428771452899E-3</v>
      </c>
      <c r="D44" s="17">
        <v>3.8933271663356499E-3</v>
      </c>
      <c r="E44" s="17">
        <v>9.9937842000497306E-3</v>
      </c>
      <c r="F44" s="17"/>
      <c r="G44" s="17">
        <v>7.2300650452144797E-3</v>
      </c>
      <c r="H44" s="17">
        <v>5.4096235369460897E-3</v>
      </c>
      <c r="I44" s="17">
        <v>9.9778987842694192E-3</v>
      </c>
      <c r="J44" s="17">
        <v>8.9517052478555893E-3</v>
      </c>
      <c r="K44" s="17">
        <v>1.42631735997156E-3</v>
      </c>
      <c r="L44" s="17">
        <v>7.71086550305686E-3</v>
      </c>
      <c r="M44" s="17"/>
      <c r="N44" s="17">
        <v>3.45032084562821E-3</v>
      </c>
      <c r="O44" s="17">
        <v>9.2958426247208206E-3</v>
      </c>
      <c r="P44" s="17">
        <v>9.2116841084741406E-3</v>
      </c>
      <c r="Q44" s="17">
        <v>6.5467110789643396E-3</v>
      </c>
      <c r="R44" s="17"/>
      <c r="S44" s="17">
        <v>4.1420750525623801E-3</v>
      </c>
      <c r="T44" s="17">
        <v>5.9775793938757196E-3</v>
      </c>
      <c r="U44" s="17">
        <v>1.04544580716096E-2</v>
      </c>
      <c r="V44" s="17">
        <v>5.47152033492728E-3</v>
      </c>
      <c r="W44" s="17">
        <v>0</v>
      </c>
      <c r="X44" s="17">
        <v>5.6428416726458401E-3</v>
      </c>
      <c r="Y44" s="17">
        <v>1.42275753155347E-2</v>
      </c>
      <c r="Z44" s="17">
        <v>6.5522934857546898E-3</v>
      </c>
      <c r="AA44" s="17">
        <v>9.1472059840165404E-3</v>
      </c>
      <c r="AB44" s="17">
        <v>1.0083284882417101E-2</v>
      </c>
      <c r="AC44" s="17">
        <v>0</v>
      </c>
      <c r="AD44" s="17">
        <v>1.51253357132728E-2</v>
      </c>
      <c r="AE44" s="17"/>
      <c r="AF44" s="17">
        <v>6.5844825701253098E-3</v>
      </c>
      <c r="AG44" s="17">
        <v>2.5201421207345699E-3</v>
      </c>
      <c r="AH44" s="17">
        <v>2.24200762800478E-3</v>
      </c>
      <c r="AI44" s="17">
        <v>1.24278394603615E-2</v>
      </c>
      <c r="AJ44" s="17">
        <v>2.0342982128729501E-3</v>
      </c>
      <c r="AK44" s="17"/>
      <c r="AL44" s="17">
        <v>1.1388241060171301E-2</v>
      </c>
      <c r="AM44" s="17">
        <v>4.8938365281710203E-3</v>
      </c>
      <c r="AN44" s="17">
        <v>5.4118756460095801E-3</v>
      </c>
      <c r="AO44" s="17">
        <v>2.85609350017433E-3</v>
      </c>
      <c r="AP44" s="17">
        <v>0</v>
      </c>
      <c r="AQ44" s="17"/>
      <c r="AR44" s="17">
        <v>1.6933375797641599E-3</v>
      </c>
      <c r="AS44" s="17"/>
      <c r="AT44" s="17">
        <v>0</v>
      </c>
      <c r="AU44" s="17"/>
      <c r="AV44" s="17">
        <v>2.98750382377564E-3</v>
      </c>
      <c r="AW44" s="17"/>
      <c r="AX44" s="17">
        <v>0</v>
      </c>
      <c r="AY44" s="17">
        <v>3.93667968924186E-3</v>
      </c>
      <c r="AZ44" s="17"/>
      <c r="BA44" s="17">
        <v>8.78461046014869E-3</v>
      </c>
      <c r="BB44" s="17">
        <v>3.14499154200984E-3</v>
      </c>
    </row>
    <row r="45" spans="2:54">
      <c r="B45" t="s">
        <v>101</v>
      </c>
      <c r="C45" s="17">
        <v>4.2335712495921501E-3</v>
      </c>
      <c r="D45" s="17">
        <v>4.8989646537881404E-3</v>
      </c>
      <c r="E45" s="17">
        <v>3.6044523293881098E-3</v>
      </c>
      <c r="F45" s="17"/>
      <c r="G45" s="17">
        <v>2.6809612253264302E-3</v>
      </c>
      <c r="H45" s="17">
        <v>5.8664730802841202E-3</v>
      </c>
      <c r="I45" s="17">
        <v>6.4911096798028201E-3</v>
      </c>
      <c r="J45" s="17">
        <v>4.6283966754931301E-3</v>
      </c>
      <c r="K45" s="17">
        <v>1.60022924750237E-3</v>
      </c>
      <c r="L45" s="17">
        <v>3.5434432163134501E-3</v>
      </c>
      <c r="M45" s="17"/>
      <c r="N45" s="17">
        <v>1.2584846874457399E-3</v>
      </c>
      <c r="O45" s="17">
        <v>8.71042201572453E-4</v>
      </c>
      <c r="P45" s="17">
        <v>6.7021983996431497E-3</v>
      </c>
      <c r="Q45" s="17">
        <v>8.8872759542184803E-3</v>
      </c>
      <c r="R45" s="17"/>
      <c r="S45" s="17">
        <v>2.6582411258295698E-3</v>
      </c>
      <c r="T45" s="17">
        <v>4.0950143860255701E-3</v>
      </c>
      <c r="U45" s="17">
        <v>0</v>
      </c>
      <c r="V45" s="17">
        <v>0</v>
      </c>
      <c r="W45" s="17">
        <v>4.8183124675820399E-3</v>
      </c>
      <c r="X45" s="17">
        <v>0</v>
      </c>
      <c r="Y45" s="17">
        <v>1.49073696260051E-2</v>
      </c>
      <c r="Z45" s="17">
        <v>7.4404475372902403E-3</v>
      </c>
      <c r="AA45" s="17">
        <v>6.7650554315562099E-3</v>
      </c>
      <c r="AB45" s="17">
        <v>4.8059297659986903E-3</v>
      </c>
      <c r="AC45" s="17">
        <v>6.4858725589631598E-3</v>
      </c>
      <c r="AD45" s="17">
        <v>0</v>
      </c>
      <c r="AE45" s="17"/>
      <c r="AF45" s="17">
        <v>8.7633469308382003E-4</v>
      </c>
      <c r="AG45" s="17">
        <v>0</v>
      </c>
      <c r="AH45" s="17">
        <v>0</v>
      </c>
      <c r="AI45" s="17">
        <v>0</v>
      </c>
      <c r="AJ45" s="17">
        <v>2.3021374660947501E-3</v>
      </c>
      <c r="AK45" s="17"/>
      <c r="AL45" s="17">
        <v>8.0070057094627205E-3</v>
      </c>
      <c r="AM45" s="17">
        <v>3.64214160401008E-3</v>
      </c>
      <c r="AN45" s="17">
        <v>3.08078869953924E-3</v>
      </c>
      <c r="AO45" s="17">
        <v>0</v>
      </c>
      <c r="AP45" s="17">
        <v>0</v>
      </c>
      <c r="AQ45" s="17"/>
      <c r="AR45" s="17">
        <v>0</v>
      </c>
      <c r="AS45" s="17"/>
      <c r="AT45" s="17">
        <v>0</v>
      </c>
      <c r="AU45" s="17"/>
      <c r="AV45" s="17">
        <v>0</v>
      </c>
      <c r="AW45" s="17"/>
      <c r="AX45" s="17">
        <v>0</v>
      </c>
      <c r="AY45" s="17">
        <v>1.1984505752597901E-3</v>
      </c>
      <c r="AZ45" s="17"/>
      <c r="BA45" s="17">
        <v>1.8009220529888099E-3</v>
      </c>
      <c r="BB45" s="17">
        <v>7.1940244500503505E-4</v>
      </c>
    </row>
    <row r="46" spans="2:54">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row>
    <row r="47" spans="2:54">
      <c r="B47" s="6" t="s">
        <v>116</v>
      </c>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row>
    <row r="48" spans="2:54">
      <c r="B48" s="24" t="s">
        <v>29</v>
      </c>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row>
    <row r="49" spans="2:54">
      <c r="B49" t="s">
        <v>117</v>
      </c>
      <c r="C49" s="17">
        <v>0.45507316705557199</v>
      </c>
      <c r="D49" s="17">
        <v>0.48314115687370102</v>
      </c>
      <c r="E49" s="17">
        <v>0.429305958581993</v>
      </c>
      <c r="F49" s="17"/>
      <c r="G49" s="17">
        <v>0.39650707122868101</v>
      </c>
      <c r="H49" s="17">
        <v>0.45672962513251297</v>
      </c>
      <c r="I49" s="17">
        <v>0.437518754103217</v>
      </c>
      <c r="J49" s="17">
        <v>0.49134034803405802</v>
      </c>
      <c r="K49" s="17">
        <v>0.46485434112097201</v>
      </c>
      <c r="L49" s="17">
        <v>0.47017142915979498</v>
      </c>
      <c r="M49" s="17"/>
      <c r="N49" s="17">
        <v>0.51248867268022302</v>
      </c>
      <c r="O49" s="17">
        <v>0.46920997692074901</v>
      </c>
      <c r="P49" s="17">
        <v>0.40876396673787502</v>
      </c>
      <c r="Q49" s="17">
        <v>0.41491706562122299</v>
      </c>
      <c r="R49" s="17"/>
      <c r="S49" s="17">
        <v>0.53066341332759803</v>
      </c>
      <c r="T49" s="17">
        <v>0.46066240660090402</v>
      </c>
      <c r="U49" s="17">
        <v>0.46800578838742202</v>
      </c>
      <c r="V49" s="17">
        <v>0.37419809665676201</v>
      </c>
      <c r="W49" s="17">
        <v>0.41451313970699399</v>
      </c>
      <c r="X49" s="17">
        <v>0.45331486563752699</v>
      </c>
      <c r="Y49" s="17">
        <v>0.44054183408765302</v>
      </c>
      <c r="Z49" s="17">
        <v>0.36908140943343098</v>
      </c>
      <c r="AA49" s="17">
        <v>0.45146546986854802</v>
      </c>
      <c r="AB49" s="17">
        <v>0.50457443904358501</v>
      </c>
      <c r="AC49" s="17">
        <v>0.43585572757527002</v>
      </c>
      <c r="AD49" s="17">
        <v>0.43605988402927798</v>
      </c>
      <c r="AE49" s="17"/>
      <c r="AF49" s="17">
        <v>0.51494433526434003</v>
      </c>
      <c r="AG49" s="17">
        <v>0.51168923081210904</v>
      </c>
      <c r="AH49" s="17">
        <v>0.46500553592124499</v>
      </c>
      <c r="AI49" s="17">
        <v>0.36798112691298601</v>
      </c>
      <c r="AJ49" s="17">
        <v>0.38406595600453303</v>
      </c>
      <c r="AK49" s="17"/>
      <c r="AL49" s="17">
        <v>0.43548342021238601</v>
      </c>
      <c r="AM49" s="17">
        <v>0.39080461432932401</v>
      </c>
      <c r="AN49" s="17">
        <v>0.49987599996480497</v>
      </c>
      <c r="AO49" s="17">
        <v>0.56322902314894197</v>
      </c>
      <c r="AP49" s="17">
        <v>0.37692472890226397</v>
      </c>
      <c r="AQ49" s="17"/>
      <c r="AR49" s="17">
        <v>0.474878619595827</v>
      </c>
      <c r="AS49" s="17"/>
      <c r="AT49" s="17">
        <v>0.49405006864123702</v>
      </c>
      <c r="AU49" s="17"/>
      <c r="AV49" s="17">
        <v>0.47339138847416401</v>
      </c>
      <c r="AW49" s="17"/>
      <c r="AX49" s="17">
        <v>0.59709816320897102</v>
      </c>
      <c r="AY49" s="17">
        <v>0.46962364640328502</v>
      </c>
      <c r="AZ49" s="17"/>
      <c r="BA49" s="17">
        <v>0.453391943322345</v>
      </c>
      <c r="BB49" s="17">
        <v>0.48530540869747701</v>
      </c>
    </row>
    <row r="50" spans="2:54">
      <c r="B50" t="s">
        <v>118</v>
      </c>
      <c r="C50" s="17">
        <v>0.44797085017844401</v>
      </c>
      <c r="D50" s="17">
        <v>0.43362322362494998</v>
      </c>
      <c r="E50" s="17">
        <v>0.46161413608416901</v>
      </c>
      <c r="F50" s="17"/>
      <c r="G50" s="17">
        <v>0.47883092393457399</v>
      </c>
      <c r="H50" s="17">
        <v>0.429258000212207</v>
      </c>
      <c r="I50" s="17">
        <v>0.45092416347874598</v>
      </c>
      <c r="J50" s="17">
        <v>0.40965421894200399</v>
      </c>
      <c r="K50" s="17">
        <v>0.47230524930985401</v>
      </c>
      <c r="L50" s="17">
        <v>0.45572537887897702</v>
      </c>
      <c r="M50" s="17"/>
      <c r="N50" s="17">
        <v>0.41310710923379901</v>
      </c>
      <c r="O50" s="17">
        <v>0.44346302952262801</v>
      </c>
      <c r="P50" s="17">
        <v>0.48754414717431799</v>
      </c>
      <c r="Q50" s="17">
        <v>0.45785807410285301</v>
      </c>
      <c r="R50" s="17"/>
      <c r="S50" s="17">
        <v>0.37237484694566703</v>
      </c>
      <c r="T50" s="17">
        <v>0.467048533883415</v>
      </c>
      <c r="U50" s="17">
        <v>0.470498900833905</v>
      </c>
      <c r="V50" s="17">
        <v>0.488956831865137</v>
      </c>
      <c r="W50" s="17">
        <v>0.49155685289245898</v>
      </c>
      <c r="X50" s="17">
        <v>0.44504908020605199</v>
      </c>
      <c r="Y50" s="17">
        <v>0.439290093612412</v>
      </c>
      <c r="Z50" s="17">
        <v>0.53851452289791502</v>
      </c>
      <c r="AA50" s="17">
        <v>0.43361833183864501</v>
      </c>
      <c r="AB50" s="17">
        <v>0.42483005813355801</v>
      </c>
      <c r="AC50" s="17">
        <v>0.46638668925085702</v>
      </c>
      <c r="AD50" s="17">
        <v>0.43599860198812301</v>
      </c>
      <c r="AE50" s="17"/>
      <c r="AF50" s="17">
        <v>0.40865858613984002</v>
      </c>
      <c r="AG50" s="17">
        <v>0.41628052615526701</v>
      </c>
      <c r="AH50" s="17">
        <v>0.46499175382408298</v>
      </c>
      <c r="AI50" s="17">
        <v>0.484069385356589</v>
      </c>
      <c r="AJ50" s="17">
        <v>0.49826032578374302</v>
      </c>
      <c r="AK50" s="17"/>
      <c r="AL50" s="17">
        <v>0.45410478780782099</v>
      </c>
      <c r="AM50" s="17">
        <v>0.50476234729726199</v>
      </c>
      <c r="AN50" s="17">
        <v>0.42464795064709299</v>
      </c>
      <c r="AO50" s="17">
        <v>0.37087897503145201</v>
      </c>
      <c r="AP50" s="17">
        <v>0.49594802266813798</v>
      </c>
      <c r="AQ50" s="17"/>
      <c r="AR50" s="17">
        <v>0.43585458991078502</v>
      </c>
      <c r="AS50" s="17"/>
      <c r="AT50" s="17">
        <v>0.41300633037276802</v>
      </c>
      <c r="AU50" s="17"/>
      <c r="AV50" s="17">
        <v>0.43712338126755701</v>
      </c>
      <c r="AW50" s="17"/>
      <c r="AX50" s="17">
        <v>0.342200450950299</v>
      </c>
      <c r="AY50" s="17">
        <v>0.43763584739488498</v>
      </c>
      <c r="AZ50" s="17"/>
      <c r="BA50" s="17">
        <v>0.44964649979615501</v>
      </c>
      <c r="BB50" s="17">
        <v>0.43757744450656799</v>
      </c>
    </row>
    <row r="51" spans="2:54">
      <c r="B51" t="s">
        <v>119</v>
      </c>
      <c r="C51" s="17">
        <v>6.4379572686927899E-2</v>
      </c>
      <c r="D51" s="17">
        <v>6.0343283287805999E-2</v>
      </c>
      <c r="E51" s="17">
        <v>6.7385296386261603E-2</v>
      </c>
      <c r="F51" s="17"/>
      <c r="G51" s="17">
        <v>8.6925290180053696E-2</v>
      </c>
      <c r="H51" s="17">
        <v>7.6697196277413393E-2</v>
      </c>
      <c r="I51" s="17">
        <v>7.86387758444273E-2</v>
      </c>
      <c r="J51" s="17">
        <v>6.1426064434442498E-2</v>
      </c>
      <c r="K51" s="17">
        <v>4.3054096079023101E-2</v>
      </c>
      <c r="L51" s="17">
        <v>4.4537920831196599E-2</v>
      </c>
      <c r="M51" s="17"/>
      <c r="N51" s="17">
        <v>5.4866173878543603E-2</v>
      </c>
      <c r="O51" s="17">
        <v>5.9056131701867298E-2</v>
      </c>
      <c r="P51" s="17">
        <v>7.0368425439202201E-2</v>
      </c>
      <c r="Q51" s="17">
        <v>7.5834090630908596E-2</v>
      </c>
      <c r="R51" s="17"/>
      <c r="S51" s="17">
        <v>6.5900353727797206E-2</v>
      </c>
      <c r="T51" s="17">
        <v>5.4561548025974502E-2</v>
      </c>
      <c r="U51" s="17">
        <v>2.78892225787521E-2</v>
      </c>
      <c r="V51" s="17">
        <v>0.117602903357803</v>
      </c>
      <c r="W51" s="17">
        <v>5.43211424169655E-2</v>
      </c>
      <c r="X51" s="17">
        <v>4.7811551000571703E-2</v>
      </c>
      <c r="Y51" s="17">
        <v>7.0135505204862003E-2</v>
      </c>
      <c r="Z51" s="17">
        <v>5.8957912570434201E-2</v>
      </c>
      <c r="AA51" s="17">
        <v>9.4502619283966999E-2</v>
      </c>
      <c r="AB51" s="17">
        <v>3.87511128175098E-2</v>
      </c>
      <c r="AC51" s="17">
        <v>5.4672739590781602E-2</v>
      </c>
      <c r="AD51" s="17">
        <v>8.5333308080015699E-2</v>
      </c>
      <c r="AE51" s="17"/>
      <c r="AF51" s="17">
        <v>6.4749628865940101E-2</v>
      </c>
      <c r="AG51" s="17">
        <v>4.5691054512217201E-2</v>
      </c>
      <c r="AH51" s="17">
        <v>5.1556055256688299E-2</v>
      </c>
      <c r="AI51" s="17">
        <v>7.5626910855130999E-2</v>
      </c>
      <c r="AJ51" s="17">
        <v>8.7797900930988604E-2</v>
      </c>
      <c r="AK51" s="17"/>
      <c r="AL51" s="17">
        <v>6.6129875579884298E-2</v>
      </c>
      <c r="AM51" s="17">
        <v>7.9546938116822605E-2</v>
      </c>
      <c r="AN51" s="17">
        <v>4.7625457098472199E-2</v>
      </c>
      <c r="AO51" s="17">
        <v>5.22227004207493E-2</v>
      </c>
      <c r="AP51" s="17">
        <v>0.12712724842959799</v>
      </c>
      <c r="AQ51" s="17"/>
      <c r="AR51" s="17">
        <v>7.1725300881010298E-2</v>
      </c>
      <c r="AS51" s="17"/>
      <c r="AT51" s="17">
        <v>7.4432643268041804E-2</v>
      </c>
      <c r="AU51" s="17"/>
      <c r="AV51" s="17">
        <v>7.6169662821889E-2</v>
      </c>
      <c r="AW51" s="17"/>
      <c r="AX51" s="17">
        <v>6.07013858407306E-2</v>
      </c>
      <c r="AY51" s="17">
        <v>7.4882368882409997E-2</v>
      </c>
      <c r="AZ51" s="17"/>
      <c r="BA51" s="17">
        <v>6.7829259916028894E-2</v>
      </c>
      <c r="BB51" s="17">
        <v>5.98738867009374E-2</v>
      </c>
    </row>
    <row r="52" spans="2:54">
      <c r="B52" t="s">
        <v>120</v>
      </c>
      <c r="C52" s="17">
        <v>1.28313974855416E-2</v>
      </c>
      <c r="D52" s="17">
        <v>1.12474453495073E-2</v>
      </c>
      <c r="E52" s="17">
        <v>1.3944605661759099E-2</v>
      </c>
      <c r="F52" s="17"/>
      <c r="G52" s="17">
        <v>1.7831758694011199E-2</v>
      </c>
      <c r="H52" s="17">
        <v>1.9206854297283998E-2</v>
      </c>
      <c r="I52" s="17">
        <v>8.5162642136038802E-3</v>
      </c>
      <c r="J52" s="17">
        <v>1.4684836032084101E-2</v>
      </c>
      <c r="K52" s="17">
        <v>9.3993258087329695E-3</v>
      </c>
      <c r="L52" s="17">
        <v>8.6307083838398808E-3</v>
      </c>
      <c r="M52" s="17"/>
      <c r="N52" s="17">
        <v>8.9201018365672301E-3</v>
      </c>
      <c r="O52" s="17">
        <v>1.4095127175023399E-2</v>
      </c>
      <c r="P52" s="17">
        <v>1.1575023606905E-2</v>
      </c>
      <c r="Q52" s="17">
        <v>1.7208931201804899E-2</v>
      </c>
      <c r="R52" s="17"/>
      <c r="S52" s="17">
        <v>1.2239207262419E-2</v>
      </c>
      <c r="T52" s="17">
        <v>3.9911565128538896E-3</v>
      </c>
      <c r="U52" s="17">
        <v>1.3225051187732101E-2</v>
      </c>
      <c r="V52" s="17">
        <v>1.4498954958593E-2</v>
      </c>
      <c r="W52" s="17">
        <v>2.1239068549943198E-2</v>
      </c>
      <c r="X52" s="17">
        <v>2.1711238204866201E-2</v>
      </c>
      <c r="Y52" s="17">
        <v>1.7129646300595699E-2</v>
      </c>
      <c r="Z52" s="17">
        <v>1.2523559582337499E-2</v>
      </c>
      <c r="AA52" s="17">
        <v>3.4084743617971802E-3</v>
      </c>
      <c r="AB52" s="17">
        <v>1.7970460965268699E-2</v>
      </c>
      <c r="AC52" s="17">
        <v>1.8669210245437402E-2</v>
      </c>
      <c r="AD52" s="17">
        <v>0</v>
      </c>
      <c r="AE52" s="17"/>
      <c r="AF52" s="17">
        <v>5.5129155868630297E-3</v>
      </c>
      <c r="AG52" s="17">
        <v>1.0226066863159499E-2</v>
      </c>
      <c r="AH52" s="17">
        <v>1.2670188351344799E-2</v>
      </c>
      <c r="AI52" s="17">
        <v>2.8522922550261801E-2</v>
      </c>
      <c r="AJ52" s="17">
        <v>1.8078483566943301E-2</v>
      </c>
      <c r="AK52" s="17"/>
      <c r="AL52" s="17">
        <v>1.3561785334383399E-2</v>
      </c>
      <c r="AM52" s="17">
        <v>1.2158819922069301E-2</v>
      </c>
      <c r="AN52" s="17">
        <v>1.5222362836934501E-2</v>
      </c>
      <c r="AO52" s="17">
        <v>5.6096199391735503E-3</v>
      </c>
      <c r="AP52" s="17">
        <v>0</v>
      </c>
      <c r="AQ52" s="17"/>
      <c r="AR52" s="17">
        <v>1.08153058869096E-2</v>
      </c>
      <c r="AS52" s="17"/>
      <c r="AT52" s="17">
        <v>1.04986146988986E-2</v>
      </c>
      <c r="AU52" s="17"/>
      <c r="AV52" s="17">
        <v>7.7012102741985397E-3</v>
      </c>
      <c r="AW52" s="17"/>
      <c r="AX52" s="17">
        <v>0</v>
      </c>
      <c r="AY52" s="17">
        <v>9.5241624455412004E-3</v>
      </c>
      <c r="AZ52" s="17"/>
      <c r="BA52" s="17">
        <v>1.52039471196044E-2</v>
      </c>
      <c r="BB52" s="17">
        <v>6.9821067771095296E-3</v>
      </c>
    </row>
    <row r="53" spans="2:54">
      <c r="B53" t="s">
        <v>115</v>
      </c>
      <c r="C53" s="17">
        <v>1.9745012593514102E-2</v>
      </c>
      <c r="D53" s="17">
        <v>1.16448908640357E-2</v>
      </c>
      <c r="E53" s="17">
        <v>2.77500032858175E-2</v>
      </c>
      <c r="F53" s="17"/>
      <c r="G53" s="17">
        <v>1.9904955962680101E-2</v>
      </c>
      <c r="H53" s="17">
        <v>1.8108324080582699E-2</v>
      </c>
      <c r="I53" s="17">
        <v>2.44020423600055E-2</v>
      </c>
      <c r="J53" s="17">
        <v>2.28945325574114E-2</v>
      </c>
      <c r="K53" s="17">
        <v>1.0386987681417501E-2</v>
      </c>
      <c r="L53" s="17">
        <v>2.09345627461918E-2</v>
      </c>
      <c r="M53" s="17"/>
      <c r="N53" s="17">
        <v>1.0617942370867699E-2</v>
      </c>
      <c r="O53" s="17">
        <v>1.41757346797322E-2</v>
      </c>
      <c r="P53" s="17">
        <v>2.1748437041699601E-2</v>
      </c>
      <c r="Q53" s="17">
        <v>3.41818384432096E-2</v>
      </c>
      <c r="R53" s="17"/>
      <c r="S53" s="17">
        <v>1.8822178736518601E-2</v>
      </c>
      <c r="T53" s="17">
        <v>1.3736354976853399E-2</v>
      </c>
      <c r="U53" s="17">
        <v>2.0381037012189601E-2</v>
      </c>
      <c r="V53" s="17">
        <v>4.7432131617058896E-3</v>
      </c>
      <c r="W53" s="17">
        <v>1.83697964336383E-2</v>
      </c>
      <c r="X53" s="17">
        <v>3.2113264950982101E-2</v>
      </c>
      <c r="Y53" s="17">
        <v>3.2902920794476397E-2</v>
      </c>
      <c r="Z53" s="17">
        <v>2.0922595515881898E-2</v>
      </c>
      <c r="AA53" s="17">
        <v>1.70051046470431E-2</v>
      </c>
      <c r="AB53" s="17">
        <v>1.3873929040078101E-2</v>
      </c>
      <c r="AC53" s="17">
        <v>2.4415633337654001E-2</v>
      </c>
      <c r="AD53" s="17">
        <v>4.2608205902582998E-2</v>
      </c>
      <c r="AE53" s="17"/>
      <c r="AF53" s="17">
        <v>6.1345341430174803E-3</v>
      </c>
      <c r="AG53" s="17">
        <v>1.6113121657247299E-2</v>
      </c>
      <c r="AH53" s="17">
        <v>5.7764666466388398E-3</v>
      </c>
      <c r="AI53" s="17">
        <v>4.3799654325032203E-2</v>
      </c>
      <c r="AJ53" s="17">
        <v>1.1797333713792799E-2</v>
      </c>
      <c r="AK53" s="17"/>
      <c r="AL53" s="17">
        <v>3.0720131065525302E-2</v>
      </c>
      <c r="AM53" s="17">
        <v>1.27272803345222E-2</v>
      </c>
      <c r="AN53" s="17">
        <v>1.26282294526955E-2</v>
      </c>
      <c r="AO53" s="17">
        <v>8.0596814596831795E-3</v>
      </c>
      <c r="AP53" s="17">
        <v>0</v>
      </c>
      <c r="AQ53" s="17"/>
      <c r="AR53" s="17">
        <v>6.7261837254686697E-3</v>
      </c>
      <c r="AS53" s="17"/>
      <c r="AT53" s="17">
        <v>8.0123430190536995E-3</v>
      </c>
      <c r="AU53" s="17"/>
      <c r="AV53" s="17">
        <v>5.6143571621915002E-3</v>
      </c>
      <c r="AW53" s="17"/>
      <c r="AX53" s="17">
        <v>0</v>
      </c>
      <c r="AY53" s="17">
        <v>8.3339748738784792E-3</v>
      </c>
      <c r="AZ53" s="17"/>
      <c r="BA53" s="17">
        <v>1.3928349845867299E-2</v>
      </c>
      <c r="BB53" s="17">
        <v>1.02611533179082E-2</v>
      </c>
    </row>
    <row r="54" spans="2:54">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row>
    <row r="55" spans="2:54">
      <c r="B55" s="6" t="s">
        <v>121</v>
      </c>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row>
    <row r="56" spans="2:54">
      <c r="B56" s="24" t="s">
        <v>29</v>
      </c>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row>
    <row r="57" spans="2:54">
      <c r="B57" t="s">
        <v>117</v>
      </c>
      <c r="C57" s="17">
        <v>0.23330635339528</v>
      </c>
      <c r="D57" s="17">
        <v>0.26641249854230498</v>
      </c>
      <c r="E57" s="17">
        <v>0.20041954656015101</v>
      </c>
      <c r="F57" s="17"/>
      <c r="G57" s="17">
        <v>0.245863776554262</v>
      </c>
      <c r="H57" s="17">
        <v>0.27709656373298303</v>
      </c>
      <c r="I57" s="17">
        <v>0.22050466027174001</v>
      </c>
      <c r="J57" s="17">
        <v>0.24530439515352701</v>
      </c>
      <c r="K57" s="17">
        <v>0.22394102435841101</v>
      </c>
      <c r="L57" s="17">
        <v>0.19642325990186099</v>
      </c>
      <c r="M57" s="17"/>
      <c r="N57" s="17">
        <v>0.27904295438238202</v>
      </c>
      <c r="O57" s="17">
        <v>0.20869545281669799</v>
      </c>
      <c r="P57" s="17">
        <v>0.210978123054058</v>
      </c>
      <c r="Q57" s="17">
        <v>0.22627142516617099</v>
      </c>
      <c r="R57" s="17"/>
      <c r="S57" s="17">
        <v>0.28388733138620098</v>
      </c>
      <c r="T57" s="17">
        <v>0.20507517497380601</v>
      </c>
      <c r="U57" s="17">
        <v>0.16171651679452401</v>
      </c>
      <c r="V57" s="17">
        <v>0.28085361676604897</v>
      </c>
      <c r="W57" s="17">
        <v>0.17767975558751001</v>
      </c>
      <c r="X57" s="17">
        <v>0.208433687395536</v>
      </c>
      <c r="Y57" s="17">
        <v>0.23004821311645501</v>
      </c>
      <c r="Z57" s="17">
        <v>0.27909256864787202</v>
      </c>
      <c r="AA57" s="17">
        <v>0.24368320704163199</v>
      </c>
      <c r="AB57" s="17">
        <v>0.23208510738590199</v>
      </c>
      <c r="AC57" s="17">
        <v>0.27633467154435998</v>
      </c>
      <c r="AD57" s="17">
        <v>0.21444698464513701</v>
      </c>
      <c r="AE57" s="17"/>
      <c r="AF57" s="17">
        <v>0.29466616072992302</v>
      </c>
      <c r="AG57" s="17">
        <v>0.18235381133772599</v>
      </c>
      <c r="AH57" s="17">
        <v>0.24780258577537201</v>
      </c>
      <c r="AI57" s="17">
        <v>0.38934270179215102</v>
      </c>
      <c r="AJ57" s="17">
        <v>0.13178128332807501</v>
      </c>
      <c r="AK57" s="17"/>
      <c r="AL57" s="17">
        <v>0.21640344442520501</v>
      </c>
      <c r="AM57" s="17">
        <v>0.17826789148042699</v>
      </c>
      <c r="AN57" s="17">
        <v>0.254866503436397</v>
      </c>
      <c r="AO57" s="17">
        <v>0.32802961362204802</v>
      </c>
      <c r="AP57" s="17">
        <v>0.48495612382681802</v>
      </c>
      <c r="AQ57" s="17"/>
      <c r="AR57" s="17">
        <v>0.32650006754702299</v>
      </c>
      <c r="AS57" s="17"/>
      <c r="AT57" s="17">
        <v>0.334911690092562</v>
      </c>
      <c r="AU57" s="17"/>
      <c r="AV57" s="17">
        <v>0.36713917899587201</v>
      </c>
      <c r="AW57" s="17"/>
      <c r="AX57" s="17">
        <v>0.29936208272992998</v>
      </c>
      <c r="AY57" s="17">
        <v>0.28650918620294602</v>
      </c>
      <c r="AZ57" s="17"/>
      <c r="BA57" s="17">
        <v>0.17291368807514501</v>
      </c>
      <c r="BB57" s="17">
        <v>0.28556670500310699</v>
      </c>
    </row>
    <row r="58" spans="2:54">
      <c r="B58" t="s">
        <v>118</v>
      </c>
      <c r="C58" s="17">
        <v>0.48460045097772497</v>
      </c>
      <c r="D58" s="17">
        <v>0.44986818657941102</v>
      </c>
      <c r="E58" s="17">
        <v>0.518375761723604</v>
      </c>
      <c r="F58" s="17"/>
      <c r="G58" s="17">
        <v>0.51685035130097401</v>
      </c>
      <c r="H58" s="17">
        <v>0.48042662028006899</v>
      </c>
      <c r="I58" s="17">
        <v>0.49649468238226502</v>
      </c>
      <c r="J58" s="17">
        <v>0.47635769237527198</v>
      </c>
      <c r="K58" s="17">
        <v>0.467796183494115</v>
      </c>
      <c r="L58" s="17">
        <v>0.47550098900964799</v>
      </c>
      <c r="M58" s="17"/>
      <c r="N58" s="17">
        <v>0.47434361620597199</v>
      </c>
      <c r="O58" s="17">
        <v>0.51312085801072205</v>
      </c>
      <c r="P58" s="17">
        <v>0.49337855427265698</v>
      </c>
      <c r="Q58" s="17">
        <v>0.46128231350187698</v>
      </c>
      <c r="R58" s="17"/>
      <c r="S58" s="17">
        <v>0.46716680744398997</v>
      </c>
      <c r="T58" s="17">
        <v>0.47222476454089202</v>
      </c>
      <c r="U58" s="17">
        <v>0.50473287935973798</v>
      </c>
      <c r="V58" s="17">
        <v>0.47560828161711299</v>
      </c>
      <c r="W58" s="17">
        <v>0.46395633612467602</v>
      </c>
      <c r="X58" s="17">
        <v>0.511328148994174</v>
      </c>
      <c r="Y58" s="17">
        <v>0.47740112181703598</v>
      </c>
      <c r="Z58" s="17">
        <v>0.52141189148924305</v>
      </c>
      <c r="AA58" s="17">
        <v>0.47083846918090799</v>
      </c>
      <c r="AB58" s="17">
        <v>0.52869490157303201</v>
      </c>
      <c r="AC58" s="17">
        <v>0.47302053952362799</v>
      </c>
      <c r="AD58" s="17">
        <v>0.468719526262529</v>
      </c>
      <c r="AE58" s="17"/>
      <c r="AF58" s="17">
        <v>0.51064846767398797</v>
      </c>
      <c r="AG58" s="17">
        <v>0.47676970315644202</v>
      </c>
      <c r="AH58" s="17">
        <v>0.51678595877021005</v>
      </c>
      <c r="AI58" s="17">
        <v>0.47180364253641799</v>
      </c>
      <c r="AJ58" s="17">
        <v>0.403728009023127</v>
      </c>
      <c r="AK58" s="17"/>
      <c r="AL58" s="17">
        <v>0.447952346383716</v>
      </c>
      <c r="AM58" s="17">
        <v>0.53533725568199197</v>
      </c>
      <c r="AN58" s="17">
        <v>0.49557968016721399</v>
      </c>
      <c r="AO58" s="17">
        <v>0.464069210976775</v>
      </c>
      <c r="AP58" s="17">
        <v>0.36264747838272299</v>
      </c>
      <c r="AQ58" s="17"/>
      <c r="AR58" s="17">
        <v>0.45049297586349502</v>
      </c>
      <c r="AS58" s="17"/>
      <c r="AT58" s="17">
        <v>0.38846803636914701</v>
      </c>
      <c r="AU58" s="17"/>
      <c r="AV58" s="17">
        <v>0.46183133423018202</v>
      </c>
      <c r="AW58" s="17"/>
      <c r="AX58" s="17">
        <v>0.489879768022835</v>
      </c>
      <c r="AY58" s="17">
        <v>0.487072698536479</v>
      </c>
      <c r="AZ58" s="17"/>
      <c r="BA58" s="17">
        <v>0.45121553156613098</v>
      </c>
      <c r="BB58" s="17">
        <v>0.49378152403072301</v>
      </c>
    </row>
    <row r="59" spans="2:54">
      <c r="B59" t="s">
        <v>119</v>
      </c>
      <c r="C59" s="17">
        <v>0.19302054534951299</v>
      </c>
      <c r="D59" s="17">
        <v>0.18384065993043899</v>
      </c>
      <c r="E59" s="17">
        <v>0.20292200071365399</v>
      </c>
      <c r="F59" s="17"/>
      <c r="G59" s="17">
        <v>0.167748578021645</v>
      </c>
      <c r="H59" s="17">
        <v>0.18447185213349601</v>
      </c>
      <c r="I59" s="17">
        <v>0.20446671489204901</v>
      </c>
      <c r="J59" s="17">
        <v>0.18611113916153901</v>
      </c>
      <c r="K59" s="17">
        <v>0.19993112732596899</v>
      </c>
      <c r="L59" s="17">
        <v>0.20744876710250401</v>
      </c>
      <c r="M59" s="17"/>
      <c r="N59" s="17">
        <v>0.180060627254851</v>
      </c>
      <c r="O59" s="17">
        <v>0.19930002895191201</v>
      </c>
      <c r="P59" s="17">
        <v>0.18907364907861199</v>
      </c>
      <c r="Q59" s="17">
        <v>0.20359483180783</v>
      </c>
      <c r="R59" s="17"/>
      <c r="S59" s="17">
        <v>0.16567222176139099</v>
      </c>
      <c r="T59" s="17">
        <v>0.22140035779620901</v>
      </c>
      <c r="U59" s="17">
        <v>0.25160371308262602</v>
      </c>
      <c r="V59" s="17">
        <v>0.154208965703935</v>
      </c>
      <c r="W59" s="17">
        <v>0.25561289988846703</v>
      </c>
      <c r="X59" s="17">
        <v>0.210491599746265</v>
      </c>
      <c r="Y59" s="17">
        <v>0.19678622618858099</v>
      </c>
      <c r="Z59" s="17">
        <v>0.114614483760449</v>
      </c>
      <c r="AA59" s="17">
        <v>0.19324052092983901</v>
      </c>
      <c r="AB59" s="17">
        <v>0.15690494023354201</v>
      </c>
      <c r="AC59" s="17">
        <v>0.165486367838764</v>
      </c>
      <c r="AD59" s="17">
        <v>0.20662395631116301</v>
      </c>
      <c r="AE59" s="17"/>
      <c r="AF59" s="17">
        <v>0.16442963892234999</v>
      </c>
      <c r="AG59" s="17">
        <v>0.229636872210426</v>
      </c>
      <c r="AH59" s="17">
        <v>0.20839992517072101</v>
      </c>
      <c r="AI59" s="17">
        <v>9.7299727977505399E-2</v>
      </c>
      <c r="AJ59" s="17">
        <v>0.261584622634629</v>
      </c>
      <c r="AK59" s="17"/>
      <c r="AL59" s="17">
        <v>0.22240105008424499</v>
      </c>
      <c r="AM59" s="17">
        <v>0.20773918975794001</v>
      </c>
      <c r="AN59" s="17">
        <v>0.17363281204513201</v>
      </c>
      <c r="AO59" s="17">
        <v>0.16483326515321101</v>
      </c>
      <c r="AP59" s="17">
        <v>0.10638252753685901</v>
      </c>
      <c r="AQ59" s="17"/>
      <c r="AR59" s="17">
        <v>0.163588162901083</v>
      </c>
      <c r="AS59" s="17"/>
      <c r="AT59" s="17">
        <v>0.18406367246296201</v>
      </c>
      <c r="AU59" s="17"/>
      <c r="AV59" s="17">
        <v>0.117475914144588</v>
      </c>
      <c r="AW59" s="17"/>
      <c r="AX59" s="17">
        <v>0.15148979704659599</v>
      </c>
      <c r="AY59" s="17">
        <v>0.18587081427641799</v>
      </c>
      <c r="AZ59" s="17"/>
      <c r="BA59" s="17">
        <v>0.22867320069882699</v>
      </c>
      <c r="BB59" s="17">
        <v>0.17332433067089201</v>
      </c>
    </row>
    <row r="60" spans="2:54">
      <c r="B60" t="s">
        <v>120</v>
      </c>
      <c r="C60" s="17">
        <v>7.2047272776674803E-2</v>
      </c>
      <c r="D60" s="17">
        <v>9.0196274703489301E-2</v>
      </c>
      <c r="E60" s="17">
        <v>5.4004803495780303E-2</v>
      </c>
      <c r="F60" s="17"/>
      <c r="G60" s="17">
        <v>4.8142157320550001E-2</v>
      </c>
      <c r="H60" s="17">
        <v>4.4130550332297798E-2</v>
      </c>
      <c r="I60" s="17">
        <v>5.6836276359404497E-2</v>
      </c>
      <c r="J60" s="17">
        <v>8.0790521693671194E-2</v>
      </c>
      <c r="K60" s="17">
        <v>7.89414703761942E-2</v>
      </c>
      <c r="L60" s="17">
        <v>0.11147551032785701</v>
      </c>
      <c r="M60" s="17"/>
      <c r="N60" s="17">
        <v>5.7993623694974801E-2</v>
      </c>
      <c r="O60" s="17">
        <v>6.7172346534670205E-2</v>
      </c>
      <c r="P60" s="17">
        <v>8.4006014974797996E-2</v>
      </c>
      <c r="Q60" s="17">
        <v>8.1556031065302403E-2</v>
      </c>
      <c r="R60" s="17"/>
      <c r="S60" s="17">
        <v>7.0140812698139404E-2</v>
      </c>
      <c r="T60" s="17">
        <v>8.6053488358593902E-2</v>
      </c>
      <c r="U60" s="17">
        <v>7.2731496039112303E-2</v>
      </c>
      <c r="V60" s="17">
        <v>7.5264383701253296E-2</v>
      </c>
      <c r="W60" s="17">
        <v>8.2301548209507497E-2</v>
      </c>
      <c r="X60" s="17">
        <v>6.1590044515909201E-2</v>
      </c>
      <c r="Y60" s="17">
        <v>7.2406463696914197E-2</v>
      </c>
      <c r="Z60" s="17">
        <v>6.3958460586553495E-2</v>
      </c>
      <c r="AA60" s="17">
        <v>6.3058463611359306E-2</v>
      </c>
      <c r="AB60" s="17">
        <v>6.1154766559723302E-2</v>
      </c>
      <c r="AC60" s="17">
        <v>7.8544788277596797E-2</v>
      </c>
      <c r="AD60" s="17">
        <v>8.0661319589909797E-2</v>
      </c>
      <c r="AE60" s="17"/>
      <c r="AF60" s="17">
        <v>2.30785641729634E-2</v>
      </c>
      <c r="AG60" s="17">
        <v>9.9181663694126301E-2</v>
      </c>
      <c r="AH60" s="17">
        <v>1.9368377618465001E-2</v>
      </c>
      <c r="AI60" s="17">
        <v>1.9272705272734E-2</v>
      </c>
      <c r="AJ60" s="17">
        <v>0.18671981327186599</v>
      </c>
      <c r="AK60" s="17"/>
      <c r="AL60" s="17">
        <v>9.12773484883527E-2</v>
      </c>
      <c r="AM60" s="17">
        <v>6.04682977244985E-2</v>
      </c>
      <c r="AN60" s="17">
        <v>6.7487218385643102E-2</v>
      </c>
      <c r="AO60" s="17">
        <v>4.3067910247965899E-2</v>
      </c>
      <c r="AP60" s="17">
        <v>4.6013870253600403E-2</v>
      </c>
      <c r="AQ60" s="17"/>
      <c r="AR60" s="17">
        <v>5.1798875039744403E-2</v>
      </c>
      <c r="AS60" s="17"/>
      <c r="AT60" s="17">
        <v>8.7299222739943699E-2</v>
      </c>
      <c r="AU60" s="17"/>
      <c r="AV60" s="17">
        <v>4.4212585506791503E-2</v>
      </c>
      <c r="AW60" s="17"/>
      <c r="AX60" s="17">
        <v>3.99657268035499E-2</v>
      </c>
      <c r="AY60" s="17">
        <v>3.5414197492395098E-2</v>
      </c>
      <c r="AZ60" s="17"/>
      <c r="BA60" s="17">
        <v>0.129758683806866</v>
      </c>
      <c r="BB60" s="17">
        <v>3.8805373894197602E-2</v>
      </c>
    </row>
    <row r="61" spans="2:54">
      <c r="B61" t="s">
        <v>115</v>
      </c>
      <c r="C61" s="17">
        <v>1.7025377500807001E-2</v>
      </c>
      <c r="D61" s="17">
        <v>9.6823802443554204E-3</v>
      </c>
      <c r="E61" s="17">
        <v>2.4277887506810199E-2</v>
      </c>
      <c r="F61" s="17"/>
      <c r="G61" s="17">
        <v>2.1395136802569398E-2</v>
      </c>
      <c r="H61" s="17">
        <v>1.38744135211542E-2</v>
      </c>
      <c r="I61" s="17">
        <v>2.16976660945408E-2</v>
      </c>
      <c r="J61" s="17">
        <v>1.1436251615990401E-2</v>
      </c>
      <c r="K61" s="17">
        <v>2.93901944453114E-2</v>
      </c>
      <c r="L61" s="17">
        <v>9.1514736581297298E-3</v>
      </c>
      <c r="M61" s="17"/>
      <c r="N61" s="17">
        <v>8.5591784618196508E-3</v>
      </c>
      <c r="O61" s="17">
        <v>1.1711313685998599E-2</v>
      </c>
      <c r="P61" s="17">
        <v>2.2563658619875301E-2</v>
      </c>
      <c r="Q61" s="17">
        <v>2.7295398458818999E-2</v>
      </c>
      <c r="R61" s="17"/>
      <c r="S61" s="17">
        <v>1.31328267102777E-2</v>
      </c>
      <c r="T61" s="17">
        <v>1.5246214330499001E-2</v>
      </c>
      <c r="U61" s="17">
        <v>9.2153947240003701E-3</v>
      </c>
      <c r="V61" s="17">
        <v>1.4064752211649901E-2</v>
      </c>
      <c r="W61" s="17">
        <v>2.0449460189840899E-2</v>
      </c>
      <c r="X61" s="17">
        <v>8.1565193481157594E-3</v>
      </c>
      <c r="Y61" s="17">
        <v>2.3357975181013398E-2</v>
      </c>
      <c r="Z61" s="17">
        <v>2.0922595515881898E-2</v>
      </c>
      <c r="AA61" s="17">
        <v>2.9179339236262199E-2</v>
      </c>
      <c r="AB61" s="17">
        <v>2.1160284247801898E-2</v>
      </c>
      <c r="AC61" s="17">
        <v>6.6136328156511503E-3</v>
      </c>
      <c r="AD61" s="17">
        <v>2.9548213191261701E-2</v>
      </c>
      <c r="AE61" s="17"/>
      <c r="AF61" s="17">
        <v>7.1771685007752904E-3</v>
      </c>
      <c r="AG61" s="17">
        <v>1.20579496012794E-2</v>
      </c>
      <c r="AH61" s="17">
        <v>7.6431526652321596E-3</v>
      </c>
      <c r="AI61" s="17">
        <v>2.22812224211912E-2</v>
      </c>
      <c r="AJ61" s="17">
        <v>1.6186271742303401E-2</v>
      </c>
      <c r="AK61" s="17"/>
      <c r="AL61" s="17">
        <v>2.1965810618480699E-2</v>
      </c>
      <c r="AM61" s="17">
        <v>1.8187365355142E-2</v>
      </c>
      <c r="AN61" s="17">
        <v>8.4337859656133593E-3</v>
      </c>
      <c r="AO61" s="17">
        <v>0</v>
      </c>
      <c r="AP61" s="17">
        <v>0</v>
      </c>
      <c r="AQ61" s="17"/>
      <c r="AR61" s="17">
        <v>7.6199186486543297E-3</v>
      </c>
      <c r="AS61" s="17"/>
      <c r="AT61" s="17">
        <v>5.2573783353856204E-3</v>
      </c>
      <c r="AU61" s="17"/>
      <c r="AV61" s="17">
        <v>9.3409871225672604E-3</v>
      </c>
      <c r="AW61" s="17"/>
      <c r="AX61" s="17">
        <v>1.9302625397089299E-2</v>
      </c>
      <c r="AY61" s="17">
        <v>5.1331034917618404E-3</v>
      </c>
      <c r="AZ61" s="17"/>
      <c r="BA61" s="17">
        <v>1.74388958530311E-2</v>
      </c>
      <c r="BB61" s="17">
        <v>8.5220664010795897E-3</v>
      </c>
    </row>
    <row r="62" spans="2:54">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row>
    <row r="63" spans="2:54">
      <c r="B63" s="6" t="s">
        <v>122</v>
      </c>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row>
    <row r="64" spans="2:54">
      <c r="B64" s="24" t="s">
        <v>29</v>
      </c>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row>
    <row r="65" spans="2:54">
      <c r="B65" t="s">
        <v>117</v>
      </c>
      <c r="C65" s="17">
        <v>0.40223971732435498</v>
      </c>
      <c r="D65" s="17">
        <v>0.40911629119800602</v>
      </c>
      <c r="E65" s="17">
        <v>0.39500121486790601</v>
      </c>
      <c r="F65" s="17"/>
      <c r="G65" s="17">
        <v>0.42145659025215099</v>
      </c>
      <c r="H65" s="17">
        <v>0.39994837652411203</v>
      </c>
      <c r="I65" s="17">
        <v>0.38077150525792902</v>
      </c>
      <c r="J65" s="17">
        <v>0.41035266205668902</v>
      </c>
      <c r="K65" s="17">
        <v>0.42267645559318301</v>
      </c>
      <c r="L65" s="17">
        <v>0.38779456780501997</v>
      </c>
      <c r="M65" s="17"/>
      <c r="N65" s="17">
        <v>0.36175594703707897</v>
      </c>
      <c r="O65" s="17">
        <v>0.38649758064927298</v>
      </c>
      <c r="P65" s="17">
        <v>0.43839583592759201</v>
      </c>
      <c r="Q65" s="17">
        <v>0.42815338111712298</v>
      </c>
      <c r="R65" s="17"/>
      <c r="S65" s="17">
        <v>0.47842315456255002</v>
      </c>
      <c r="T65" s="17">
        <v>0.38620753868184898</v>
      </c>
      <c r="U65" s="17">
        <v>0.42532628113249898</v>
      </c>
      <c r="V65" s="17">
        <v>0.38021346873394102</v>
      </c>
      <c r="W65" s="17">
        <v>0.35989346834214397</v>
      </c>
      <c r="X65" s="17">
        <v>0.37420421433179202</v>
      </c>
      <c r="Y65" s="17">
        <v>0.41495105411051603</v>
      </c>
      <c r="Z65" s="17">
        <v>0.4785862617594</v>
      </c>
      <c r="AA65" s="17">
        <v>0.420645720713969</v>
      </c>
      <c r="AB65" s="17">
        <v>0.30856593107383401</v>
      </c>
      <c r="AC65" s="17">
        <v>0.38026566332096701</v>
      </c>
      <c r="AD65" s="17">
        <v>0.41800389044807501</v>
      </c>
      <c r="AE65" s="17"/>
      <c r="AF65" s="17">
        <v>0.36954998063939698</v>
      </c>
      <c r="AG65" s="17">
        <v>0.39359533919810102</v>
      </c>
      <c r="AH65" s="17">
        <v>0.38218119669040401</v>
      </c>
      <c r="AI65" s="17">
        <v>0.32467023516830001</v>
      </c>
      <c r="AJ65" s="17">
        <v>0.53363252187714405</v>
      </c>
      <c r="AK65" s="17"/>
      <c r="AL65" s="17">
        <v>0.46211056159999803</v>
      </c>
      <c r="AM65" s="17">
        <v>0.39884150846470101</v>
      </c>
      <c r="AN65" s="17">
        <v>0.35966687258903302</v>
      </c>
      <c r="AO65" s="17">
        <v>0.38536446763354998</v>
      </c>
      <c r="AP65" s="17">
        <v>0.41361935830691199</v>
      </c>
      <c r="AQ65" s="17"/>
      <c r="AR65" s="17">
        <v>0.38965104167035403</v>
      </c>
      <c r="AS65" s="17"/>
      <c r="AT65" s="17">
        <v>0.49027527031993301</v>
      </c>
      <c r="AU65" s="17"/>
      <c r="AV65" s="17">
        <v>0.35618345904673998</v>
      </c>
      <c r="AW65" s="17"/>
      <c r="AX65" s="17">
        <v>0.43170152350360502</v>
      </c>
      <c r="AY65" s="17">
        <v>0.36345581655338499</v>
      </c>
      <c r="AZ65" s="17"/>
      <c r="BA65" s="17">
        <v>0.45801815766305698</v>
      </c>
      <c r="BB65" s="17">
        <v>0.34925598156450199</v>
      </c>
    </row>
    <row r="66" spans="2:54">
      <c r="B66" t="s">
        <v>118</v>
      </c>
      <c r="C66" s="17">
        <v>0.47820347010451802</v>
      </c>
      <c r="D66" s="17">
        <v>0.46124091890208302</v>
      </c>
      <c r="E66" s="17">
        <v>0.494708916890164</v>
      </c>
      <c r="F66" s="17"/>
      <c r="G66" s="17">
        <v>0.41724020302055698</v>
      </c>
      <c r="H66" s="17">
        <v>0.46385703037805098</v>
      </c>
      <c r="I66" s="17">
        <v>0.48042623119965899</v>
      </c>
      <c r="J66" s="17">
        <v>0.48444357799147603</v>
      </c>
      <c r="K66" s="17">
        <v>0.480443896144438</v>
      </c>
      <c r="L66" s="17">
        <v>0.52258515465329702</v>
      </c>
      <c r="M66" s="17"/>
      <c r="N66" s="17">
        <v>0.50668241809216896</v>
      </c>
      <c r="O66" s="17">
        <v>0.50558720887231801</v>
      </c>
      <c r="P66" s="17">
        <v>0.43480150418524899</v>
      </c>
      <c r="Q66" s="17">
        <v>0.45830648483311698</v>
      </c>
      <c r="R66" s="17"/>
      <c r="S66" s="17">
        <v>0.39668388826157203</v>
      </c>
      <c r="T66" s="17">
        <v>0.50716582898588802</v>
      </c>
      <c r="U66" s="17">
        <v>0.46588104788304202</v>
      </c>
      <c r="V66" s="17">
        <v>0.50974353859132404</v>
      </c>
      <c r="W66" s="17">
        <v>0.46071680433224999</v>
      </c>
      <c r="X66" s="17">
        <v>0.51397239726113098</v>
      </c>
      <c r="Y66" s="17">
        <v>0.44704791417810003</v>
      </c>
      <c r="Z66" s="17">
        <v>0.43316541405692899</v>
      </c>
      <c r="AA66" s="17">
        <v>0.47139397875465799</v>
      </c>
      <c r="AB66" s="17">
        <v>0.56187219445844105</v>
      </c>
      <c r="AC66" s="17">
        <v>0.51925758552108403</v>
      </c>
      <c r="AD66" s="17">
        <v>0.453718743442802</v>
      </c>
      <c r="AE66" s="17"/>
      <c r="AF66" s="17">
        <v>0.51249259075583598</v>
      </c>
      <c r="AG66" s="17">
        <v>0.50064180250980295</v>
      </c>
      <c r="AH66" s="17">
        <v>0.44911568340825198</v>
      </c>
      <c r="AI66" s="17">
        <v>0.49562573267832399</v>
      </c>
      <c r="AJ66" s="17">
        <v>0.396465580307302</v>
      </c>
      <c r="AK66" s="17"/>
      <c r="AL66" s="17">
        <v>0.44643404624889899</v>
      </c>
      <c r="AM66" s="17">
        <v>0.47608309931465997</v>
      </c>
      <c r="AN66" s="17">
        <v>0.496794003729989</v>
      </c>
      <c r="AO66" s="17">
        <v>0.49309506179331902</v>
      </c>
      <c r="AP66" s="17">
        <v>0.44973745086431499</v>
      </c>
      <c r="AQ66" s="17"/>
      <c r="AR66" s="17">
        <v>0.50117733381475205</v>
      </c>
      <c r="AS66" s="17"/>
      <c r="AT66" s="17">
        <v>0.41438278261856398</v>
      </c>
      <c r="AU66" s="17"/>
      <c r="AV66" s="17">
        <v>0.54524151295755996</v>
      </c>
      <c r="AW66" s="17"/>
      <c r="AX66" s="17">
        <v>0.47024027164795701</v>
      </c>
      <c r="AY66" s="17">
        <v>0.51566359332655598</v>
      </c>
      <c r="AZ66" s="17"/>
      <c r="BA66" s="17">
        <v>0.45494851870898501</v>
      </c>
      <c r="BB66" s="17">
        <v>0.51929127758117499</v>
      </c>
    </row>
    <row r="67" spans="2:54">
      <c r="B67" t="s">
        <v>119</v>
      </c>
      <c r="C67" s="17">
        <v>8.3819935209209107E-2</v>
      </c>
      <c r="D67" s="17">
        <v>9.7083586822695994E-2</v>
      </c>
      <c r="E67" s="17">
        <v>7.1276591606199105E-2</v>
      </c>
      <c r="F67" s="17"/>
      <c r="G67" s="17">
        <v>0.10568427809755</v>
      </c>
      <c r="H67" s="17">
        <v>8.7771575727254497E-2</v>
      </c>
      <c r="I67" s="17">
        <v>9.4812834762951104E-2</v>
      </c>
      <c r="J67" s="17">
        <v>8.2388713825989904E-2</v>
      </c>
      <c r="K67" s="17">
        <v>6.4440098549844504E-2</v>
      </c>
      <c r="L67" s="17">
        <v>7.1409972148185397E-2</v>
      </c>
      <c r="M67" s="17"/>
      <c r="N67" s="17">
        <v>8.7757129876614895E-2</v>
      </c>
      <c r="O67" s="17">
        <v>8.4660960965012494E-2</v>
      </c>
      <c r="P67" s="17">
        <v>8.3634886304937206E-2</v>
      </c>
      <c r="Q67" s="17">
        <v>7.9056654502244195E-2</v>
      </c>
      <c r="R67" s="17"/>
      <c r="S67" s="17">
        <v>8.3726888764421303E-2</v>
      </c>
      <c r="T67" s="17">
        <v>7.7628759068783096E-2</v>
      </c>
      <c r="U67" s="17">
        <v>7.7544606244314904E-2</v>
      </c>
      <c r="V67" s="17">
        <v>7.0004623123145301E-2</v>
      </c>
      <c r="W67" s="17">
        <v>0.13028973664840901</v>
      </c>
      <c r="X67" s="17">
        <v>7.5405417248958995E-2</v>
      </c>
      <c r="Y67" s="17">
        <v>9.69982879368399E-2</v>
      </c>
      <c r="Z67" s="17">
        <v>6.6366644849999198E-2</v>
      </c>
      <c r="AA67" s="17">
        <v>7.6202373061252396E-2</v>
      </c>
      <c r="AB67" s="17">
        <v>8.5674581644059999E-2</v>
      </c>
      <c r="AC67" s="17">
        <v>6.4673645428461601E-2</v>
      </c>
      <c r="AD67" s="17">
        <v>0.12827736610912299</v>
      </c>
      <c r="AE67" s="17"/>
      <c r="AF67" s="17">
        <v>8.9933623281611794E-2</v>
      </c>
      <c r="AG67" s="17">
        <v>7.2850405610059205E-2</v>
      </c>
      <c r="AH67" s="17">
        <v>0.14566279286542699</v>
      </c>
      <c r="AI67" s="17">
        <v>0.11862859534503099</v>
      </c>
      <c r="AJ67" s="17">
        <v>4.7707056586935699E-2</v>
      </c>
      <c r="AK67" s="17"/>
      <c r="AL67" s="17">
        <v>6.5451071276038594E-2</v>
      </c>
      <c r="AM67" s="17">
        <v>9.4755885203322801E-2</v>
      </c>
      <c r="AN67" s="17">
        <v>0.10705967207139799</v>
      </c>
      <c r="AO67" s="17">
        <v>8.6408405992643406E-2</v>
      </c>
      <c r="AP67" s="17">
        <v>6.9003011437095294E-2</v>
      </c>
      <c r="AQ67" s="17"/>
      <c r="AR67" s="17">
        <v>8.0761253027718596E-2</v>
      </c>
      <c r="AS67" s="17"/>
      <c r="AT67" s="17">
        <v>7.2015773475459399E-2</v>
      </c>
      <c r="AU67" s="17"/>
      <c r="AV67" s="17">
        <v>7.4910516820786796E-2</v>
      </c>
      <c r="AW67" s="17"/>
      <c r="AX67" s="17">
        <v>7.9834833461293594E-2</v>
      </c>
      <c r="AY67" s="17">
        <v>9.0034209245283797E-2</v>
      </c>
      <c r="AZ67" s="17"/>
      <c r="BA67" s="17">
        <v>6.3463882794207005E-2</v>
      </c>
      <c r="BB67" s="17">
        <v>9.8857473613590194E-2</v>
      </c>
    </row>
    <row r="68" spans="2:54">
      <c r="B68" t="s">
        <v>120</v>
      </c>
      <c r="C68" s="17">
        <v>2.13333332636968E-2</v>
      </c>
      <c r="D68" s="17">
        <v>2.4348347011991799E-2</v>
      </c>
      <c r="E68" s="17">
        <v>1.8493136602448501E-2</v>
      </c>
      <c r="F68" s="17"/>
      <c r="G68" s="17">
        <v>4.1135023361222003E-2</v>
      </c>
      <c r="H68" s="17">
        <v>3.30176219740035E-2</v>
      </c>
      <c r="I68" s="17">
        <v>2.09135908474283E-2</v>
      </c>
      <c r="J68" s="17">
        <v>1.20423773385313E-2</v>
      </c>
      <c r="K68" s="17">
        <v>1.45371441891161E-2</v>
      </c>
      <c r="L68" s="17">
        <v>1.11257333023334E-2</v>
      </c>
      <c r="M68" s="17"/>
      <c r="N68" s="17">
        <v>2.65758162312347E-2</v>
      </c>
      <c r="O68" s="17">
        <v>1.52631427610851E-2</v>
      </c>
      <c r="P68" s="17">
        <v>2.49296851604521E-2</v>
      </c>
      <c r="Q68" s="17">
        <v>1.9427779118593301E-2</v>
      </c>
      <c r="R68" s="17"/>
      <c r="S68" s="17">
        <v>2.7029591808940299E-2</v>
      </c>
      <c r="T68" s="17">
        <v>1.4475702124412401E-2</v>
      </c>
      <c r="U68" s="17">
        <v>2.15186148514682E-2</v>
      </c>
      <c r="V68" s="17">
        <v>2.5839385923616801E-2</v>
      </c>
      <c r="W68" s="17">
        <v>3.98790346296512E-2</v>
      </c>
      <c r="X68" s="17">
        <v>1.7050694463821701E-2</v>
      </c>
      <c r="Y68" s="17">
        <v>2.5476304779735202E-2</v>
      </c>
      <c r="Z68" s="17">
        <v>7.8889383106267204E-3</v>
      </c>
      <c r="AA68" s="17">
        <v>1.7263373448642001E-2</v>
      </c>
      <c r="AB68" s="17">
        <v>1.3900772717123399E-2</v>
      </c>
      <c r="AC68" s="17">
        <v>3.5803105729487597E-2</v>
      </c>
      <c r="AD68" s="17">
        <v>0</v>
      </c>
      <c r="AE68" s="17"/>
      <c r="AF68" s="17">
        <v>1.92935890757337E-2</v>
      </c>
      <c r="AG68" s="17">
        <v>2.3379519688277201E-2</v>
      </c>
      <c r="AH68" s="17">
        <v>1.7829597089779801E-2</v>
      </c>
      <c r="AI68" s="17">
        <v>2.9792297614525499E-2</v>
      </c>
      <c r="AJ68" s="17">
        <v>1.85931452433203E-2</v>
      </c>
      <c r="AK68" s="17"/>
      <c r="AL68" s="17">
        <v>1.34313064735641E-2</v>
      </c>
      <c r="AM68" s="17">
        <v>1.88610599764511E-2</v>
      </c>
      <c r="AN68" s="17">
        <v>2.2721543830701001E-2</v>
      </c>
      <c r="AO68" s="17">
        <v>2.1011551668328399E-2</v>
      </c>
      <c r="AP68" s="17">
        <v>5.1479297578808002E-2</v>
      </c>
      <c r="AQ68" s="17"/>
      <c r="AR68" s="17">
        <v>2.0601023917955302E-2</v>
      </c>
      <c r="AS68" s="17"/>
      <c r="AT68" s="17">
        <v>1.9444051473386199E-2</v>
      </c>
      <c r="AU68" s="17"/>
      <c r="AV68" s="17">
        <v>1.29161371902518E-2</v>
      </c>
      <c r="AW68" s="17"/>
      <c r="AX68" s="17">
        <v>1.82233713871441E-2</v>
      </c>
      <c r="AY68" s="17">
        <v>2.0971253387017299E-2</v>
      </c>
      <c r="AZ68" s="17"/>
      <c r="BA68" s="17">
        <v>1.7017080279690702E-2</v>
      </c>
      <c r="BB68" s="17">
        <v>1.8098126278542698E-2</v>
      </c>
    </row>
    <row r="69" spans="2:54">
      <c r="B69" t="s">
        <v>115</v>
      </c>
      <c r="C69" s="17">
        <v>1.44035440982218E-2</v>
      </c>
      <c r="D69" s="17">
        <v>8.2108560652234906E-3</v>
      </c>
      <c r="E69" s="17">
        <v>2.0520140033282099E-2</v>
      </c>
      <c r="F69" s="17"/>
      <c r="G69" s="17">
        <v>1.4483905268519901E-2</v>
      </c>
      <c r="H69" s="17">
        <v>1.54053953965797E-2</v>
      </c>
      <c r="I69" s="17">
        <v>2.3075837932031801E-2</v>
      </c>
      <c r="J69" s="17">
        <v>1.0772668787313901E-2</v>
      </c>
      <c r="K69" s="17">
        <v>1.7902405523417899E-2</v>
      </c>
      <c r="L69" s="17">
        <v>7.0845720911644396E-3</v>
      </c>
      <c r="M69" s="17"/>
      <c r="N69" s="17">
        <v>1.7228688762902501E-2</v>
      </c>
      <c r="O69" s="17">
        <v>7.9911067523111799E-3</v>
      </c>
      <c r="P69" s="17">
        <v>1.823808842177E-2</v>
      </c>
      <c r="Q69" s="17">
        <v>1.50557004289231E-2</v>
      </c>
      <c r="R69" s="17"/>
      <c r="S69" s="17">
        <v>1.41364766025156E-2</v>
      </c>
      <c r="T69" s="17">
        <v>1.45221711390673E-2</v>
      </c>
      <c r="U69" s="17">
        <v>9.7294498886760592E-3</v>
      </c>
      <c r="V69" s="17">
        <v>1.41989836279735E-2</v>
      </c>
      <c r="W69" s="17">
        <v>9.2209560475454994E-3</v>
      </c>
      <c r="X69" s="17">
        <v>1.9367276694296401E-2</v>
      </c>
      <c r="Y69" s="17">
        <v>1.55264389948091E-2</v>
      </c>
      <c r="Z69" s="17">
        <v>1.3992741023044901E-2</v>
      </c>
      <c r="AA69" s="17">
        <v>1.4494554021478701E-2</v>
      </c>
      <c r="AB69" s="17">
        <v>2.9986520106541299E-2</v>
      </c>
      <c r="AC69" s="17">
        <v>0</v>
      </c>
      <c r="AD69" s="17">
        <v>0</v>
      </c>
      <c r="AE69" s="17"/>
      <c r="AF69" s="17">
        <v>8.7302162474213307E-3</v>
      </c>
      <c r="AG69" s="17">
        <v>9.5329329937596397E-3</v>
      </c>
      <c r="AH69" s="17">
        <v>5.2107299461363801E-3</v>
      </c>
      <c r="AI69" s="17">
        <v>3.1283139193818699E-2</v>
      </c>
      <c r="AJ69" s="17">
        <v>3.6016959852984199E-3</v>
      </c>
      <c r="AK69" s="17"/>
      <c r="AL69" s="17">
        <v>1.2573014401500099E-2</v>
      </c>
      <c r="AM69" s="17">
        <v>1.1458447040865301E-2</v>
      </c>
      <c r="AN69" s="17">
        <v>1.37579077788786E-2</v>
      </c>
      <c r="AO69" s="17">
        <v>1.4120512912159501E-2</v>
      </c>
      <c r="AP69" s="17">
        <v>1.6160881812870301E-2</v>
      </c>
      <c r="AQ69" s="17"/>
      <c r="AR69" s="17">
        <v>7.8093475692192701E-3</v>
      </c>
      <c r="AS69" s="17"/>
      <c r="AT69" s="17">
        <v>3.8821221126565898E-3</v>
      </c>
      <c r="AU69" s="17"/>
      <c r="AV69" s="17">
        <v>1.0748373984661899E-2</v>
      </c>
      <c r="AW69" s="17"/>
      <c r="AX69" s="17">
        <v>0</v>
      </c>
      <c r="AY69" s="17">
        <v>9.8751274877579998E-3</v>
      </c>
      <c r="AZ69" s="17"/>
      <c r="BA69" s="17">
        <v>6.5523605540597097E-3</v>
      </c>
      <c r="BB69" s="17">
        <v>1.4497140962190401E-2</v>
      </c>
    </row>
    <row r="70" spans="2:54">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row>
    <row r="71" spans="2:54">
      <c r="B71" s="6" t="s">
        <v>123</v>
      </c>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row>
    <row r="72" spans="2:54">
      <c r="B72" s="24" t="s">
        <v>29</v>
      </c>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row>
    <row r="73" spans="2:54">
      <c r="B73" t="s">
        <v>117</v>
      </c>
      <c r="C73" s="17">
        <v>0.20438089540965601</v>
      </c>
      <c r="D73" s="17">
        <v>0.20053775114740199</v>
      </c>
      <c r="E73" s="17">
        <v>0.20665039276410699</v>
      </c>
      <c r="F73" s="17"/>
      <c r="G73" s="17">
        <v>0.29744158953621502</v>
      </c>
      <c r="H73" s="17">
        <v>0.31498822335836302</v>
      </c>
      <c r="I73" s="17">
        <v>0.227770094149324</v>
      </c>
      <c r="J73" s="17">
        <v>0.18999797328595899</v>
      </c>
      <c r="K73" s="17">
        <v>0.13202286077084299</v>
      </c>
      <c r="L73" s="17">
        <v>9.3694999932937603E-2</v>
      </c>
      <c r="M73" s="17"/>
      <c r="N73" s="17">
        <v>0.22354573041613601</v>
      </c>
      <c r="O73" s="17">
        <v>0.17526587665982399</v>
      </c>
      <c r="P73" s="17">
        <v>0.215226291124027</v>
      </c>
      <c r="Q73" s="17">
        <v>0.20313234218648499</v>
      </c>
      <c r="R73" s="17"/>
      <c r="S73" s="17">
        <v>0.286673445581692</v>
      </c>
      <c r="T73" s="17">
        <v>0.134182500454263</v>
      </c>
      <c r="U73" s="17">
        <v>0.12618038426032199</v>
      </c>
      <c r="V73" s="17">
        <v>0.23259299797639099</v>
      </c>
      <c r="W73" s="17">
        <v>0.18823279378204499</v>
      </c>
      <c r="X73" s="17">
        <v>0.18091711188120899</v>
      </c>
      <c r="Y73" s="17">
        <v>0.20200115093387799</v>
      </c>
      <c r="Z73" s="17">
        <v>0.30354503640826302</v>
      </c>
      <c r="AA73" s="17">
        <v>0.21485261396654001</v>
      </c>
      <c r="AB73" s="17">
        <v>0.200037654435923</v>
      </c>
      <c r="AC73" s="17">
        <v>0.20524560616412499</v>
      </c>
      <c r="AD73" s="17">
        <v>0.20482143596354099</v>
      </c>
      <c r="AE73" s="17"/>
      <c r="AF73" s="17">
        <v>0.27734681221427998</v>
      </c>
      <c r="AG73" s="17">
        <v>0.13857134992744799</v>
      </c>
      <c r="AH73" s="17">
        <v>0.156132596720884</v>
      </c>
      <c r="AI73" s="17">
        <v>0.232462164304306</v>
      </c>
      <c r="AJ73" s="17">
        <v>0.14004824571726901</v>
      </c>
      <c r="AK73" s="17"/>
      <c r="AL73" s="17">
        <v>0.17441191354854799</v>
      </c>
      <c r="AM73" s="17">
        <v>0.18073366353342199</v>
      </c>
      <c r="AN73" s="17">
        <v>0.22198094812951299</v>
      </c>
      <c r="AO73" s="17">
        <v>0.297533491750264</v>
      </c>
      <c r="AP73" s="17">
        <v>0.33075804530411501</v>
      </c>
      <c r="AQ73" s="17"/>
      <c r="AR73" s="17">
        <v>0.277831206482332</v>
      </c>
      <c r="AS73" s="17"/>
      <c r="AT73" s="17">
        <v>0.29452514669825097</v>
      </c>
      <c r="AU73" s="17"/>
      <c r="AV73" s="17">
        <v>0.29533258957604902</v>
      </c>
      <c r="AW73" s="17"/>
      <c r="AX73" s="17">
        <v>0.24607501740511001</v>
      </c>
      <c r="AY73" s="17">
        <v>0.26224906787790198</v>
      </c>
      <c r="AZ73" s="17"/>
      <c r="BA73" s="17">
        <v>0.161841912448177</v>
      </c>
      <c r="BB73" s="17">
        <v>0.199205254909329</v>
      </c>
    </row>
    <row r="74" spans="2:54">
      <c r="B74" t="s">
        <v>118</v>
      </c>
      <c r="C74" s="17">
        <v>0.51000068634725504</v>
      </c>
      <c r="D74" s="17">
        <v>0.49070373884114998</v>
      </c>
      <c r="E74" s="17">
        <v>0.52943290226699202</v>
      </c>
      <c r="F74" s="17"/>
      <c r="G74" s="17">
        <v>0.502867253187533</v>
      </c>
      <c r="H74" s="17">
        <v>0.50985178028355704</v>
      </c>
      <c r="I74" s="17">
        <v>0.50506089488488703</v>
      </c>
      <c r="J74" s="17">
        <v>0.51280736048874498</v>
      </c>
      <c r="K74" s="17">
        <v>0.47508975033653</v>
      </c>
      <c r="L74" s="17">
        <v>0.54067619737864403</v>
      </c>
      <c r="M74" s="17"/>
      <c r="N74" s="17">
        <v>0.50962025296098901</v>
      </c>
      <c r="O74" s="17">
        <v>0.52534955175087705</v>
      </c>
      <c r="P74" s="17">
        <v>0.48529190911522302</v>
      </c>
      <c r="Q74" s="17">
        <v>0.51554153064545305</v>
      </c>
      <c r="R74" s="17"/>
      <c r="S74" s="17">
        <v>0.46737669986529601</v>
      </c>
      <c r="T74" s="17">
        <v>0.48239886861501802</v>
      </c>
      <c r="U74" s="17">
        <v>0.54427857545380498</v>
      </c>
      <c r="V74" s="17">
        <v>0.52038701850225699</v>
      </c>
      <c r="W74" s="17">
        <v>0.480932885072065</v>
      </c>
      <c r="X74" s="17">
        <v>0.50564673432767104</v>
      </c>
      <c r="Y74" s="17">
        <v>0.47757868369649897</v>
      </c>
      <c r="Z74" s="17">
        <v>0.452463015719896</v>
      </c>
      <c r="AA74" s="17">
        <v>0.55827189197605998</v>
      </c>
      <c r="AB74" s="17">
        <v>0.54292290816163502</v>
      </c>
      <c r="AC74" s="17">
        <v>0.54348234063400203</v>
      </c>
      <c r="AD74" s="17">
        <v>0.61830404641680603</v>
      </c>
      <c r="AE74" s="17"/>
      <c r="AF74" s="17">
        <v>0.542963144224761</v>
      </c>
      <c r="AG74" s="17">
        <v>0.473069484199232</v>
      </c>
      <c r="AH74" s="17">
        <v>0.52842797153717802</v>
      </c>
      <c r="AI74" s="17">
        <v>0.59574915013297802</v>
      </c>
      <c r="AJ74" s="17">
        <v>0.45224079719608701</v>
      </c>
      <c r="AK74" s="17"/>
      <c r="AL74" s="17">
        <v>0.50406416427790302</v>
      </c>
      <c r="AM74" s="17">
        <v>0.55445638471914405</v>
      </c>
      <c r="AN74" s="17">
        <v>0.50322588569566296</v>
      </c>
      <c r="AO74" s="17">
        <v>0.495120885894762</v>
      </c>
      <c r="AP74" s="17">
        <v>0.51052514424539897</v>
      </c>
      <c r="AQ74" s="17"/>
      <c r="AR74" s="17">
        <v>0.52984454844659501</v>
      </c>
      <c r="AS74" s="17"/>
      <c r="AT74" s="17">
        <v>0.52454491273216797</v>
      </c>
      <c r="AU74" s="17"/>
      <c r="AV74" s="17">
        <v>0.52368744851092097</v>
      </c>
      <c r="AW74" s="17"/>
      <c r="AX74" s="17">
        <v>0.51515187158742604</v>
      </c>
      <c r="AY74" s="17">
        <v>0.54687772833297499</v>
      </c>
      <c r="AZ74" s="17"/>
      <c r="BA74" s="17">
        <v>0.47134969476004002</v>
      </c>
      <c r="BB74" s="17">
        <v>0.56035281981949603</v>
      </c>
    </row>
    <row r="75" spans="2:54">
      <c r="B75" t="s">
        <v>119</v>
      </c>
      <c r="C75" s="17">
        <v>0.21463570147192501</v>
      </c>
      <c r="D75" s="17">
        <v>0.242292634110016</v>
      </c>
      <c r="E75" s="17">
        <v>0.188178709862004</v>
      </c>
      <c r="F75" s="17"/>
      <c r="G75" s="17">
        <v>0.150960022717221</v>
      </c>
      <c r="H75" s="17">
        <v>0.140137497473689</v>
      </c>
      <c r="I75" s="17">
        <v>0.19494963076813801</v>
      </c>
      <c r="J75" s="17">
        <v>0.21949460802898399</v>
      </c>
      <c r="K75" s="17">
        <v>0.28058190661209298</v>
      </c>
      <c r="L75" s="17">
        <v>0.28462471401943801</v>
      </c>
      <c r="M75" s="17"/>
      <c r="N75" s="17">
        <v>0.2081287169993</v>
      </c>
      <c r="O75" s="17">
        <v>0.23261852634590299</v>
      </c>
      <c r="P75" s="17">
        <v>0.21487070639039199</v>
      </c>
      <c r="Q75" s="17">
        <v>0.20584043727328299</v>
      </c>
      <c r="R75" s="17"/>
      <c r="S75" s="17">
        <v>0.17549683963283999</v>
      </c>
      <c r="T75" s="17">
        <v>0.29438993979250999</v>
      </c>
      <c r="U75" s="17">
        <v>0.25230946248999098</v>
      </c>
      <c r="V75" s="17">
        <v>0.18930221262269101</v>
      </c>
      <c r="W75" s="17">
        <v>0.240215350845468</v>
      </c>
      <c r="X75" s="17">
        <v>0.23967901896774699</v>
      </c>
      <c r="Y75" s="17">
        <v>0.25326179862944198</v>
      </c>
      <c r="Z75" s="17">
        <v>0.18741086412577801</v>
      </c>
      <c r="AA75" s="17">
        <v>0.16623253887738301</v>
      </c>
      <c r="AB75" s="17">
        <v>0.18494666235536</v>
      </c>
      <c r="AC75" s="17">
        <v>0.18148833187848801</v>
      </c>
      <c r="AD75" s="17">
        <v>0.14672310346214401</v>
      </c>
      <c r="AE75" s="17"/>
      <c r="AF75" s="17">
        <v>0.15174008143304801</v>
      </c>
      <c r="AG75" s="17">
        <v>0.28722845526449697</v>
      </c>
      <c r="AH75" s="17">
        <v>0.25825171330916302</v>
      </c>
      <c r="AI75" s="17">
        <v>0.118902905442417</v>
      </c>
      <c r="AJ75" s="17">
        <v>0.30143318874340402</v>
      </c>
      <c r="AK75" s="17"/>
      <c r="AL75" s="17">
        <v>0.24196929893099201</v>
      </c>
      <c r="AM75" s="17">
        <v>0.189139457687962</v>
      </c>
      <c r="AN75" s="17">
        <v>0.21254138929609001</v>
      </c>
      <c r="AO75" s="17">
        <v>0.17692523653296299</v>
      </c>
      <c r="AP75" s="17">
        <v>0.12703726133027399</v>
      </c>
      <c r="AQ75" s="17"/>
      <c r="AR75" s="17">
        <v>0.16114928603645101</v>
      </c>
      <c r="AS75" s="17"/>
      <c r="AT75" s="17">
        <v>0.155642729815158</v>
      </c>
      <c r="AU75" s="17"/>
      <c r="AV75" s="17">
        <v>0.153916812953378</v>
      </c>
      <c r="AW75" s="17"/>
      <c r="AX75" s="17">
        <v>0.19089299214494601</v>
      </c>
      <c r="AY75" s="17">
        <v>0.16375214368905899</v>
      </c>
      <c r="AZ75" s="17"/>
      <c r="BA75" s="17">
        <v>0.26581581835788798</v>
      </c>
      <c r="BB75" s="17">
        <v>0.20284146725708599</v>
      </c>
    </row>
    <row r="76" spans="2:54">
      <c r="B76" t="s">
        <v>120</v>
      </c>
      <c r="C76" s="17">
        <v>3.8913630699678702E-2</v>
      </c>
      <c r="D76" s="17">
        <v>4.5695109655134798E-2</v>
      </c>
      <c r="E76" s="17">
        <v>3.2481273207553202E-2</v>
      </c>
      <c r="F76" s="17"/>
      <c r="G76" s="17">
        <v>1.6447762831161401E-2</v>
      </c>
      <c r="H76" s="17">
        <v>1.8554966487690099E-2</v>
      </c>
      <c r="I76" s="17">
        <v>2.8511046379916399E-2</v>
      </c>
      <c r="J76" s="17">
        <v>4.5243382979998997E-2</v>
      </c>
      <c r="K76" s="17">
        <v>7.3089937117233494E-2</v>
      </c>
      <c r="L76" s="17">
        <v>5.0881416080726098E-2</v>
      </c>
      <c r="M76" s="17"/>
      <c r="N76" s="17">
        <v>3.6132748218081497E-2</v>
      </c>
      <c r="O76" s="17">
        <v>3.9342298541777197E-2</v>
      </c>
      <c r="P76" s="17">
        <v>4.7036874937121602E-2</v>
      </c>
      <c r="Q76" s="17">
        <v>3.2273043982073701E-2</v>
      </c>
      <c r="R76" s="17"/>
      <c r="S76" s="17">
        <v>3.0995197087470401E-2</v>
      </c>
      <c r="T76" s="17">
        <v>4.3181577230548399E-2</v>
      </c>
      <c r="U76" s="17">
        <v>4.53678854606629E-2</v>
      </c>
      <c r="V76" s="17">
        <v>3.8790480930261599E-2</v>
      </c>
      <c r="W76" s="17">
        <v>6.2556635846783004E-2</v>
      </c>
      <c r="X76" s="17">
        <v>4.6449958619022798E-2</v>
      </c>
      <c r="Y76" s="17">
        <v>2.6344169539925098E-2</v>
      </c>
      <c r="Z76" s="17">
        <v>2.7394796970074999E-2</v>
      </c>
      <c r="AA76" s="17">
        <v>2.3960200523161598E-2</v>
      </c>
      <c r="AB76" s="17">
        <v>4.6123319424262101E-2</v>
      </c>
      <c r="AC76" s="17">
        <v>5.7390890586033402E-2</v>
      </c>
      <c r="AD76" s="17">
        <v>1.4040605529598699E-2</v>
      </c>
      <c r="AE76" s="17"/>
      <c r="AF76" s="17">
        <v>1.6462277485647402E-2</v>
      </c>
      <c r="AG76" s="17">
        <v>7.0378518312882901E-2</v>
      </c>
      <c r="AH76" s="17">
        <v>2.9301575773314902E-2</v>
      </c>
      <c r="AI76" s="17">
        <v>2.6610544845558099E-2</v>
      </c>
      <c r="AJ76" s="17">
        <v>7.9995766614845407E-2</v>
      </c>
      <c r="AK76" s="17"/>
      <c r="AL76" s="17">
        <v>3.57420776463655E-2</v>
      </c>
      <c r="AM76" s="17">
        <v>4.2656102622975499E-2</v>
      </c>
      <c r="AN76" s="17">
        <v>4.2111948713881298E-2</v>
      </c>
      <c r="AO76" s="17">
        <v>1.5794709964299401E-2</v>
      </c>
      <c r="AP76" s="17">
        <v>3.16795491202123E-2</v>
      </c>
      <c r="AQ76" s="17"/>
      <c r="AR76" s="17">
        <v>1.8049391314628099E-2</v>
      </c>
      <c r="AS76" s="17"/>
      <c r="AT76" s="17">
        <v>1.5954035390742999E-2</v>
      </c>
      <c r="AU76" s="17"/>
      <c r="AV76" s="17">
        <v>1.1189267322959001E-2</v>
      </c>
      <c r="AW76" s="17"/>
      <c r="AX76" s="17">
        <v>2.2113212327826998E-2</v>
      </c>
      <c r="AY76" s="17">
        <v>1.6437161182694601E-2</v>
      </c>
      <c r="AZ76" s="17"/>
      <c r="BA76" s="17">
        <v>7.1355548855831605E-2</v>
      </c>
      <c r="BB76" s="17">
        <v>1.8249454693908401E-2</v>
      </c>
    </row>
    <row r="77" spans="2:54">
      <c r="B77" t="s">
        <v>115</v>
      </c>
      <c r="C77" s="17">
        <v>3.2069086071485502E-2</v>
      </c>
      <c r="D77" s="17">
        <v>2.0770766246297898E-2</v>
      </c>
      <c r="E77" s="17">
        <v>4.3256721899344E-2</v>
      </c>
      <c r="F77" s="17"/>
      <c r="G77" s="17">
        <v>3.2283371727869499E-2</v>
      </c>
      <c r="H77" s="17">
        <v>1.6467532396701599E-2</v>
      </c>
      <c r="I77" s="17">
        <v>4.3708333817735402E-2</v>
      </c>
      <c r="J77" s="17">
        <v>3.2456675216312798E-2</v>
      </c>
      <c r="K77" s="17">
        <v>3.92155451633006E-2</v>
      </c>
      <c r="L77" s="17">
        <v>3.0122672588254799E-2</v>
      </c>
      <c r="M77" s="17"/>
      <c r="N77" s="17">
        <v>2.2572551405493801E-2</v>
      </c>
      <c r="O77" s="17">
        <v>2.7423746701618901E-2</v>
      </c>
      <c r="P77" s="17">
        <v>3.7574218433236203E-2</v>
      </c>
      <c r="Q77" s="17">
        <v>4.32126459127046E-2</v>
      </c>
      <c r="R77" s="17"/>
      <c r="S77" s="17">
        <v>3.9457817832701803E-2</v>
      </c>
      <c r="T77" s="17">
        <v>4.5847113907660303E-2</v>
      </c>
      <c r="U77" s="17">
        <v>3.18636923352189E-2</v>
      </c>
      <c r="V77" s="17">
        <v>1.8927289968398601E-2</v>
      </c>
      <c r="W77" s="17">
        <v>2.8062334453638201E-2</v>
      </c>
      <c r="X77" s="17">
        <v>2.7307176204349699E-2</v>
      </c>
      <c r="Y77" s="17">
        <v>4.0814197200255302E-2</v>
      </c>
      <c r="Z77" s="17">
        <v>2.9186286775988401E-2</v>
      </c>
      <c r="AA77" s="17">
        <v>3.6682754656854798E-2</v>
      </c>
      <c r="AB77" s="17">
        <v>2.5969455622820398E-2</v>
      </c>
      <c r="AC77" s="17">
        <v>1.2392830737351399E-2</v>
      </c>
      <c r="AD77" s="17">
        <v>1.6110808627910801E-2</v>
      </c>
      <c r="AE77" s="17"/>
      <c r="AF77" s="17">
        <v>1.1487684642262999E-2</v>
      </c>
      <c r="AG77" s="17">
        <v>3.0752192295940398E-2</v>
      </c>
      <c r="AH77" s="17">
        <v>2.7886142659460499E-2</v>
      </c>
      <c r="AI77" s="17">
        <v>2.62752352747401E-2</v>
      </c>
      <c r="AJ77" s="17">
        <v>2.6282001728393699E-2</v>
      </c>
      <c r="AK77" s="17"/>
      <c r="AL77" s="17">
        <v>4.3812545596191001E-2</v>
      </c>
      <c r="AM77" s="17">
        <v>3.30143914364966E-2</v>
      </c>
      <c r="AN77" s="17">
        <v>2.0139828164853799E-2</v>
      </c>
      <c r="AO77" s="17">
        <v>1.46256758577112E-2</v>
      </c>
      <c r="AP77" s="17">
        <v>0</v>
      </c>
      <c r="AQ77" s="17"/>
      <c r="AR77" s="17">
        <v>1.31255677199944E-2</v>
      </c>
      <c r="AS77" s="17"/>
      <c r="AT77" s="17">
        <v>9.3331753636805691E-3</v>
      </c>
      <c r="AU77" s="17"/>
      <c r="AV77" s="17">
        <v>1.5873881636693E-2</v>
      </c>
      <c r="AW77" s="17"/>
      <c r="AX77" s="17">
        <v>2.5766906534691901E-2</v>
      </c>
      <c r="AY77" s="17">
        <v>1.06838989173691E-2</v>
      </c>
      <c r="AZ77" s="17"/>
      <c r="BA77" s="17">
        <v>2.96370255780634E-2</v>
      </c>
      <c r="BB77" s="17">
        <v>1.9351003320180301E-2</v>
      </c>
    </row>
    <row r="78" spans="2:54">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row>
    <row r="79" spans="2:54">
      <c r="B79" s="6" t="s">
        <v>124</v>
      </c>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row>
    <row r="80" spans="2:54">
      <c r="B80" s="24" t="s">
        <v>29</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row>
    <row r="81" spans="2:54">
      <c r="B81" t="s">
        <v>117</v>
      </c>
      <c r="C81" s="17">
        <v>0.70727393798572102</v>
      </c>
      <c r="D81" s="17">
        <v>0.66635815860279701</v>
      </c>
      <c r="E81" s="17">
        <v>0.74580168919830603</v>
      </c>
      <c r="F81" s="17"/>
      <c r="G81" s="17">
        <v>0.59014738598433802</v>
      </c>
      <c r="H81" s="17">
        <v>0.68591739697226795</v>
      </c>
      <c r="I81" s="17">
        <v>0.68730337879938896</v>
      </c>
      <c r="J81" s="17">
        <v>0.71458418830231996</v>
      </c>
      <c r="K81" s="17">
        <v>0.76386592921573804</v>
      </c>
      <c r="L81" s="17">
        <v>0.77441356006691997</v>
      </c>
      <c r="M81" s="17"/>
      <c r="N81" s="17">
        <v>0.69369348931999297</v>
      </c>
      <c r="O81" s="17">
        <v>0.70304596023233801</v>
      </c>
      <c r="P81" s="17">
        <v>0.68279319623503998</v>
      </c>
      <c r="Q81" s="17">
        <v>0.74073268380150903</v>
      </c>
      <c r="R81" s="17"/>
      <c r="S81" s="17">
        <v>0.63275627455440098</v>
      </c>
      <c r="T81" s="17">
        <v>0.732111080694688</v>
      </c>
      <c r="U81" s="17">
        <v>0.72733316192588604</v>
      </c>
      <c r="V81" s="17">
        <v>0.74914678574956794</v>
      </c>
      <c r="W81" s="17">
        <v>0.65934847700945398</v>
      </c>
      <c r="X81" s="17">
        <v>0.68863212067935897</v>
      </c>
      <c r="Y81" s="17">
        <v>0.70188712439779599</v>
      </c>
      <c r="Z81" s="17">
        <v>0.68414006468037003</v>
      </c>
      <c r="AA81" s="17">
        <v>0.68612708251568599</v>
      </c>
      <c r="AB81" s="17">
        <v>0.750936913689912</v>
      </c>
      <c r="AC81" s="17">
        <v>0.72858891572838103</v>
      </c>
      <c r="AD81" s="17">
        <v>0.89155515796033002</v>
      </c>
      <c r="AE81" s="17"/>
      <c r="AF81" s="17">
        <v>0.73997555799485004</v>
      </c>
      <c r="AG81" s="17">
        <v>0.62851906448653705</v>
      </c>
      <c r="AH81" s="17">
        <v>0.76113497416434495</v>
      </c>
      <c r="AI81" s="17">
        <v>0.76831405491259797</v>
      </c>
      <c r="AJ81" s="17">
        <v>0.59498316167786802</v>
      </c>
      <c r="AK81" s="17"/>
      <c r="AL81" s="17">
        <v>0.72130011204034306</v>
      </c>
      <c r="AM81" s="17">
        <v>0.73596225677563998</v>
      </c>
      <c r="AN81" s="17">
        <v>0.68686589747052895</v>
      </c>
      <c r="AO81" s="17">
        <v>0.69632098864660597</v>
      </c>
      <c r="AP81" s="17">
        <v>0.72083528757451298</v>
      </c>
      <c r="AQ81" s="17"/>
      <c r="AR81" s="17">
        <v>0.69697540820484205</v>
      </c>
      <c r="AS81" s="17"/>
      <c r="AT81" s="17">
        <v>0.66270835998876798</v>
      </c>
      <c r="AU81" s="17"/>
      <c r="AV81" s="17">
        <v>0.71201205739449902</v>
      </c>
      <c r="AW81" s="17"/>
      <c r="AX81" s="17">
        <v>0.712562240131147</v>
      </c>
      <c r="AY81" s="17">
        <v>0.73605488308976497</v>
      </c>
      <c r="AZ81" s="17"/>
      <c r="BA81" s="17">
        <v>0.676316982006953</v>
      </c>
      <c r="BB81" s="17">
        <v>0.75497073719174901</v>
      </c>
    </row>
    <row r="82" spans="2:54">
      <c r="B82" t="s">
        <v>118</v>
      </c>
      <c r="C82" s="17">
        <v>0.24474501498854301</v>
      </c>
      <c r="D82" s="17">
        <v>0.27558390181817499</v>
      </c>
      <c r="E82" s="17">
        <v>0.21582321888148401</v>
      </c>
      <c r="F82" s="17"/>
      <c r="G82" s="17">
        <v>0.32283335783679901</v>
      </c>
      <c r="H82" s="17">
        <v>0.256999849122579</v>
      </c>
      <c r="I82" s="17">
        <v>0.25849121547153397</v>
      </c>
      <c r="J82" s="17">
        <v>0.25230424812188101</v>
      </c>
      <c r="K82" s="17">
        <v>0.189287013580999</v>
      </c>
      <c r="L82" s="17">
        <v>0.203117936329235</v>
      </c>
      <c r="M82" s="17"/>
      <c r="N82" s="17">
        <v>0.26934838524139998</v>
      </c>
      <c r="O82" s="17">
        <v>0.244690948211158</v>
      </c>
      <c r="P82" s="17">
        <v>0.25828084307867799</v>
      </c>
      <c r="Q82" s="17">
        <v>0.21211124241074</v>
      </c>
      <c r="R82" s="17"/>
      <c r="S82" s="17">
        <v>0.29470945568872697</v>
      </c>
      <c r="T82" s="17">
        <v>0.234635289261655</v>
      </c>
      <c r="U82" s="17">
        <v>0.23927849854936301</v>
      </c>
      <c r="V82" s="17">
        <v>0.22762069225992199</v>
      </c>
      <c r="W82" s="17">
        <v>0.27510475024390102</v>
      </c>
      <c r="X82" s="17">
        <v>0.25595809330728497</v>
      </c>
      <c r="Y82" s="17">
        <v>0.23835644167707301</v>
      </c>
      <c r="Z82" s="17">
        <v>0.25390577208290099</v>
      </c>
      <c r="AA82" s="17">
        <v>0.25498547144088402</v>
      </c>
      <c r="AB82" s="17">
        <v>0.2197373504323</v>
      </c>
      <c r="AC82" s="17">
        <v>0.22028449919971399</v>
      </c>
      <c r="AD82" s="17">
        <v>0.10044356443598999</v>
      </c>
      <c r="AE82" s="17"/>
      <c r="AF82" s="17">
        <v>0.21805065147519201</v>
      </c>
      <c r="AG82" s="17">
        <v>0.32088481048011802</v>
      </c>
      <c r="AH82" s="17">
        <v>0.199751294136327</v>
      </c>
      <c r="AI82" s="17">
        <v>0.19117122692958899</v>
      </c>
      <c r="AJ82" s="17">
        <v>0.32392624231727601</v>
      </c>
      <c r="AK82" s="17"/>
      <c r="AL82" s="17">
        <v>0.231640196359988</v>
      </c>
      <c r="AM82" s="17">
        <v>0.222332175867233</v>
      </c>
      <c r="AN82" s="17">
        <v>0.26088084021951002</v>
      </c>
      <c r="AO82" s="17">
        <v>0.26054668666945702</v>
      </c>
      <c r="AP82" s="17">
        <v>0.22197384890738101</v>
      </c>
      <c r="AQ82" s="17"/>
      <c r="AR82" s="17">
        <v>0.247774108188348</v>
      </c>
      <c r="AS82" s="17"/>
      <c r="AT82" s="17">
        <v>0.25943919751705702</v>
      </c>
      <c r="AU82" s="17"/>
      <c r="AV82" s="17">
        <v>0.23907723919849799</v>
      </c>
      <c r="AW82" s="17"/>
      <c r="AX82" s="17">
        <v>0.26645802639116201</v>
      </c>
      <c r="AY82" s="17">
        <v>0.21797339751862399</v>
      </c>
      <c r="AZ82" s="17"/>
      <c r="BA82" s="17">
        <v>0.27172534127677</v>
      </c>
      <c r="BB82" s="17">
        <v>0.210270929395035</v>
      </c>
    </row>
    <row r="83" spans="2:54">
      <c r="B83" t="s">
        <v>119</v>
      </c>
      <c r="C83" s="17">
        <v>3.0912403313205598E-2</v>
      </c>
      <c r="D83" s="17">
        <v>3.7581564912420297E-2</v>
      </c>
      <c r="E83" s="17">
        <v>2.45508248487025E-2</v>
      </c>
      <c r="F83" s="17"/>
      <c r="G83" s="17">
        <v>5.9533810591479899E-2</v>
      </c>
      <c r="H83" s="17">
        <v>3.7806915526718297E-2</v>
      </c>
      <c r="I83" s="17">
        <v>3.3532082349946098E-2</v>
      </c>
      <c r="J83" s="17">
        <v>1.8402185209275199E-2</v>
      </c>
      <c r="K83" s="17">
        <v>2.9153933224085701E-2</v>
      </c>
      <c r="L83" s="17">
        <v>1.55351369660853E-2</v>
      </c>
      <c r="M83" s="17"/>
      <c r="N83" s="17">
        <v>2.6596492623167201E-2</v>
      </c>
      <c r="O83" s="17">
        <v>4.0469898579241603E-2</v>
      </c>
      <c r="P83" s="17">
        <v>3.5720885890064301E-2</v>
      </c>
      <c r="Q83" s="17">
        <v>2.22811081279739E-2</v>
      </c>
      <c r="R83" s="17"/>
      <c r="S83" s="17">
        <v>5.0126954545802099E-2</v>
      </c>
      <c r="T83" s="17">
        <v>2.67490471584933E-2</v>
      </c>
      <c r="U83" s="17">
        <v>2.0447676858691199E-2</v>
      </c>
      <c r="V83" s="17">
        <v>1.44704182072513E-2</v>
      </c>
      <c r="W83" s="17">
        <v>3.4400571982864302E-2</v>
      </c>
      <c r="X83" s="17">
        <v>3.8468770368031299E-2</v>
      </c>
      <c r="Y83" s="17">
        <v>3.6367780348136203E-2</v>
      </c>
      <c r="Z83" s="17">
        <v>4.0647814195990999E-2</v>
      </c>
      <c r="AA83" s="17">
        <v>3.90265930685098E-2</v>
      </c>
      <c r="AB83" s="17">
        <v>2.0738617556136499E-2</v>
      </c>
      <c r="AC83" s="17">
        <v>1.3567723689896E-2</v>
      </c>
      <c r="AD83" s="17">
        <v>8.0012776036791997E-3</v>
      </c>
      <c r="AE83" s="17"/>
      <c r="AF83" s="17">
        <v>3.6068562555537302E-2</v>
      </c>
      <c r="AG83" s="17">
        <v>2.6693589106488402E-2</v>
      </c>
      <c r="AH83" s="17">
        <v>2.53961632854025E-2</v>
      </c>
      <c r="AI83" s="17">
        <v>2.2315811107027898E-2</v>
      </c>
      <c r="AJ83" s="17">
        <v>5.8174779245608099E-2</v>
      </c>
      <c r="AK83" s="17"/>
      <c r="AL83" s="17">
        <v>2.88788739862623E-2</v>
      </c>
      <c r="AM83" s="17">
        <v>3.09548642599323E-2</v>
      </c>
      <c r="AN83" s="17">
        <v>3.2212981098358302E-2</v>
      </c>
      <c r="AO83" s="17">
        <v>2.84785796439497E-2</v>
      </c>
      <c r="AP83" s="17">
        <v>4.28565423847177E-2</v>
      </c>
      <c r="AQ83" s="17"/>
      <c r="AR83" s="17">
        <v>3.7313937636472498E-2</v>
      </c>
      <c r="AS83" s="17"/>
      <c r="AT83" s="17">
        <v>5.28355645887345E-2</v>
      </c>
      <c r="AU83" s="17"/>
      <c r="AV83" s="17">
        <v>2.9893576396410299E-2</v>
      </c>
      <c r="AW83" s="17"/>
      <c r="AX83" s="17">
        <v>1.68857480124141E-2</v>
      </c>
      <c r="AY83" s="17">
        <v>3.4630683838076201E-2</v>
      </c>
      <c r="AZ83" s="17"/>
      <c r="BA83" s="17">
        <v>3.3656291996770601E-2</v>
      </c>
      <c r="BB83" s="17">
        <v>2.4602185728350701E-2</v>
      </c>
    </row>
    <row r="84" spans="2:54">
      <c r="B84" t="s">
        <v>120</v>
      </c>
      <c r="C84" s="17">
        <v>9.7261421594049997E-3</v>
      </c>
      <c r="D84" s="17">
        <v>1.36719924990248E-2</v>
      </c>
      <c r="E84" s="17">
        <v>5.9206545328852498E-3</v>
      </c>
      <c r="F84" s="17"/>
      <c r="G84" s="17">
        <v>2.2502430004609102E-2</v>
      </c>
      <c r="H84" s="17">
        <v>7.1216704659868698E-3</v>
      </c>
      <c r="I84" s="17">
        <v>7.4302912669485903E-3</v>
      </c>
      <c r="J84" s="17">
        <v>1.2879343374688001E-2</v>
      </c>
      <c r="K84" s="17">
        <v>1.04210987769368E-2</v>
      </c>
      <c r="L84" s="17">
        <v>2.2282326387953601E-3</v>
      </c>
      <c r="M84" s="17"/>
      <c r="N84" s="17">
        <v>5.4676330491672401E-3</v>
      </c>
      <c r="O84" s="17">
        <v>9.06673346199534E-3</v>
      </c>
      <c r="P84" s="17">
        <v>1.22924017942152E-2</v>
      </c>
      <c r="Q84" s="17">
        <v>1.3024987125338901E-2</v>
      </c>
      <c r="R84" s="17"/>
      <c r="S84" s="17">
        <v>1.5848157026293001E-2</v>
      </c>
      <c r="T84" s="17">
        <v>4.2930725790320898E-3</v>
      </c>
      <c r="U84" s="17">
        <v>9.8340344094032597E-3</v>
      </c>
      <c r="V84" s="17">
        <v>4.0188906215524499E-3</v>
      </c>
      <c r="W84" s="17">
        <v>2.1656917174064001E-2</v>
      </c>
      <c r="X84" s="17">
        <v>1.0782326019592999E-2</v>
      </c>
      <c r="Y84" s="17">
        <v>1.1433237690336299E-2</v>
      </c>
      <c r="Z84" s="17">
        <v>1.54983285725363E-2</v>
      </c>
      <c r="AA84" s="17">
        <v>8.1123042704551E-3</v>
      </c>
      <c r="AB84" s="17">
        <v>0</v>
      </c>
      <c r="AC84" s="17">
        <v>1.7764216689791699E-2</v>
      </c>
      <c r="AD84" s="17">
        <v>0</v>
      </c>
      <c r="AE84" s="17"/>
      <c r="AF84" s="17">
        <v>2.89240917501492E-3</v>
      </c>
      <c r="AG84" s="17">
        <v>1.6087752186451299E-2</v>
      </c>
      <c r="AH84" s="17">
        <v>1.37175684139253E-2</v>
      </c>
      <c r="AI84" s="17">
        <v>3.6768284704814199E-3</v>
      </c>
      <c r="AJ84" s="17">
        <v>2.2915816759247001E-2</v>
      </c>
      <c r="AK84" s="17"/>
      <c r="AL84" s="17">
        <v>5.6855158714833104E-3</v>
      </c>
      <c r="AM84" s="17">
        <v>6.5405335945135801E-3</v>
      </c>
      <c r="AN84" s="17">
        <v>1.34151409220447E-2</v>
      </c>
      <c r="AO84" s="17">
        <v>1.4653745039987299E-2</v>
      </c>
      <c r="AP84" s="17">
        <v>1.43343211333881E-2</v>
      </c>
      <c r="AQ84" s="17"/>
      <c r="AR84" s="17">
        <v>1.4754289970094999E-2</v>
      </c>
      <c r="AS84" s="17"/>
      <c r="AT84" s="17">
        <v>2.5016877905439799E-2</v>
      </c>
      <c r="AU84" s="17"/>
      <c r="AV84" s="17">
        <v>1.34027698484011E-2</v>
      </c>
      <c r="AW84" s="17"/>
      <c r="AX84" s="17">
        <v>4.0939854652761601E-3</v>
      </c>
      <c r="AY84" s="17">
        <v>8.2169653040633697E-3</v>
      </c>
      <c r="AZ84" s="17"/>
      <c r="BA84" s="17">
        <v>1.3600106361691599E-2</v>
      </c>
      <c r="BB84" s="17">
        <v>5.3742359598373396E-3</v>
      </c>
    </row>
    <row r="85" spans="2:54">
      <c r="B85" t="s">
        <v>115</v>
      </c>
      <c r="C85" s="17">
        <v>7.3425015531253897E-3</v>
      </c>
      <c r="D85" s="17">
        <v>6.8043821675835602E-3</v>
      </c>
      <c r="E85" s="17">
        <v>7.9036125386212595E-3</v>
      </c>
      <c r="F85" s="17"/>
      <c r="G85" s="17">
        <v>4.9830155827738304E-3</v>
      </c>
      <c r="H85" s="17">
        <v>1.21541679124481E-2</v>
      </c>
      <c r="I85" s="17">
        <v>1.32430321121821E-2</v>
      </c>
      <c r="J85" s="17">
        <v>1.83003499183554E-3</v>
      </c>
      <c r="K85" s="17">
        <v>7.2720252022402797E-3</v>
      </c>
      <c r="L85" s="17">
        <v>4.7051339989639396E-3</v>
      </c>
      <c r="M85" s="17"/>
      <c r="N85" s="17">
        <v>4.8939997662726499E-3</v>
      </c>
      <c r="O85" s="17">
        <v>2.7264595152680102E-3</v>
      </c>
      <c r="P85" s="17">
        <v>1.09126730020025E-2</v>
      </c>
      <c r="Q85" s="17">
        <v>1.1849978534438E-2</v>
      </c>
      <c r="R85" s="17"/>
      <c r="S85" s="17">
        <v>6.5591581847772897E-3</v>
      </c>
      <c r="T85" s="17">
        <v>2.2115103061314699E-3</v>
      </c>
      <c r="U85" s="17">
        <v>3.1066282566574299E-3</v>
      </c>
      <c r="V85" s="17">
        <v>4.7432131617058896E-3</v>
      </c>
      <c r="W85" s="17">
        <v>9.4892835897165996E-3</v>
      </c>
      <c r="X85" s="17">
        <v>6.1586896257318103E-3</v>
      </c>
      <c r="Y85" s="17">
        <v>1.1955415886657999E-2</v>
      </c>
      <c r="Z85" s="17">
        <v>5.8080204682009803E-3</v>
      </c>
      <c r="AA85" s="17">
        <v>1.1748548704464901E-2</v>
      </c>
      <c r="AB85" s="17">
        <v>8.5871183216507593E-3</v>
      </c>
      <c r="AC85" s="17">
        <v>1.9794644692217402E-2</v>
      </c>
      <c r="AD85" s="17">
        <v>0</v>
      </c>
      <c r="AE85" s="17"/>
      <c r="AF85" s="17">
        <v>3.01281879940573E-3</v>
      </c>
      <c r="AG85" s="17">
        <v>7.8147837404048091E-3</v>
      </c>
      <c r="AH85" s="17">
        <v>0</v>
      </c>
      <c r="AI85" s="17">
        <v>1.4522078580304E-2</v>
      </c>
      <c r="AJ85" s="17">
        <v>0</v>
      </c>
      <c r="AK85" s="17"/>
      <c r="AL85" s="17">
        <v>1.24953017419226E-2</v>
      </c>
      <c r="AM85" s="17">
        <v>4.2101695026810996E-3</v>
      </c>
      <c r="AN85" s="17">
        <v>6.6251402895589999E-3</v>
      </c>
      <c r="AO85" s="17">
        <v>0</v>
      </c>
      <c r="AP85" s="17">
        <v>0</v>
      </c>
      <c r="AQ85" s="17"/>
      <c r="AR85" s="17">
        <v>3.1822560002423301E-3</v>
      </c>
      <c r="AS85" s="17"/>
      <c r="AT85" s="17">
        <v>0</v>
      </c>
      <c r="AU85" s="17"/>
      <c r="AV85" s="17">
        <v>5.6143571621915002E-3</v>
      </c>
      <c r="AW85" s="17"/>
      <c r="AX85" s="17">
        <v>0</v>
      </c>
      <c r="AY85" s="17">
        <v>3.12407024947165E-3</v>
      </c>
      <c r="AZ85" s="17"/>
      <c r="BA85" s="17">
        <v>4.7012783578145598E-3</v>
      </c>
      <c r="BB85" s="17">
        <v>4.7819117250281502E-3</v>
      </c>
    </row>
    <row r="86" spans="2:54">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row>
    <row r="87" spans="2:54">
      <c r="B87" s="6" t="s">
        <v>125</v>
      </c>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row>
    <row r="88" spans="2:54">
      <c r="B88" s="24" t="s">
        <v>29</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row>
    <row r="89" spans="2:54">
      <c r="B89" t="s">
        <v>126</v>
      </c>
      <c r="C89" s="17">
        <v>0.122393401696905</v>
      </c>
      <c r="D89" s="17">
        <v>0.15101968467474899</v>
      </c>
      <c r="E89" s="17">
        <v>9.4396947699333697E-2</v>
      </c>
      <c r="F89" s="17"/>
      <c r="G89" s="17">
        <v>0.178832700832495</v>
      </c>
      <c r="H89" s="17">
        <v>0.18436174295793301</v>
      </c>
      <c r="I89" s="17">
        <v>0.13352796690641999</v>
      </c>
      <c r="J89" s="17">
        <v>0.125897207299492</v>
      </c>
      <c r="K89" s="17">
        <v>7.7248698130024995E-2</v>
      </c>
      <c r="L89" s="17">
        <v>5.2836125952815401E-2</v>
      </c>
      <c r="M89" s="17"/>
      <c r="N89" s="17">
        <v>0.15396366332765099</v>
      </c>
      <c r="O89" s="17">
        <v>0.114625600408224</v>
      </c>
      <c r="P89" s="17">
        <v>0.100346166897268</v>
      </c>
      <c r="Q89" s="17">
        <v>0.115591214289768</v>
      </c>
      <c r="R89" s="17"/>
      <c r="S89" s="17">
        <v>0.20932803358083399</v>
      </c>
      <c r="T89" s="17">
        <v>8.2860389214874403E-2</v>
      </c>
      <c r="U89" s="17">
        <v>6.1294229820222403E-2</v>
      </c>
      <c r="V89" s="17">
        <v>0.11047125395227</v>
      </c>
      <c r="W89" s="17">
        <v>0.104570309155</v>
      </c>
      <c r="X89" s="17">
        <v>0.11719871530708301</v>
      </c>
      <c r="Y89" s="17">
        <v>0.11292437679178299</v>
      </c>
      <c r="Z89" s="17">
        <v>0.166688443437219</v>
      </c>
      <c r="AA89" s="17">
        <v>0.149228566823638</v>
      </c>
      <c r="AB89" s="17">
        <v>0.124551073336148</v>
      </c>
      <c r="AC89" s="17">
        <v>7.9752728717817994E-2</v>
      </c>
      <c r="AD89" s="17">
        <v>7.7109766655961906E-2</v>
      </c>
      <c r="AE89" s="17"/>
      <c r="AF89" s="17">
        <v>0.23403120979464301</v>
      </c>
      <c r="AG89" s="17">
        <v>8.04611577293073E-2</v>
      </c>
      <c r="AH89" s="17">
        <v>7.7678829469010099E-2</v>
      </c>
      <c r="AI89" s="17">
        <v>7.4853626614605498E-2</v>
      </c>
      <c r="AJ89" s="17">
        <v>4.8476648858810499E-2</v>
      </c>
      <c r="AK89" s="17"/>
      <c r="AL89" s="17">
        <v>9.1461518826548904E-2</v>
      </c>
      <c r="AM89" s="17">
        <v>8.5558554763515801E-2</v>
      </c>
      <c r="AN89" s="17">
        <v>0.14517893140456301</v>
      </c>
      <c r="AO89" s="17">
        <v>0.240860158775688</v>
      </c>
      <c r="AP89" s="17">
        <v>0.30909944724927602</v>
      </c>
      <c r="AQ89" s="17"/>
      <c r="AR89" s="17">
        <v>0.257464414029274</v>
      </c>
      <c r="AS89" s="17"/>
      <c r="AT89" s="17">
        <v>0.34354691617187599</v>
      </c>
      <c r="AU89" s="17"/>
      <c r="AV89" s="17">
        <v>0.24958690042565601</v>
      </c>
      <c r="AW89" s="17"/>
      <c r="AX89" s="17">
        <v>0.23443354046150799</v>
      </c>
      <c r="AY89" s="17">
        <v>0.21932140072335701</v>
      </c>
      <c r="AZ89" s="17"/>
      <c r="BA89" s="17">
        <v>8.6148721532775294E-2</v>
      </c>
      <c r="BB89" s="17">
        <v>0.14996955162838799</v>
      </c>
    </row>
    <row r="90" spans="2:54">
      <c r="B90" t="s">
        <v>127</v>
      </c>
      <c r="C90" s="17">
        <v>0.339480381935442</v>
      </c>
      <c r="D90" s="17">
        <v>0.34527574200762501</v>
      </c>
      <c r="E90" s="17">
        <v>0.33353798258019601</v>
      </c>
      <c r="F90" s="17"/>
      <c r="G90" s="17">
        <v>0.38423835612761098</v>
      </c>
      <c r="H90" s="17">
        <v>0.382824849906783</v>
      </c>
      <c r="I90" s="17">
        <v>0.36979287567208302</v>
      </c>
      <c r="J90" s="17">
        <v>0.33271895002834401</v>
      </c>
      <c r="K90" s="17">
        <v>0.31694709945306798</v>
      </c>
      <c r="L90" s="17">
        <v>0.26947815056976498</v>
      </c>
      <c r="M90" s="17"/>
      <c r="N90" s="17">
        <v>0.373203220513046</v>
      </c>
      <c r="O90" s="17">
        <v>0.32983211903124499</v>
      </c>
      <c r="P90" s="17">
        <v>0.36381477626000902</v>
      </c>
      <c r="Q90" s="17">
        <v>0.29273309174064299</v>
      </c>
      <c r="R90" s="17"/>
      <c r="S90" s="17">
        <v>0.38288496989685</v>
      </c>
      <c r="T90" s="17">
        <v>0.30339085334335097</v>
      </c>
      <c r="U90" s="17">
        <v>0.26706689239597398</v>
      </c>
      <c r="V90" s="17">
        <v>0.356565407943708</v>
      </c>
      <c r="W90" s="17">
        <v>0.33505371142493701</v>
      </c>
      <c r="X90" s="17">
        <v>0.36840128327680699</v>
      </c>
      <c r="Y90" s="17">
        <v>0.32306102336569298</v>
      </c>
      <c r="Z90" s="17">
        <v>0.31861562038395103</v>
      </c>
      <c r="AA90" s="17">
        <v>0.36906601266853001</v>
      </c>
      <c r="AB90" s="17">
        <v>0.360403302876386</v>
      </c>
      <c r="AC90" s="17">
        <v>0.28155631788741198</v>
      </c>
      <c r="AD90" s="17">
        <v>0.356350671168848</v>
      </c>
      <c r="AE90" s="17"/>
      <c r="AF90" s="17">
        <v>0.49632208191447302</v>
      </c>
      <c r="AG90" s="17">
        <v>0.24874585493523399</v>
      </c>
      <c r="AH90" s="17">
        <v>0.39889658894264002</v>
      </c>
      <c r="AI90" s="17">
        <v>0.330222802927788</v>
      </c>
      <c r="AJ90" s="17">
        <v>0.17281411809661401</v>
      </c>
      <c r="AK90" s="17"/>
      <c r="AL90" s="17">
        <v>0.28954670272247701</v>
      </c>
      <c r="AM90" s="17">
        <v>0.33593800067792601</v>
      </c>
      <c r="AN90" s="17">
        <v>0.40822009522599401</v>
      </c>
      <c r="AO90" s="17">
        <v>0.37724821594709301</v>
      </c>
      <c r="AP90" s="17">
        <v>0.272313096947425</v>
      </c>
      <c r="AQ90" s="17"/>
      <c r="AR90" s="17">
        <v>0.41887249096442603</v>
      </c>
      <c r="AS90" s="17"/>
      <c r="AT90" s="17">
        <v>0.31451337663473</v>
      </c>
      <c r="AU90" s="17"/>
      <c r="AV90" s="17">
        <v>0.486298070367709</v>
      </c>
      <c r="AW90" s="17"/>
      <c r="AX90" s="17">
        <v>0.41035247788393903</v>
      </c>
      <c r="AY90" s="17">
        <v>0.45995696330860097</v>
      </c>
      <c r="AZ90" s="17"/>
      <c r="BA90" s="17">
        <v>0.26631064874573301</v>
      </c>
      <c r="BB90" s="17">
        <v>0.39629273102969698</v>
      </c>
    </row>
    <row r="91" spans="2:54">
      <c r="B91" t="s">
        <v>128</v>
      </c>
      <c r="C91" s="17">
        <v>0.30320434678651198</v>
      </c>
      <c r="D91" s="17">
        <v>0.28168125453785298</v>
      </c>
      <c r="E91" s="17">
        <v>0.32569333662072703</v>
      </c>
      <c r="F91" s="17"/>
      <c r="G91" s="17">
        <v>0.28519908634246199</v>
      </c>
      <c r="H91" s="17">
        <v>0.261022191445764</v>
      </c>
      <c r="I91" s="17">
        <v>0.29288931847662197</v>
      </c>
      <c r="J91" s="17">
        <v>0.29637251886008398</v>
      </c>
      <c r="K91" s="17">
        <v>0.30440925530809898</v>
      </c>
      <c r="L91" s="17">
        <v>0.36315618781891301</v>
      </c>
      <c r="M91" s="17"/>
      <c r="N91" s="17">
        <v>0.28269229450047501</v>
      </c>
      <c r="O91" s="17">
        <v>0.30089897115008502</v>
      </c>
      <c r="P91" s="17">
        <v>0.32454303870495499</v>
      </c>
      <c r="Q91" s="17">
        <v>0.305886848626853</v>
      </c>
      <c r="R91" s="17"/>
      <c r="S91" s="17">
        <v>0.26529027783425102</v>
      </c>
      <c r="T91" s="17">
        <v>0.32018287445000998</v>
      </c>
      <c r="U91" s="17">
        <v>0.395292409457073</v>
      </c>
      <c r="V91" s="17">
        <v>0.28964843862375</v>
      </c>
      <c r="W91" s="17">
        <v>0.31148432220167099</v>
      </c>
      <c r="X91" s="17">
        <v>0.28976290144605499</v>
      </c>
      <c r="Y91" s="17">
        <v>0.290980822850743</v>
      </c>
      <c r="Z91" s="17">
        <v>0.32505907850607901</v>
      </c>
      <c r="AA91" s="17">
        <v>0.25018855029160098</v>
      </c>
      <c r="AB91" s="17">
        <v>0.281813037702979</v>
      </c>
      <c r="AC91" s="17">
        <v>0.39145876499533599</v>
      </c>
      <c r="AD91" s="17">
        <v>0.336817482949061</v>
      </c>
      <c r="AE91" s="17"/>
      <c r="AF91" s="17">
        <v>0.203383252481631</v>
      </c>
      <c r="AG91" s="17">
        <v>0.34915060003549597</v>
      </c>
      <c r="AH91" s="17">
        <v>0.36867896144975898</v>
      </c>
      <c r="AI91" s="17">
        <v>0.36003272732524699</v>
      </c>
      <c r="AJ91" s="17">
        <v>0.37175153299297697</v>
      </c>
      <c r="AK91" s="17"/>
      <c r="AL91" s="17">
        <v>0.33459811584178101</v>
      </c>
      <c r="AM91" s="17">
        <v>0.337256648913763</v>
      </c>
      <c r="AN91" s="17">
        <v>0.26674399004402</v>
      </c>
      <c r="AO91" s="17">
        <v>0.22535062584711801</v>
      </c>
      <c r="AP91" s="17">
        <v>0.23964581808153901</v>
      </c>
      <c r="AQ91" s="17"/>
      <c r="AR91" s="17">
        <v>0.22403662917825001</v>
      </c>
      <c r="AS91" s="17"/>
      <c r="AT91" s="17">
        <v>0.222696074348818</v>
      </c>
      <c r="AU91" s="17"/>
      <c r="AV91" s="17">
        <v>0.18441201124273099</v>
      </c>
      <c r="AW91" s="17"/>
      <c r="AX91" s="17">
        <v>0.22954851123115</v>
      </c>
      <c r="AY91" s="17">
        <v>0.21802770003917701</v>
      </c>
      <c r="AZ91" s="17"/>
      <c r="BA91" s="17">
        <v>0.335727008780483</v>
      </c>
      <c r="BB91" s="17">
        <v>0.27731480187633001</v>
      </c>
    </row>
    <row r="92" spans="2:54">
      <c r="B92" t="s">
        <v>129</v>
      </c>
      <c r="C92" s="17">
        <v>0.16458266547352601</v>
      </c>
      <c r="D92" s="17">
        <v>0.178305078336643</v>
      </c>
      <c r="E92" s="17">
        <v>0.15075259273053901</v>
      </c>
      <c r="F92" s="17"/>
      <c r="G92" s="17">
        <v>7.3965909181221104E-2</v>
      </c>
      <c r="H92" s="17">
        <v>0.11198556066472801</v>
      </c>
      <c r="I92" s="17">
        <v>0.13469406608898901</v>
      </c>
      <c r="J92" s="17">
        <v>0.17585911856102099</v>
      </c>
      <c r="K92" s="17">
        <v>0.22792009615051001</v>
      </c>
      <c r="L92" s="17">
        <v>0.240549448443696</v>
      </c>
      <c r="M92" s="17"/>
      <c r="N92" s="17">
        <v>0.13917761847186999</v>
      </c>
      <c r="O92" s="17">
        <v>0.18277561273894399</v>
      </c>
      <c r="P92" s="17">
        <v>0.15647514122369199</v>
      </c>
      <c r="Q92" s="17">
        <v>0.18265160238681499</v>
      </c>
      <c r="R92" s="17"/>
      <c r="S92" s="17">
        <v>7.31502857992469E-2</v>
      </c>
      <c r="T92" s="17">
        <v>0.23311140137200001</v>
      </c>
      <c r="U92" s="17">
        <v>0.21033107239169599</v>
      </c>
      <c r="V92" s="17">
        <v>0.193761518075099</v>
      </c>
      <c r="W92" s="17">
        <v>0.195921071248323</v>
      </c>
      <c r="X92" s="17">
        <v>0.136007965620633</v>
      </c>
      <c r="Y92" s="17">
        <v>0.170472125551903</v>
      </c>
      <c r="Z92" s="17">
        <v>0.14400949031604099</v>
      </c>
      <c r="AA92" s="17">
        <v>0.15301967873547401</v>
      </c>
      <c r="AB92" s="17">
        <v>0.16327952064517801</v>
      </c>
      <c r="AC92" s="17">
        <v>0.16616745740299599</v>
      </c>
      <c r="AD92" s="17">
        <v>0.152134702650006</v>
      </c>
      <c r="AE92" s="17"/>
      <c r="AF92" s="17">
        <v>2.3669519559208499E-2</v>
      </c>
      <c r="AG92" s="17">
        <v>0.27066817227218098</v>
      </c>
      <c r="AH92" s="17">
        <v>9.2654454459379199E-2</v>
      </c>
      <c r="AI92" s="17">
        <v>0.152973009916369</v>
      </c>
      <c r="AJ92" s="17">
        <v>0.38076148065383397</v>
      </c>
      <c r="AK92" s="17"/>
      <c r="AL92" s="17">
        <v>0.198176291626776</v>
      </c>
      <c r="AM92" s="17">
        <v>0.16467844645340701</v>
      </c>
      <c r="AN92" s="17">
        <v>0.124644304779441</v>
      </c>
      <c r="AO92" s="17">
        <v>0.12289369739035901</v>
      </c>
      <c r="AP92" s="17">
        <v>0.120148761370429</v>
      </c>
      <c r="AQ92" s="17"/>
      <c r="AR92" s="17">
        <v>6.8251719942892405E-2</v>
      </c>
      <c r="AS92" s="17"/>
      <c r="AT92" s="17">
        <v>9.9911545734062801E-2</v>
      </c>
      <c r="AU92" s="17"/>
      <c r="AV92" s="17">
        <v>4.59063300016887E-2</v>
      </c>
      <c r="AW92" s="17"/>
      <c r="AX92" s="17">
        <v>7.4757882819806096E-2</v>
      </c>
      <c r="AY92" s="17">
        <v>4.6000656040932897E-2</v>
      </c>
      <c r="AZ92" s="17"/>
      <c r="BA92" s="17">
        <v>0.26093164755236598</v>
      </c>
      <c r="BB92" s="17">
        <v>0.115741985532367</v>
      </c>
    </row>
    <row r="93" spans="2:54">
      <c r="B93" t="s">
        <v>130</v>
      </c>
      <c r="C93" s="17">
        <v>7.0339204107614697E-2</v>
      </c>
      <c r="D93" s="17">
        <v>4.3718240443129601E-2</v>
      </c>
      <c r="E93" s="17">
        <v>9.5619140369203298E-2</v>
      </c>
      <c r="F93" s="17"/>
      <c r="G93" s="17">
        <v>7.7763947516211296E-2</v>
      </c>
      <c r="H93" s="17">
        <v>5.9805655024792903E-2</v>
      </c>
      <c r="I93" s="17">
        <v>6.9095772855886806E-2</v>
      </c>
      <c r="J93" s="17">
        <v>6.9152205251059001E-2</v>
      </c>
      <c r="K93" s="17">
        <v>7.3474850958298199E-2</v>
      </c>
      <c r="L93" s="17">
        <v>7.3980087214810406E-2</v>
      </c>
      <c r="M93" s="17"/>
      <c r="N93" s="17">
        <v>5.0963203186957198E-2</v>
      </c>
      <c r="O93" s="17">
        <v>7.1867696671501904E-2</v>
      </c>
      <c r="P93" s="17">
        <v>5.4820876914076798E-2</v>
      </c>
      <c r="Q93" s="17">
        <v>0.103137242955921</v>
      </c>
      <c r="R93" s="17"/>
      <c r="S93" s="17">
        <v>6.9346432888817894E-2</v>
      </c>
      <c r="T93" s="17">
        <v>6.0454481619764203E-2</v>
      </c>
      <c r="U93" s="17">
        <v>6.6015395935034402E-2</v>
      </c>
      <c r="V93" s="17">
        <v>4.9553381405173298E-2</v>
      </c>
      <c r="W93" s="17">
        <v>5.2970585970068401E-2</v>
      </c>
      <c r="X93" s="17">
        <v>8.8629134349422101E-2</v>
      </c>
      <c r="Y93" s="17">
        <v>0.102561651439877</v>
      </c>
      <c r="Z93" s="17">
        <v>4.5627367356710601E-2</v>
      </c>
      <c r="AA93" s="17">
        <v>7.8497191480756706E-2</v>
      </c>
      <c r="AB93" s="17">
        <v>6.9953065439309195E-2</v>
      </c>
      <c r="AC93" s="17">
        <v>8.10647309964381E-2</v>
      </c>
      <c r="AD93" s="17">
        <v>7.7587376576123607E-2</v>
      </c>
      <c r="AE93" s="17"/>
      <c r="AF93" s="17">
        <v>4.2593936250045698E-2</v>
      </c>
      <c r="AG93" s="17">
        <v>5.0974215027781399E-2</v>
      </c>
      <c r="AH93" s="17">
        <v>6.20911656792109E-2</v>
      </c>
      <c r="AI93" s="17">
        <v>8.1917833215991304E-2</v>
      </c>
      <c r="AJ93" s="17">
        <v>2.61962193977637E-2</v>
      </c>
      <c r="AK93" s="17"/>
      <c r="AL93" s="17">
        <v>8.6217370982417399E-2</v>
      </c>
      <c r="AM93" s="17">
        <v>7.6568349191388593E-2</v>
      </c>
      <c r="AN93" s="17">
        <v>5.5212678545981601E-2</v>
      </c>
      <c r="AO93" s="17">
        <v>3.3647302039742498E-2</v>
      </c>
      <c r="AP93" s="17">
        <v>5.8792876351331298E-2</v>
      </c>
      <c r="AQ93" s="17"/>
      <c r="AR93" s="17">
        <v>3.1374745885158102E-2</v>
      </c>
      <c r="AS93" s="17"/>
      <c r="AT93" s="17">
        <v>1.9332087110513398E-2</v>
      </c>
      <c r="AU93" s="17"/>
      <c r="AV93" s="17">
        <v>3.3796687962215098E-2</v>
      </c>
      <c r="AW93" s="17"/>
      <c r="AX93" s="17">
        <v>5.09075876035976E-2</v>
      </c>
      <c r="AY93" s="17">
        <v>5.6693279887930798E-2</v>
      </c>
      <c r="AZ93" s="17"/>
      <c r="BA93" s="17">
        <v>5.0881973388642199E-2</v>
      </c>
      <c r="BB93" s="17">
        <v>6.06809299332179E-2</v>
      </c>
    </row>
    <row r="94" spans="2:54">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row>
    <row r="95" spans="2:54">
      <c r="B95" s="6" t="s">
        <v>131</v>
      </c>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row>
    <row r="96" spans="2:54">
      <c r="B96" s="24" t="s">
        <v>29</v>
      </c>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row>
    <row r="97" spans="2:54">
      <c r="B97" t="s">
        <v>126</v>
      </c>
      <c r="C97" s="17">
        <v>9.6961753578537799E-2</v>
      </c>
      <c r="D97" s="17">
        <v>0.113967753915052</v>
      </c>
      <c r="E97" s="17">
        <v>7.9516018757705198E-2</v>
      </c>
      <c r="F97" s="17"/>
      <c r="G97" s="17">
        <v>0.16079305462669</v>
      </c>
      <c r="H97" s="17">
        <v>0.175993938884551</v>
      </c>
      <c r="I97" s="17">
        <v>0.10411255793872599</v>
      </c>
      <c r="J97" s="17">
        <v>8.1268083755639195E-2</v>
      </c>
      <c r="K97" s="17">
        <v>3.9330178114592898E-2</v>
      </c>
      <c r="L97" s="17">
        <v>3.5757558561286699E-2</v>
      </c>
      <c r="M97" s="17"/>
      <c r="N97" s="17">
        <v>0.13288719318074499</v>
      </c>
      <c r="O97" s="17">
        <v>7.1211245835023806E-2</v>
      </c>
      <c r="P97" s="17">
        <v>8.4838309127918704E-2</v>
      </c>
      <c r="Q97" s="17">
        <v>9.6393540566497807E-2</v>
      </c>
      <c r="R97" s="17"/>
      <c r="S97" s="17">
        <v>0.200588282923821</v>
      </c>
      <c r="T97" s="17">
        <v>7.1942534603375297E-2</v>
      </c>
      <c r="U97" s="17">
        <v>4.9911270127521098E-2</v>
      </c>
      <c r="V97" s="17">
        <v>9.5919408521461497E-2</v>
      </c>
      <c r="W97" s="17">
        <v>5.8614808566268002E-2</v>
      </c>
      <c r="X97" s="17">
        <v>6.5021177204202502E-2</v>
      </c>
      <c r="Y97" s="17">
        <v>6.7697321727794996E-2</v>
      </c>
      <c r="Z97" s="17">
        <v>0.121896488171243</v>
      </c>
      <c r="AA97" s="17">
        <v>0.11320258058777</v>
      </c>
      <c r="AB97" s="17">
        <v>9.6468022656568994E-2</v>
      </c>
      <c r="AC97" s="17">
        <v>8.0206701398980895E-2</v>
      </c>
      <c r="AD97" s="17">
        <v>5.0968907650278998E-2</v>
      </c>
      <c r="AE97" s="17"/>
      <c r="AF97" s="17">
        <v>0.18334643438758999</v>
      </c>
      <c r="AG97" s="17">
        <v>6.5083325137475195E-2</v>
      </c>
      <c r="AH97" s="17">
        <v>5.8732968467035102E-2</v>
      </c>
      <c r="AI97" s="17">
        <v>7.7556733534946201E-2</v>
      </c>
      <c r="AJ97" s="17">
        <v>4.1730183867118797E-2</v>
      </c>
      <c r="AK97" s="17"/>
      <c r="AL97" s="17">
        <v>7.2028877556579302E-2</v>
      </c>
      <c r="AM97" s="17">
        <v>7.4614663165112699E-2</v>
      </c>
      <c r="AN97" s="17">
        <v>0.112177006656559</v>
      </c>
      <c r="AO97" s="17">
        <v>0.15171274665788301</v>
      </c>
      <c r="AP97" s="17">
        <v>0.28279123983819698</v>
      </c>
      <c r="AQ97" s="17"/>
      <c r="AR97" s="17">
        <v>0.19302550454865999</v>
      </c>
      <c r="AS97" s="17"/>
      <c r="AT97" s="17">
        <v>0.21230722495447299</v>
      </c>
      <c r="AU97" s="17"/>
      <c r="AV97" s="17">
        <v>0.209550922854813</v>
      </c>
      <c r="AW97" s="17"/>
      <c r="AX97" s="17">
        <v>0.16760718605691299</v>
      </c>
      <c r="AY97" s="17">
        <v>0.15249492490243999</v>
      </c>
      <c r="AZ97" s="17"/>
      <c r="BA97" s="17">
        <v>7.4232022723370705E-2</v>
      </c>
      <c r="BB97" s="17">
        <v>0.11047652574995501</v>
      </c>
    </row>
    <row r="98" spans="2:54">
      <c r="B98" t="s">
        <v>127</v>
      </c>
      <c r="C98" s="17">
        <v>0.29614166760775401</v>
      </c>
      <c r="D98" s="17">
        <v>0.32234110421464601</v>
      </c>
      <c r="E98" s="17">
        <v>0.27073773646320098</v>
      </c>
      <c r="F98" s="17"/>
      <c r="G98" s="17">
        <v>0.33613421528242499</v>
      </c>
      <c r="H98" s="17">
        <v>0.33135823547968202</v>
      </c>
      <c r="I98" s="17">
        <v>0.324113041406424</v>
      </c>
      <c r="J98" s="17">
        <v>0.29790242009171902</v>
      </c>
      <c r="K98" s="17">
        <v>0.26796001379416601</v>
      </c>
      <c r="L98" s="17">
        <v>0.23588592579076001</v>
      </c>
      <c r="M98" s="17"/>
      <c r="N98" s="17">
        <v>0.32962418544348698</v>
      </c>
      <c r="O98" s="17">
        <v>0.27562558913895502</v>
      </c>
      <c r="P98" s="17">
        <v>0.30140129081268002</v>
      </c>
      <c r="Q98" s="17">
        <v>0.277461256621583</v>
      </c>
      <c r="R98" s="17"/>
      <c r="S98" s="17">
        <v>0.328718021969715</v>
      </c>
      <c r="T98" s="17">
        <v>0.24509045690179501</v>
      </c>
      <c r="U98" s="17">
        <v>0.21858118785309799</v>
      </c>
      <c r="V98" s="17">
        <v>0.308506690657051</v>
      </c>
      <c r="W98" s="17">
        <v>0.26916631587074102</v>
      </c>
      <c r="X98" s="17">
        <v>0.31672383091462902</v>
      </c>
      <c r="Y98" s="17">
        <v>0.33346918949933801</v>
      </c>
      <c r="Z98" s="17">
        <v>0.32806585828657497</v>
      </c>
      <c r="AA98" s="17">
        <v>0.29940451003130802</v>
      </c>
      <c r="AB98" s="17">
        <v>0.34763569581890302</v>
      </c>
      <c r="AC98" s="17">
        <v>0.27978652011209798</v>
      </c>
      <c r="AD98" s="17">
        <v>0.25577437886550503</v>
      </c>
      <c r="AE98" s="17"/>
      <c r="AF98" s="17">
        <v>0.43104798757748403</v>
      </c>
      <c r="AG98" s="17">
        <v>0.21475823257590901</v>
      </c>
      <c r="AH98" s="17">
        <v>0.31210463116065301</v>
      </c>
      <c r="AI98" s="17">
        <v>0.26483527692476799</v>
      </c>
      <c r="AJ98" s="17">
        <v>0.204621139614167</v>
      </c>
      <c r="AK98" s="17"/>
      <c r="AL98" s="17">
        <v>0.24356880885600601</v>
      </c>
      <c r="AM98" s="17">
        <v>0.27792473747429602</v>
      </c>
      <c r="AN98" s="17">
        <v>0.34222946385943598</v>
      </c>
      <c r="AO98" s="17">
        <v>0.422668433969353</v>
      </c>
      <c r="AP98" s="17">
        <v>0.35645038244843003</v>
      </c>
      <c r="AQ98" s="17"/>
      <c r="AR98" s="17">
        <v>0.393836446733898</v>
      </c>
      <c r="AS98" s="17"/>
      <c r="AT98" s="17">
        <v>0.338041156060713</v>
      </c>
      <c r="AU98" s="17"/>
      <c r="AV98" s="17">
        <v>0.44152170729036699</v>
      </c>
      <c r="AW98" s="17"/>
      <c r="AX98" s="17">
        <v>0.35405937948197203</v>
      </c>
      <c r="AY98" s="17">
        <v>0.419822403123008</v>
      </c>
      <c r="AZ98" s="17"/>
      <c r="BA98" s="17">
        <v>0.223136367622255</v>
      </c>
      <c r="BB98" s="17">
        <v>0.34636961038530301</v>
      </c>
    </row>
    <row r="99" spans="2:54">
      <c r="B99" t="s">
        <v>128</v>
      </c>
      <c r="C99" s="17">
        <v>0.36727600208545402</v>
      </c>
      <c r="D99" s="17">
        <v>0.34490578987835102</v>
      </c>
      <c r="E99" s="17">
        <v>0.39034441898673</v>
      </c>
      <c r="F99" s="17"/>
      <c r="G99" s="17">
        <v>0.32822259455492803</v>
      </c>
      <c r="H99" s="17">
        <v>0.33891601961777401</v>
      </c>
      <c r="I99" s="17">
        <v>0.35906231047039799</v>
      </c>
      <c r="J99" s="17">
        <v>0.36970015413429202</v>
      </c>
      <c r="K99" s="17">
        <v>0.38432583400535503</v>
      </c>
      <c r="L99" s="17">
        <v>0.408875432822216</v>
      </c>
      <c r="M99" s="17"/>
      <c r="N99" s="17">
        <v>0.34437658507681501</v>
      </c>
      <c r="O99" s="17">
        <v>0.40024252571985403</v>
      </c>
      <c r="P99" s="17">
        <v>0.39312047565846098</v>
      </c>
      <c r="Q99" s="17">
        <v>0.33418401681243998</v>
      </c>
      <c r="R99" s="17"/>
      <c r="S99" s="17">
        <v>0.33532116065085399</v>
      </c>
      <c r="T99" s="17">
        <v>0.38499831059343198</v>
      </c>
      <c r="U99" s="17">
        <v>0.430266631815723</v>
      </c>
      <c r="V99" s="17">
        <v>0.331988729998282</v>
      </c>
      <c r="W99" s="17">
        <v>0.43568734713090601</v>
      </c>
      <c r="X99" s="17">
        <v>0.35975543094361601</v>
      </c>
      <c r="Y99" s="17">
        <v>0.36477686613549998</v>
      </c>
      <c r="Z99" s="17">
        <v>0.37785772884458502</v>
      </c>
      <c r="AA99" s="17">
        <v>0.34041437718475398</v>
      </c>
      <c r="AB99" s="17">
        <v>0.32514586803539802</v>
      </c>
      <c r="AC99" s="17">
        <v>0.383739718847038</v>
      </c>
      <c r="AD99" s="17">
        <v>0.42970530667915902</v>
      </c>
      <c r="AE99" s="17"/>
      <c r="AF99" s="17">
        <v>0.29843072387472702</v>
      </c>
      <c r="AG99" s="17">
        <v>0.39961595168854702</v>
      </c>
      <c r="AH99" s="17">
        <v>0.44784818529468401</v>
      </c>
      <c r="AI99" s="17">
        <v>0.43741976596869298</v>
      </c>
      <c r="AJ99" s="17">
        <v>0.37760333128460899</v>
      </c>
      <c r="AK99" s="17"/>
      <c r="AL99" s="17">
        <v>0.38190646893417701</v>
      </c>
      <c r="AM99" s="17">
        <v>0.416347392886534</v>
      </c>
      <c r="AN99" s="17">
        <v>0.34094523931822202</v>
      </c>
      <c r="AO99" s="17">
        <v>0.30205420555172602</v>
      </c>
      <c r="AP99" s="17">
        <v>0.18330007197251999</v>
      </c>
      <c r="AQ99" s="17"/>
      <c r="AR99" s="17">
        <v>0.29243210553000198</v>
      </c>
      <c r="AS99" s="17"/>
      <c r="AT99" s="17">
        <v>0.27770541088360601</v>
      </c>
      <c r="AU99" s="17"/>
      <c r="AV99" s="17">
        <v>0.25662910519750598</v>
      </c>
      <c r="AW99" s="17"/>
      <c r="AX99" s="17">
        <v>0.331324549320552</v>
      </c>
      <c r="AY99" s="17">
        <v>0.30461843482204498</v>
      </c>
      <c r="AZ99" s="17"/>
      <c r="BA99" s="17">
        <v>0.38342807186164102</v>
      </c>
      <c r="BB99" s="17">
        <v>0.36338923885388802</v>
      </c>
    </row>
    <row r="100" spans="2:54">
      <c r="B100" t="s">
        <v>129</v>
      </c>
      <c r="C100" s="17">
        <v>0.16630515290085901</v>
      </c>
      <c r="D100" s="17">
        <v>0.17169572998712701</v>
      </c>
      <c r="E100" s="17">
        <v>0.160618723033251</v>
      </c>
      <c r="F100" s="17"/>
      <c r="G100" s="17">
        <v>0.103290534354795</v>
      </c>
      <c r="H100" s="17">
        <v>0.104659289221586</v>
      </c>
      <c r="I100" s="17">
        <v>0.130810042224522</v>
      </c>
      <c r="J100" s="17">
        <v>0.179105002067485</v>
      </c>
      <c r="K100" s="17">
        <v>0.21599741549530899</v>
      </c>
      <c r="L100" s="17">
        <v>0.24385028947210499</v>
      </c>
      <c r="M100" s="17"/>
      <c r="N100" s="17">
        <v>0.13452568776726501</v>
      </c>
      <c r="O100" s="17">
        <v>0.178006161475077</v>
      </c>
      <c r="P100" s="17">
        <v>0.15411046458550001</v>
      </c>
      <c r="Q100" s="17">
        <v>0.19965732102077899</v>
      </c>
      <c r="R100" s="17"/>
      <c r="S100" s="17">
        <v>7.4493014181070294E-2</v>
      </c>
      <c r="T100" s="17">
        <v>0.22729842155944499</v>
      </c>
      <c r="U100" s="17">
        <v>0.22725183971440299</v>
      </c>
      <c r="V100" s="17">
        <v>0.18220743219673299</v>
      </c>
      <c r="W100" s="17">
        <v>0.205211456198544</v>
      </c>
      <c r="X100" s="17">
        <v>0.16402492029128499</v>
      </c>
      <c r="Y100" s="17">
        <v>0.15438456776288201</v>
      </c>
      <c r="Z100" s="17">
        <v>0.119448137880173</v>
      </c>
      <c r="AA100" s="17">
        <v>0.14263602361993299</v>
      </c>
      <c r="AB100" s="17">
        <v>0.15948651919200099</v>
      </c>
      <c r="AC100" s="17">
        <v>0.190068563891199</v>
      </c>
      <c r="AD100" s="17">
        <v>0.19737639831132101</v>
      </c>
      <c r="AE100" s="17"/>
      <c r="AF100" s="17">
        <v>4.0257512890296401E-2</v>
      </c>
      <c r="AG100" s="17">
        <v>0.260974366543263</v>
      </c>
      <c r="AH100" s="17">
        <v>0.11777873555356801</v>
      </c>
      <c r="AI100" s="17">
        <v>0.13728139688774901</v>
      </c>
      <c r="AJ100" s="17">
        <v>0.33074091261296501</v>
      </c>
      <c r="AK100" s="17"/>
      <c r="AL100" s="17">
        <v>0.21295076551948899</v>
      </c>
      <c r="AM100" s="17">
        <v>0.159522083504468</v>
      </c>
      <c r="AN100" s="17">
        <v>0.137958168875668</v>
      </c>
      <c r="AO100" s="17">
        <v>8.6174769446531296E-2</v>
      </c>
      <c r="AP100" s="17">
        <v>0.118665429389522</v>
      </c>
      <c r="AQ100" s="17"/>
      <c r="AR100" s="17">
        <v>9.0078633394680099E-2</v>
      </c>
      <c r="AS100" s="17"/>
      <c r="AT100" s="17">
        <v>0.143069825774126</v>
      </c>
      <c r="AU100" s="17"/>
      <c r="AV100" s="17">
        <v>7.1346374074105198E-2</v>
      </c>
      <c r="AW100" s="17"/>
      <c r="AX100" s="17">
        <v>8.8656365729410505E-2</v>
      </c>
      <c r="AY100" s="17">
        <v>6.3404657884977497E-2</v>
      </c>
      <c r="AZ100" s="17"/>
      <c r="BA100" s="17">
        <v>0.25407005390888199</v>
      </c>
      <c r="BB100" s="17">
        <v>0.11558046695209299</v>
      </c>
    </row>
    <row r="101" spans="2:54">
      <c r="B101" t="s">
        <v>130</v>
      </c>
      <c r="C101" s="17">
        <v>7.3315423827395795E-2</v>
      </c>
      <c r="D101" s="17">
        <v>4.7089622004823001E-2</v>
      </c>
      <c r="E101" s="17">
        <v>9.8783102759112798E-2</v>
      </c>
      <c r="F101" s="17"/>
      <c r="G101" s="17">
        <v>7.1559601181162294E-2</v>
      </c>
      <c r="H101" s="17">
        <v>4.9072516796407201E-2</v>
      </c>
      <c r="I101" s="17">
        <v>8.1902047959930196E-2</v>
      </c>
      <c r="J101" s="17">
        <v>7.2024339950864699E-2</v>
      </c>
      <c r="K101" s="17">
        <v>9.2386558590577803E-2</v>
      </c>
      <c r="L101" s="17">
        <v>7.5630793353633E-2</v>
      </c>
      <c r="M101" s="17"/>
      <c r="N101" s="17">
        <v>5.8586348531688801E-2</v>
      </c>
      <c r="O101" s="17">
        <v>7.4914477831089996E-2</v>
      </c>
      <c r="P101" s="17">
        <v>6.6529459815441006E-2</v>
      </c>
      <c r="Q101" s="17">
        <v>9.2303864978700703E-2</v>
      </c>
      <c r="R101" s="17"/>
      <c r="S101" s="17">
        <v>6.0879520274540001E-2</v>
      </c>
      <c r="T101" s="17">
        <v>7.0670276341952998E-2</v>
      </c>
      <c r="U101" s="17">
        <v>7.3989070489256001E-2</v>
      </c>
      <c r="V101" s="17">
        <v>8.1377738626471505E-2</v>
      </c>
      <c r="W101" s="17">
        <v>3.1320072233541503E-2</v>
      </c>
      <c r="X101" s="17">
        <v>9.4474640646266803E-2</v>
      </c>
      <c r="Y101" s="17">
        <v>7.9672054874484796E-2</v>
      </c>
      <c r="Z101" s="17">
        <v>5.2731786817423902E-2</v>
      </c>
      <c r="AA101" s="17">
        <v>0.10434250857623401</v>
      </c>
      <c r="AB101" s="17">
        <v>7.1263894297128205E-2</v>
      </c>
      <c r="AC101" s="17">
        <v>6.61984957506834E-2</v>
      </c>
      <c r="AD101" s="17">
        <v>6.6175008493735601E-2</v>
      </c>
      <c r="AE101" s="17"/>
      <c r="AF101" s="17">
        <v>4.6917341269903497E-2</v>
      </c>
      <c r="AG101" s="17">
        <v>5.9568124054806097E-2</v>
      </c>
      <c r="AH101" s="17">
        <v>6.3535479524060107E-2</v>
      </c>
      <c r="AI101" s="17">
        <v>8.2906826683844803E-2</v>
      </c>
      <c r="AJ101" s="17">
        <v>4.5304432621140402E-2</v>
      </c>
      <c r="AK101" s="17"/>
      <c r="AL101" s="17">
        <v>8.9545079133748998E-2</v>
      </c>
      <c r="AM101" s="17">
        <v>7.1591122969588999E-2</v>
      </c>
      <c r="AN101" s="17">
        <v>6.6690121290114895E-2</v>
      </c>
      <c r="AO101" s="17">
        <v>3.7389844374506903E-2</v>
      </c>
      <c r="AP101" s="17">
        <v>5.8792876351331298E-2</v>
      </c>
      <c r="AQ101" s="17"/>
      <c r="AR101" s="17">
        <v>3.06273097927592E-2</v>
      </c>
      <c r="AS101" s="17"/>
      <c r="AT101" s="17">
        <v>2.8876382327083502E-2</v>
      </c>
      <c r="AU101" s="17"/>
      <c r="AV101" s="17">
        <v>2.0951890583208701E-2</v>
      </c>
      <c r="AW101" s="17"/>
      <c r="AX101" s="17">
        <v>5.8352519411152097E-2</v>
      </c>
      <c r="AY101" s="17">
        <v>5.9659579267528899E-2</v>
      </c>
      <c r="AZ101" s="17"/>
      <c r="BA101" s="17">
        <v>6.5133483883851401E-2</v>
      </c>
      <c r="BB101" s="17">
        <v>6.4184158058761806E-2</v>
      </c>
    </row>
    <row r="102" spans="2:54">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row>
    <row r="103" spans="2:54">
      <c r="B103" s="6" t="s">
        <v>132</v>
      </c>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row>
    <row r="104" spans="2:54">
      <c r="B104" s="24" t="s">
        <v>29</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row>
    <row r="105" spans="2:54">
      <c r="B105" t="s">
        <v>126</v>
      </c>
      <c r="C105" s="17">
        <v>0.114447350886363</v>
      </c>
      <c r="D105" s="17">
        <v>0.138347279150421</v>
      </c>
      <c r="E105" s="17">
        <v>9.0338392246224405E-2</v>
      </c>
      <c r="F105" s="17"/>
      <c r="G105" s="17">
        <v>0.16381034430850799</v>
      </c>
      <c r="H105" s="17">
        <v>0.18435556919710799</v>
      </c>
      <c r="I105" s="17">
        <v>0.16034699921302301</v>
      </c>
      <c r="J105" s="17">
        <v>0.107217751153378</v>
      </c>
      <c r="K105" s="17">
        <v>5.6036684984978498E-2</v>
      </c>
      <c r="L105" s="17">
        <v>3.2402930687802603E-2</v>
      </c>
      <c r="M105" s="17"/>
      <c r="N105" s="17">
        <v>0.154190122888342</v>
      </c>
      <c r="O105" s="17">
        <v>8.27369954149524E-2</v>
      </c>
      <c r="P105" s="17">
        <v>0.101518851933034</v>
      </c>
      <c r="Q105" s="17">
        <v>0.115274492477853</v>
      </c>
      <c r="R105" s="17"/>
      <c r="S105" s="17">
        <v>0.23368462624808001</v>
      </c>
      <c r="T105" s="17">
        <v>6.0491459570642198E-2</v>
      </c>
      <c r="U105" s="17">
        <v>6.4465031616714102E-2</v>
      </c>
      <c r="V105" s="17">
        <v>0.106799788620074</v>
      </c>
      <c r="W105" s="17">
        <v>9.8715199341604998E-2</v>
      </c>
      <c r="X105" s="17">
        <v>0.104841010821677</v>
      </c>
      <c r="Y105" s="17">
        <v>8.8045222300959097E-2</v>
      </c>
      <c r="Z105" s="17">
        <v>0.10943587149454199</v>
      </c>
      <c r="AA105" s="17">
        <v>0.1422387021973</v>
      </c>
      <c r="AB105" s="17">
        <v>9.4729950857270304E-2</v>
      </c>
      <c r="AC105" s="17">
        <v>0.105457107065693</v>
      </c>
      <c r="AD105" s="17">
        <v>6.3627173522419103E-2</v>
      </c>
      <c r="AE105" s="17"/>
      <c r="AF105" s="17">
        <v>0.205656733037519</v>
      </c>
      <c r="AG105" s="17">
        <v>8.9006098127871705E-2</v>
      </c>
      <c r="AH105" s="17">
        <v>4.9557922008123902E-2</v>
      </c>
      <c r="AI105" s="17">
        <v>7.7336903386724207E-2</v>
      </c>
      <c r="AJ105" s="17">
        <v>6.2335456509962098E-2</v>
      </c>
      <c r="AK105" s="17"/>
      <c r="AL105" s="17">
        <v>8.9501107991993095E-2</v>
      </c>
      <c r="AM105" s="17">
        <v>9.7023556621947907E-2</v>
      </c>
      <c r="AN105" s="17">
        <v>0.129162414080808</v>
      </c>
      <c r="AO105" s="17">
        <v>0.20669290680424399</v>
      </c>
      <c r="AP105" s="17">
        <v>0.26546025363627501</v>
      </c>
      <c r="AQ105" s="17"/>
      <c r="AR105" s="17">
        <v>0.22401264248081701</v>
      </c>
      <c r="AS105" s="17"/>
      <c r="AT105" s="17">
        <v>0.25387638343670399</v>
      </c>
      <c r="AU105" s="17"/>
      <c r="AV105" s="17">
        <v>0.239748995127127</v>
      </c>
      <c r="AW105" s="17"/>
      <c r="AX105" s="17">
        <v>0.168948424096276</v>
      </c>
      <c r="AY105" s="17">
        <v>0.18325525447600599</v>
      </c>
      <c r="AZ105" s="17"/>
      <c r="BA105" s="17">
        <v>9.4923761969764903E-2</v>
      </c>
      <c r="BB105" s="17">
        <v>0.124469823449831</v>
      </c>
    </row>
    <row r="106" spans="2:54">
      <c r="B106" t="s">
        <v>127</v>
      </c>
      <c r="C106" s="17">
        <v>0.25522209739585799</v>
      </c>
      <c r="D106" s="17">
        <v>0.26126596530995</v>
      </c>
      <c r="E106" s="17">
        <v>0.249988077118875</v>
      </c>
      <c r="F106" s="17"/>
      <c r="G106" s="17">
        <v>0.31620939429240902</v>
      </c>
      <c r="H106" s="17">
        <v>0.31353029720988101</v>
      </c>
      <c r="I106" s="17">
        <v>0.252259702134771</v>
      </c>
      <c r="J106" s="17">
        <v>0.24947282602845999</v>
      </c>
      <c r="K106" s="17">
        <v>0.239055792942868</v>
      </c>
      <c r="L106" s="17">
        <v>0.18411888971864701</v>
      </c>
      <c r="M106" s="17"/>
      <c r="N106" s="17">
        <v>0.273625541486478</v>
      </c>
      <c r="O106" s="17">
        <v>0.24812003283973599</v>
      </c>
      <c r="P106" s="17">
        <v>0.28874860422876703</v>
      </c>
      <c r="Q106" s="17">
        <v>0.21377151973481801</v>
      </c>
      <c r="R106" s="17"/>
      <c r="S106" s="17">
        <v>0.28301735692602098</v>
      </c>
      <c r="T106" s="17">
        <v>0.204335422097289</v>
      </c>
      <c r="U106" s="17">
        <v>0.208642283272712</v>
      </c>
      <c r="V106" s="17">
        <v>0.25283619097833498</v>
      </c>
      <c r="W106" s="17">
        <v>0.27815789044502498</v>
      </c>
      <c r="X106" s="17">
        <v>0.232954227390895</v>
      </c>
      <c r="Y106" s="17">
        <v>0.31699300160794402</v>
      </c>
      <c r="Z106" s="17">
        <v>0.29551088956284799</v>
      </c>
      <c r="AA106" s="17">
        <v>0.246937808194471</v>
      </c>
      <c r="AB106" s="17">
        <v>0.27625154295506099</v>
      </c>
      <c r="AC106" s="17">
        <v>0.21544685558108601</v>
      </c>
      <c r="AD106" s="17">
        <v>0.30598588361265</v>
      </c>
      <c r="AE106" s="17"/>
      <c r="AF106" s="17">
        <v>0.39282486634152303</v>
      </c>
      <c r="AG106" s="17">
        <v>0.16528247481238401</v>
      </c>
      <c r="AH106" s="17">
        <v>0.29942127830728699</v>
      </c>
      <c r="AI106" s="17">
        <v>0.238925714972376</v>
      </c>
      <c r="AJ106" s="17">
        <v>0.13207796934013499</v>
      </c>
      <c r="AK106" s="17"/>
      <c r="AL106" s="17">
        <v>0.20082185990205201</v>
      </c>
      <c r="AM106" s="17">
        <v>0.26431535684052299</v>
      </c>
      <c r="AN106" s="17">
        <v>0.277181375716751</v>
      </c>
      <c r="AO106" s="17">
        <v>0.33969654636441998</v>
      </c>
      <c r="AP106" s="17">
        <v>0.26890918833729999</v>
      </c>
      <c r="AQ106" s="17"/>
      <c r="AR106" s="17">
        <v>0.337524554706637</v>
      </c>
      <c r="AS106" s="17"/>
      <c r="AT106" s="17">
        <v>0.31335454605902802</v>
      </c>
      <c r="AU106" s="17"/>
      <c r="AV106" s="17">
        <v>0.37547282195634502</v>
      </c>
      <c r="AW106" s="17"/>
      <c r="AX106" s="17">
        <v>0.33900032446084499</v>
      </c>
      <c r="AY106" s="17">
        <v>0.37240865764250702</v>
      </c>
      <c r="AZ106" s="17"/>
      <c r="BA106" s="17">
        <v>0.18150707261098301</v>
      </c>
      <c r="BB106" s="17">
        <v>0.30219070322080799</v>
      </c>
    </row>
    <row r="107" spans="2:54">
      <c r="B107" t="s">
        <v>128</v>
      </c>
      <c r="C107" s="17">
        <v>0.327810437353178</v>
      </c>
      <c r="D107" s="17">
        <v>0.30592198340153098</v>
      </c>
      <c r="E107" s="17">
        <v>0.34954443896732301</v>
      </c>
      <c r="F107" s="17"/>
      <c r="G107" s="17">
        <v>0.33062844901163702</v>
      </c>
      <c r="H107" s="17">
        <v>0.25987373558375998</v>
      </c>
      <c r="I107" s="17">
        <v>0.30117575191586299</v>
      </c>
      <c r="J107" s="17">
        <v>0.354028496314921</v>
      </c>
      <c r="K107" s="17">
        <v>0.318343955011408</v>
      </c>
      <c r="L107" s="17">
        <v>0.38862701663084598</v>
      </c>
      <c r="M107" s="17"/>
      <c r="N107" s="17">
        <v>0.32426739371201702</v>
      </c>
      <c r="O107" s="17">
        <v>0.33913368612616501</v>
      </c>
      <c r="P107" s="17">
        <v>0.32496906389463498</v>
      </c>
      <c r="Q107" s="17">
        <v>0.322929796189586</v>
      </c>
      <c r="R107" s="17"/>
      <c r="S107" s="17">
        <v>0.27831229698069798</v>
      </c>
      <c r="T107" s="17">
        <v>0.36798658279938601</v>
      </c>
      <c r="U107" s="17">
        <v>0.36155503282606199</v>
      </c>
      <c r="V107" s="17">
        <v>0.32028057379207198</v>
      </c>
      <c r="W107" s="17">
        <v>0.30768064109804399</v>
      </c>
      <c r="X107" s="17">
        <v>0.364087186836901</v>
      </c>
      <c r="Y107" s="17">
        <v>0.28082375929742598</v>
      </c>
      <c r="Z107" s="17">
        <v>0.29116303996162501</v>
      </c>
      <c r="AA107" s="17">
        <v>0.318756214692343</v>
      </c>
      <c r="AB107" s="17">
        <v>0.35968058475331399</v>
      </c>
      <c r="AC107" s="17">
        <v>0.37329217847761398</v>
      </c>
      <c r="AD107" s="17">
        <v>0.29129424452920799</v>
      </c>
      <c r="AE107" s="17"/>
      <c r="AF107" s="17">
        <v>0.288324479765037</v>
      </c>
      <c r="AG107" s="17">
        <v>0.34153869119869001</v>
      </c>
      <c r="AH107" s="17">
        <v>0.39158848854614903</v>
      </c>
      <c r="AI107" s="17">
        <v>0.39112016181637599</v>
      </c>
      <c r="AJ107" s="17">
        <v>0.28107355605816903</v>
      </c>
      <c r="AK107" s="17"/>
      <c r="AL107" s="17">
        <v>0.353670382071544</v>
      </c>
      <c r="AM107" s="17">
        <v>0.32590445051571298</v>
      </c>
      <c r="AN107" s="17">
        <v>0.33129360124745799</v>
      </c>
      <c r="AO107" s="17">
        <v>0.251431423587748</v>
      </c>
      <c r="AP107" s="17">
        <v>0.29428508061282499</v>
      </c>
      <c r="AQ107" s="17"/>
      <c r="AR107" s="17">
        <v>0.28489714207403999</v>
      </c>
      <c r="AS107" s="17"/>
      <c r="AT107" s="17">
        <v>0.26682361121947101</v>
      </c>
      <c r="AU107" s="17"/>
      <c r="AV107" s="17">
        <v>0.25356716679635699</v>
      </c>
      <c r="AW107" s="17"/>
      <c r="AX107" s="17">
        <v>0.28818914361028097</v>
      </c>
      <c r="AY107" s="17">
        <v>0.30774406205053501</v>
      </c>
      <c r="AZ107" s="17"/>
      <c r="BA107" s="17">
        <v>0.31674444740302998</v>
      </c>
      <c r="BB107" s="17">
        <v>0.337196556030391</v>
      </c>
    </row>
    <row r="108" spans="2:54">
      <c r="B108" t="s">
        <v>129</v>
      </c>
      <c r="C108" s="17">
        <v>0.237689208878124</v>
      </c>
      <c r="D108" s="17">
        <v>0.25515980635482999</v>
      </c>
      <c r="E108" s="17">
        <v>0.220555095701297</v>
      </c>
      <c r="F108" s="17"/>
      <c r="G108" s="17">
        <v>0.132110016368719</v>
      </c>
      <c r="H108" s="17">
        <v>0.18456242189842001</v>
      </c>
      <c r="I108" s="17">
        <v>0.21937560759805799</v>
      </c>
      <c r="J108" s="17">
        <v>0.226207017102076</v>
      </c>
      <c r="K108" s="17">
        <v>0.31288253296967999</v>
      </c>
      <c r="L108" s="17">
        <v>0.32521310814521398</v>
      </c>
      <c r="M108" s="17"/>
      <c r="N108" s="17">
        <v>0.19518684528498001</v>
      </c>
      <c r="O108" s="17">
        <v>0.262232360691392</v>
      </c>
      <c r="P108" s="17">
        <v>0.235051616679231</v>
      </c>
      <c r="Q108" s="17">
        <v>0.26023452362027</v>
      </c>
      <c r="R108" s="17"/>
      <c r="S108" s="17">
        <v>0.15105097231504899</v>
      </c>
      <c r="T108" s="17">
        <v>0.31054721466251201</v>
      </c>
      <c r="U108" s="17">
        <v>0.294975232927432</v>
      </c>
      <c r="V108" s="17">
        <v>0.26194015680156901</v>
      </c>
      <c r="W108" s="17">
        <v>0.27357109216102798</v>
      </c>
      <c r="X108" s="17">
        <v>0.21093214936989599</v>
      </c>
      <c r="Y108" s="17">
        <v>0.2237833096988</v>
      </c>
      <c r="Z108" s="17">
        <v>0.242481770907889</v>
      </c>
      <c r="AA108" s="17">
        <v>0.20299538988958299</v>
      </c>
      <c r="AB108" s="17">
        <v>0.22254951650395299</v>
      </c>
      <c r="AC108" s="17">
        <v>0.25277955197425001</v>
      </c>
      <c r="AD108" s="17">
        <v>0.27470117127727101</v>
      </c>
      <c r="AE108" s="17"/>
      <c r="AF108" s="17">
        <v>6.5468780308898203E-2</v>
      </c>
      <c r="AG108" s="17">
        <v>0.35328077018424497</v>
      </c>
      <c r="AH108" s="17">
        <v>0.19911469262731599</v>
      </c>
      <c r="AI108" s="17">
        <v>0.19671285266633501</v>
      </c>
      <c r="AJ108" s="17">
        <v>0.50271420595708904</v>
      </c>
      <c r="AK108" s="17"/>
      <c r="AL108" s="17">
        <v>0.28502395256463597</v>
      </c>
      <c r="AM108" s="17">
        <v>0.23982481502927999</v>
      </c>
      <c r="AN108" s="17">
        <v>0.20473760271506899</v>
      </c>
      <c r="AO108" s="17">
        <v>0.16003649463637801</v>
      </c>
      <c r="AP108" s="17">
        <v>0.112552601062269</v>
      </c>
      <c r="AQ108" s="17"/>
      <c r="AR108" s="17">
        <v>0.114924245857291</v>
      </c>
      <c r="AS108" s="17"/>
      <c r="AT108" s="17">
        <v>0.141133158190132</v>
      </c>
      <c r="AU108" s="17"/>
      <c r="AV108" s="17">
        <v>8.8491376062624805E-2</v>
      </c>
      <c r="AW108" s="17"/>
      <c r="AX108" s="17">
        <v>0.15941278824588301</v>
      </c>
      <c r="AY108" s="17">
        <v>7.2689089310697702E-2</v>
      </c>
      <c r="AZ108" s="17"/>
      <c r="BA108" s="17">
        <v>0.35696754245954798</v>
      </c>
      <c r="BB108" s="17">
        <v>0.17321049443250799</v>
      </c>
    </row>
    <row r="109" spans="2:54">
      <c r="B109" t="s">
        <v>130</v>
      </c>
      <c r="C109" s="17">
        <v>6.4830905486476395E-2</v>
      </c>
      <c r="D109" s="17">
        <v>3.9304965783268399E-2</v>
      </c>
      <c r="E109" s="17">
        <v>8.9573995966280906E-2</v>
      </c>
      <c r="F109" s="17"/>
      <c r="G109" s="17">
        <v>5.72417960187281E-2</v>
      </c>
      <c r="H109" s="17">
        <v>5.7677976110830698E-2</v>
      </c>
      <c r="I109" s="17">
        <v>6.6841939138286302E-2</v>
      </c>
      <c r="J109" s="17">
        <v>6.3073909401166098E-2</v>
      </c>
      <c r="K109" s="17">
        <v>7.3681034091066203E-2</v>
      </c>
      <c r="L109" s="17">
        <v>6.9638054817490302E-2</v>
      </c>
      <c r="M109" s="17"/>
      <c r="N109" s="17">
        <v>5.2730096628183197E-2</v>
      </c>
      <c r="O109" s="17">
        <v>6.7776924927755597E-2</v>
      </c>
      <c r="P109" s="17">
        <v>4.9711863264333703E-2</v>
      </c>
      <c r="Q109" s="17">
        <v>8.7789667977473507E-2</v>
      </c>
      <c r="R109" s="17"/>
      <c r="S109" s="17">
        <v>5.3934747530152399E-2</v>
      </c>
      <c r="T109" s="17">
        <v>5.6639320870170901E-2</v>
      </c>
      <c r="U109" s="17">
        <v>7.0362419357080402E-2</v>
      </c>
      <c r="V109" s="17">
        <v>5.8143289807950901E-2</v>
      </c>
      <c r="W109" s="17">
        <v>4.1875176954297898E-2</v>
      </c>
      <c r="X109" s="17">
        <v>8.7185425580629902E-2</v>
      </c>
      <c r="Y109" s="17">
        <v>9.0354707094870396E-2</v>
      </c>
      <c r="Z109" s="17">
        <v>6.1408428073095302E-2</v>
      </c>
      <c r="AA109" s="17">
        <v>8.9071885026303102E-2</v>
      </c>
      <c r="AB109" s="17">
        <v>4.6788404930401498E-2</v>
      </c>
      <c r="AC109" s="17">
        <v>5.3024306901356601E-2</v>
      </c>
      <c r="AD109" s="17">
        <v>6.4391527058452705E-2</v>
      </c>
      <c r="AE109" s="17"/>
      <c r="AF109" s="17">
        <v>4.77251405470226E-2</v>
      </c>
      <c r="AG109" s="17">
        <v>5.0891965676810098E-2</v>
      </c>
      <c r="AH109" s="17">
        <v>6.0317618511124702E-2</v>
      </c>
      <c r="AI109" s="17">
        <v>9.5904367158189396E-2</v>
      </c>
      <c r="AJ109" s="17">
        <v>2.1798812134645299E-2</v>
      </c>
      <c r="AK109" s="17"/>
      <c r="AL109" s="17">
        <v>7.0982697469774605E-2</v>
      </c>
      <c r="AM109" s="17">
        <v>7.2931820992535798E-2</v>
      </c>
      <c r="AN109" s="17">
        <v>5.76250062399132E-2</v>
      </c>
      <c r="AO109" s="17">
        <v>4.2142628607210603E-2</v>
      </c>
      <c r="AP109" s="17">
        <v>5.8792876351331298E-2</v>
      </c>
      <c r="AQ109" s="17"/>
      <c r="AR109" s="17">
        <v>3.86414148812151E-2</v>
      </c>
      <c r="AS109" s="17"/>
      <c r="AT109" s="17">
        <v>2.4812301094664899E-2</v>
      </c>
      <c r="AU109" s="17"/>
      <c r="AV109" s="17">
        <v>4.2719640057545499E-2</v>
      </c>
      <c r="AW109" s="17"/>
      <c r="AX109" s="17">
        <v>4.4449319586713998E-2</v>
      </c>
      <c r="AY109" s="17">
        <v>6.3902936520253806E-2</v>
      </c>
      <c r="AZ109" s="17"/>
      <c r="BA109" s="17">
        <v>4.9857175556673898E-2</v>
      </c>
      <c r="BB109" s="17">
        <v>6.2932422866462306E-2</v>
      </c>
    </row>
    <row r="110" spans="2:54">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row>
    <row r="111" spans="2:54">
      <c r="B111" s="6" t="s">
        <v>133</v>
      </c>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row>
    <row r="112" spans="2:54">
      <c r="B112" s="24" t="s">
        <v>29</v>
      </c>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row>
    <row r="113" spans="2:54">
      <c r="B113" t="s">
        <v>126</v>
      </c>
      <c r="C113" s="17">
        <v>0.10654674200681601</v>
      </c>
      <c r="D113" s="17">
        <v>0.130036386784917</v>
      </c>
      <c r="E113" s="17">
        <v>8.3488722735849799E-2</v>
      </c>
      <c r="F113" s="17"/>
      <c r="G113" s="17">
        <v>0.17357607474727699</v>
      </c>
      <c r="H113" s="17">
        <v>0.18363730993778099</v>
      </c>
      <c r="I113" s="17">
        <v>0.122887915232942</v>
      </c>
      <c r="J113" s="17">
        <v>0.108335540759702</v>
      </c>
      <c r="K113" s="17">
        <v>3.8539291212450699E-2</v>
      </c>
      <c r="L113" s="17">
        <v>3.0092504453791299E-2</v>
      </c>
      <c r="M113" s="17"/>
      <c r="N113" s="17">
        <v>0.137943007535693</v>
      </c>
      <c r="O113" s="17">
        <v>8.1440098955090801E-2</v>
      </c>
      <c r="P113" s="17">
        <v>9.31078702035604E-2</v>
      </c>
      <c r="Q113" s="17">
        <v>0.109930261513592</v>
      </c>
      <c r="R113" s="17"/>
      <c r="S113" s="17">
        <v>0.208738150337164</v>
      </c>
      <c r="T113" s="17">
        <v>5.5662052703055499E-2</v>
      </c>
      <c r="U113" s="17">
        <v>8.8056999921477905E-2</v>
      </c>
      <c r="V113" s="17">
        <v>0.110212224971992</v>
      </c>
      <c r="W113" s="17">
        <v>9.7926403768585094E-2</v>
      </c>
      <c r="X113" s="17">
        <v>8.2871502721241996E-2</v>
      </c>
      <c r="Y113" s="17">
        <v>8.5303300043389901E-2</v>
      </c>
      <c r="Z113" s="17">
        <v>0.153767401397122</v>
      </c>
      <c r="AA113" s="17">
        <v>0.10737161127204101</v>
      </c>
      <c r="AB113" s="17">
        <v>8.9680114814983405E-2</v>
      </c>
      <c r="AC113" s="17">
        <v>8.9527840200186296E-2</v>
      </c>
      <c r="AD113" s="17">
        <v>4.9897378943910602E-2</v>
      </c>
      <c r="AE113" s="17"/>
      <c r="AF113" s="17">
        <v>0.19399498773808899</v>
      </c>
      <c r="AG113" s="17">
        <v>6.0085057791646003E-2</v>
      </c>
      <c r="AH113" s="17">
        <v>7.2507872991366407E-2</v>
      </c>
      <c r="AI113" s="17">
        <v>6.9175565280794493E-2</v>
      </c>
      <c r="AJ113" s="17">
        <v>6.3756107764305903E-2</v>
      </c>
      <c r="AK113" s="17"/>
      <c r="AL113" s="17">
        <v>8.4008246942030601E-2</v>
      </c>
      <c r="AM113" s="17">
        <v>7.7507772146674203E-2</v>
      </c>
      <c r="AN113" s="17">
        <v>0.122446681686034</v>
      </c>
      <c r="AO113" s="17">
        <v>0.19970966163748299</v>
      </c>
      <c r="AP113" s="17">
        <v>0.280915029750056</v>
      </c>
      <c r="AQ113" s="17"/>
      <c r="AR113" s="17">
        <v>0.21641490215478901</v>
      </c>
      <c r="AS113" s="17"/>
      <c r="AT113" s="17">
        <v>0.29179641803911299</v>
      </c>
      <c r="AU113" s="17"/>
      <c r="AV113" s="17">
        <v>0.237545196985918</v>
      </c>
      <c r="AW113" s="17"/>
      <c r="AX113" s="17">
        <v>0.19281149252543101</v>
      </c>
      <c r="AY113" s="17">
        <v>0.172687920256094</v>
      </c>
      <c r="AZ113" s="17"/>
      <c r="BA113" s="17">
        <v>7.6645276459954198E-2</v>
      </c>
      <c r="BB113" s="17">
        <v>0.123389145308681</v>
      </c>
    </row>
    <row r="114" spans="2:54">
      <c r="B114" t="s">
        <v>127</v>
      </c>
      <c r="C114" s="17">
        <v>0.28567991657397601</v>
      </c>
      <c r="D114" s="17">
        <v>0.28847514295923399</v>
      </c>
      <c r="E114" s="17">
        <v>0.28240538417280098</v>
      </c>
      <c r="F114" s="17"/>
      <c r="G114" s="17">
        <v>0.37387368543938898</v>
      </c>
      <c r="H114" s="17">
        <v>0.34424179368283098</v>
      </c>
      <c r="I114" s="17">
        <v>0.31862551849857701</v>
      </c>
      <c r="J114" s="17">
        <v>0.23975631900771799</v>
      </c>
      <c r="K114" s="17">
        <v>0.26185367794787401</v>
      </c>
      <c r="L114" s="17">
        <v>0.206119348140372</v>
      </c>
      <c r="M114" s="17"/>
      <c r="N114" s="17">
        <v>0.312316762316593</v>
      </c>
      <c r="O114" s="17">
        <v>0.27045768406301302</v>
      </c>
      <c r="P114" s="17">
        <v>0.29145575638663102</v>
      </c>
      <c r="Q114" s="17">
        <v>0.26753822951571399</v>
      </c>
      <c r="R114" s="17"/>
      <c r="S114" s="17">
        <v>0.31024680826415102</v>
      </c>
      <c r="T114" s="17">
        <v>0.24241042401638399</v>
      </c>
      <c r="U114" s="17">
        <v>0.22753587225996399</v>
      </c>
      <c r="V114" s="17">
        <v>0.27265334810545</v>
      </c>
      <c r="W114" s="17">
        <v>0.28946692185623202</v>
      </c>
      <c r="X114" s="17">
        <v>0.29804159982339201</v>
      </c>
      <c r="Y114" s="17">
        <v>0.29650013845734502</v>
      </c>
      <c r="Z114" s="17">
        <v>0.28035491585005301</v>
      </c>
      <c r="AA114" s="17">
        <v>0.32559411117280002</v>
      </c>
      <c r="AB114" s="17">
        <v>0.29447698750778201</v>
      </c>
      <c r="AC114" s="17">
        <v>0.32356059638254803</v>
      </c>
      <c r="AD114" s="17">
        <v>0.24968513336399401</v>
      </c>
      <c r="AE114" s="17"/>
      <c r="AF114" s="17">
        <v>0.42397487905099601</v>
      </c>
      <c r="AG114" s="17">
        <v>0.20805476899689099</v>
      </c>
      <c r="AH114" s="17">
        <v>0.27904794793986398</v>
      </c>
      <c r="AI114" s="17">
        <v>0.28933093442014901</v>
      </c>
      <c r="AJ114" s="17">
        <v>0.16137558201150301</v>
      </c>
      <c r="AK114" s="17"/>
      <c r="AL114" s="17">
        <v>0.22163591309454</v>
      </c>
      <c r="AM114" s="17">
        <v>0.29962254295984198</v>
      </c>
      <c r="AN114" s="17">
        <v>0.323059531534031</v>
      </c>
      <c r="AO114" s="17">
        <v>0.35167382995582402</v>
      </c>
      <c r="AP114" s="17">
        <v>0.30253476606352198</v>
      </c>
      <c r="AQ114" s="17"/>
      <c r="AR114" s="17">
        <v>0.381776301418154</v>
      </c>
      <c r="AS114" s="17"/>
      <c r="AT114" s="17">
        <v>0.31265521747508401</v>
      </c>
      <c r="AU114" s="17"/>
      <c r="AV114" s="17">
        <v>0.40822762894125098</v>
      </c>
      <c r="AW114" s="17"/>
      <c r="AX114" s="17">
        <v>0.29508036450932901</v>
      </c>
      <c r="AY114" s="17">
        <v>0.425200859824369</v>
      </c>
      <c r="AZ114" s="17"/>
      <c r="BA114" s="17">
        <v>0.21372292932485901</v>
      </c>
      <c r="BB114" s="17">
        <v>0.34460149654920103</v>
      </c>
    </row>
    <row r="115" spans="2:54">
      <c r="B115" t="s">
        <v>128</v>
      </c>
      <c r="C115" s="17">
        <v>0.34713776415512398</v>
      </c>
      <c r="D115" s="17">
        <v>0.33166111590765002</v>
      </c>
      <c r="E115" s="17">
        <v>0.363936488276769</v>
      </c>
      <c r="F115" s="17"/>
      <c r="G115" s="17">
        <v>0.27677118152345198</v>
      </c>
      <c r="H115" s="17">
        <v>0.28234903689601498</v>
      </c>
      <c r="I115" s="17">
        <v>0.32645903615507799</v>
      </c>
      <c r="J115" s="17">
        <v>0.39265403804929599</v>
      </c>
      <c r="K115" s="17">
        <v>0.35467116725882902</v>
      </c>
      <c r="L115" s="17">
        <v>0.42201302510958699</v>
      </c>
      <c r="M115" s="17"/>
      <c r="N115" s="17">
        <v>0.33472782944332302</v>
      </c>
      <c r="O115" s="17">
        <v>0.36568455655669002</v>
      </c>
      <c r="P115" s="17">
        <v>0.382128183680219</v>
      </c>
      <c r="Q115" s="17">
        <v>0.31108974032499198</v>
      </c>
      <c r="R115" s="17"/>
      <c r="S115" s="17">
        <v>0.30300188663615901</v>
      </c>
      <c r="T115" s="17">
        <v>0.380366059663237</v>
      </c>
      <c r="U115" s="17">
        <v>0.379134843422818</v>
      </c>
      <c r="V115" s="17">
        <v>0.35499048200600303</v>
      </c>
      <c r="W115" s="17">
        <v>0.357418937158334</v>
      </c>
      <c r="X115" s="17">
        <v>0.367431430030637</v>
      </c>
      <c r="Y115" s="17">
        <v>0.33271739767070302</v>
      </c>
      <c r="Z115" s="17">
        <v>0.329876305825754</v>
      </c>
      <c r="AA115" s="17">
        <v>0.30276657671941298</v>
      </c>
      <c r="AB115" s="17">
        <v>0.34251964224382497</v>
      </c>
      <c r="AC115" s="17">
        <v>0.31037305309622298</v>
      </c>
      <c r="AD115" s="17">
        <v>0.51389522446055202</v>
      </c>
      <c r="AE115" s="17"/>
      <c r="AF115" s="17">
        <v>0.28984375662296902</v>
      </c>
      <c r="AG115" s="17">
        <v>0.38680621996761899</v>
      </c>
      <c r="AH115" s="17">
        <v>0.42847981006742603</v>
      </c>
      <c r="AI115" s="17">
        <v>0.38127397210604203</v>
      </c>
      <c r="AJ115" s="17">
        <v>0.363939605808901</v>
      </c>
      <c r="AK115" s="17"/>
      <c r="AL115" s="17">
        <v>0.35931356144293902</v>
      </c>
      <c r="AM115" s="17">
        <v>0.366241719686977</v>
      </c>
      <c r="AN115" s="17">
        <v>0.34212425901402299</v>
      </c>
      <c r="AO115" s="17">
        <v>0.30303037124966797</v>
      </c>
      <c r="AP115" s="17">
        <v>0.21921924246452601</v>
      </c>
      <c r="AQ115" s="17"/>
      <c r="AR115" s="17">
        <v>0.27954215458190901</v>
      </c>
      <c r="AS115" s="17"/>
      <c r="AT115" s="17">
        <v>0.24330226320871701</v>
      </c>
      <c r="AU115" s="17"/>
      <c r="AV115" s="17">
        <v>0.26979101842111602</v>
      </c>
      <c r="AW115" s="17"/>
      <c r="AX115" s="17">
        <v>0.297441953040402</v>
      </c>
      <c r="AY115" s="17">
        <v>0.282006425626112</v>
      </c>
      <c r="AZ115" s="17"/>
      <c r="BA115" s="17">
        <v>0.37253854042757201</v>
      </c>
      <c r="BB115" s="17">
        <v>0.33153971479273098</v>
      </c>
    </row>
    <row r="116" spans="2:54">
      <c r="B116" t="s">
        <v>129</v>
      </c>
      <c r="C116" s="17">
        <v>0.173528234260722</v>
      </c>
      <c r="D116" s="17">
        <v>0.18967663880726801</v>
      </c>
      <c r="E116" s="17">
        <v>0.157372882190986</v>
      </c>
      <c r="F116" s="17"/>
      <c r="G116" s="17">
        <v>0.104754390678805</v>
      </c>
      <c r="H116" s="17">
        <v>0.112779358487685</v>
      </c>
      <c r="I116" s="17">
        <v>0.14855153978124</v>
      </c>
      <c r="J116" s="17">
        <v>0.17733981871733601</v>
      </c>
      <c r="K116" s="17">
        <v>0.23637863764966199</v>
      </c>
      <c r="L116" s="17">
        <v>0.24285112074107601</v>
      </c>
      <c r="M116" s="17"/>
      <c r="N116" s="17">
        <v>0.14841302769985401</v>
      </c>
      <c r="O116" s="17">
        <v>0.18772928197771599</v>
      </c>
      <c r="P116" s="17">
        <v>0.16358814695820201</v>
      </c>
      <c r="Q116" s="17">
        <v>0.19786099290617001</v>
      </c>
      <c r="R116" s="17"/>
      <c r="S116" s="17">
        <v>9.3623766914102305E-2</v>
      </c>
      <c r="T116" s="17">
        <v>0.23557530583598099</v>
      </c>
      <c r="U116" s="17">
        <v>0.21960737041387901</v>
      </c>
      <c r="V116" s="17">
        <v>0.17766015942500099</v>
      </c>
      <c r="W116" s="17">
        <v>0.20119127160471301</v>
      </c>
      <c r="X116" s="17">
        <v>0.15456098141218599</v>
      </c>
      <c r="Y116" s="17">
        <v>0.16102715855323699</v>
      </c>
      <c r="Z116" s="17">
        <v>0.17013082220197601</v>
      </c>
      <c r="AA116" s="17">
        <v>0.16245806147333899</v>
      </c>
      <c r="AB116" s="17">
        <v>0.20514830381138099</v>
      </c>
      <c r="AC116" s="17">
        <v>0.17099136407825399</v>
      </c>
      <c r="AD116" s="17">
        <v>0.122130736173091</v>
      </c>
      <c r="AE116" s="17"/>
      <c r="AF116" s="17">
        <v>3.7180535256222703E-2</v>
      </c>
      <c r="AG116" s="17">
        <v>0.26991300845966099</v>
      </c>
      <c r="AH116" s="17">
        <v>0.118760662166798</v>
      </c>
      <c r="AI116" s="17">
        <v>0.174516647603083</v>
      </c>
      <c r="AJ116" s="17">
        <v>0.36662516285922098</v>
      </c>
      <c r="AK116" s="17"/>
      <c r="AL116" s="17">
        <v>0.21451453318451599</v>
      </c>
      <c r="AM116" s="17">
        <v>0.16702309063649401</v>
      </c>
      <c r="AN116" s="17">
        <v>0.13851589880430301</v>
      </c>
      <c r="AO116" s="17">
        <v>0.113652155144775</v>
      </c>
      <c r="AP116" s="17">
        <v>0.128261013392309</v>
      </c>
      <c r="AQ116" s="17"/>
      <c r="AR116" s="17">
        <v>8.8012337352164502E-2</v>
      </c>
      <c r="AS116" s="17"/>
      <c r="AT116" s="17">
        <v>0.137652829892603</v>
      </c>
      <c r="AU116" s="17"/>
      <c r="AV116" s="17">
        <v>4.1908160127150401E-2</v>
      </c>
      <c r="AW116" s="17"/>
      <c r="AX116" s="17">
        <v>0.15381222449854601</v>
      </c>
      <c r="AY116" s="17">
        <v>5.5208014206578997E-2</v>
      </c>
      <c r="AZ116" s="17"/>
      <c r="BA116" s="17">
        <v>0.26442893020790498</v>
      </c>
      <c r="BB116" s="17">
        <v>0.12678517638321199</v>
      </c>
    </row>
    <row r="117" spans="2:54">
      <c r="B117" t="s">
        <v>130</v>
      </c>
      <c r="C117" s="17">
        <v>8.7107343003362203E-2</v>
      </c>
      <c r="D117" s="17">
        <v>6.0150715540931002E-2</v>
      </c>
      <c r="E117" s="17">
        <v>0.11279652262359401</v>
      </c>
      <c r="F117" s="17"/>
      <c r="G117" s="17">
        <v>7.10246676110773E-2</v>
      </c>
      <c r="H117" s="17">
        <v>7.6992500995688204E-2</v>
      </c>
      <c r="I117" s="17">
        <v>8.3475990332163297E-2</v>
      </c>
      <c r="J117" s="17">
        <v>8.1914283465948201E-2</v>
      </c>
      <c r="K117" s="17">
        <v>0.108557225931185</v>
      </c>
      <c r="L117" s="17">
        <v>9.8924001555173002E-2</v>
      </c>
      <c r="M117" s="17"/>
      <c r="N117" s="17">
        <v>6.6599373004536999E-2</v>
      </c>
      <c r="O117" s="17">
        <v>9.4688378447490201E-2</v>
      </c>
      <c r="P117" s="17">
        <v>6.9720042771387894E-2</v>
      </c>
      <c r="Q117" s="17">
        <v>0.113580775739531</v>
      </c>
      <c r="R117" s="17"/>
      <c r="S117" s="17">
        <v>8.4389387848423994E-2</v>
      </c>
      <c r="T117" s="17">
        <v>8.5986157781343095E-2</v>
      </c>
      <c r="U117" s="17">
        <v>8.5664913981861004E-2</v>
      </c>
      <c r="V117" s="17">
        <v>8.4483785491553706E-2</v>
      </c>
      <c r="W117" s="17">
        <v>5.3996465612135898E-2</v>
      </c>
      <c r="X117" s="17">
        <v>9.7094486012543293E-2</v>
      </c>
      <c r="Y117" s="17">
        <v>0.124452005275326</v>
      </c>
      <c r="Z117" s="17">
        <v>6.5870554725095398E-2</v>
      </c>
      <c r="AA117" s="17">
        <v>0.101809639362408</v>
      </c>
      <c r="AB117" s="17">
        <v>6.8174951622028704E-2</v>
      </c>
      <c r="AC117" s="17">
        <v>0.10554714624278801</v>
      </c>
      <c r="AD117" s="17">
        <v>6.4391527058452705E-2</v>
      </c>
      <c r="AE117" s="17"/>
      <c r="AF117" s="17">
        <v>5.5005841331723697E-2</v>
      </c>
      <c r="AG117" s="17">
        <v>7.5140944784182706E-2</v>
      </c>
      <c r="AH117" s="17">
        <v>0.10120370683454501</v>
      </c>
      <c r="AI117" s="17">
        <v>8.57028805899306E-2</v>
      </c>
      <c r="AJ117" s="17">
        <v>4.4303541556068297E-2</v>
      </c>
      <c r="AK117" s="17"/>
      <c r="AL117" s="17">
        <v>0.120527745335974</v>
      </c>
      <c r="AM117" s="17">
        <v>8.9604874570013399E-2</v>
      </c>
      <c r="AN117" s="17">
        <v>7.3853628961608603E-2</v>
      </c>
      <c r="AO117" s="17">
        <v>3.1933982012250499E-2</v>
      </c>
      <c r="AP117" s="17">
        <v>6.9069948329586003E-2</v>
      </c>
      <c r="AQ117" s="17"/>
      <c r="AR117" s="17">
        <v>3.4254304492983403E-2</v>
      </c>
      <c r="AS117" s="17"/>
      <c r="AT117" s="17">
        <v>1.45932713844838E-2</v>
      </c>
      <c r="AU117" s="17"/>
      <c r="AV117" s="17">
        <v>4.2527995524565099E-2</v>
      </c>
      <c r="AW117" s="17"/>
      <c r="AX117" s="17">
        <v>6.0853965426291803E-2</v>
      </c>
      <c r="AY117" s="17">
        <v>6.4896780086846004E-2</v>
      </c>
      <c r="AZ117" s="17"/>
      <c r="BA117" s="17">
        <v>7.2664323579709797E-2</v>
      </c>
      <c r="BB117" s="17">
        <v>7.3684466966174297E-2</v>
      </c>
    </row>
    <row r="118" spans="2:54">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row>
    <row r="119" spans="2:54">
      <c r="B119" s="6" t="s">
        <v>134</v>
      </c>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row>
    <row r="120" spans="2:54">
      <c r="B120" s="24" t="s">
        <v>29</v>
      </c>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row>
    <row r="121" spans="2:54">
      <c r="B121" t="s">
        <v>126</v>
      </c>
      <c r="C121" s="17">
        <v>0.14168266763208501</v>
      </c>
      <c r="D121" s="17">
        <v>0.15409792433737099</v>
      </c>
      <c r="E121" s="17">
        <v>0.12967573430689899</v>
      </c>
      <c r="F121" s="17"/>
      <c r="G121" s="17">
        <v>0.193049414138559</v>
      </c>
      <c r="H121" s="17">
        <v>0.232290055055034</v>
      </c>
      <c r="I121" s="17">
        <v>0.16634539987699501</v>
      </c>
      <c r="J121" s="17">
        <v>0.14129266443271099</v>
      </c>
      <c r="K121" s="17">
        <v>7.6652037841561799E-2</v>
      </c>
      <c r="L121" s="17">
        <v>5.7607108690086603E-2</v>
      </c>
      <c r="M121" s="17"/>
      <c r="N121" s="17">
        <v>0.14825766032271401</v>
      </c>
      <c r="O121" s="17">
        <v>0.119046607083582</v>
      </c>
      <c r="P121" s="17">
        <v>0.145399280467336</v>
      </c>
      <c r="Q121" s="17">
        <v>0.155598629789648</v>
      </c>
      <c r="R121" s="17"/>
      <c r="S121" s="17">
        <v>0.22720268463035201</v>
      </c>
      <c r="T121" s="17">
        <v>7.7021783844324399E-2</v>
      </c>
      <c r="U121" s="17">
        <v>0.10140141979681901</v>
      </c>
      <c r="V121" s="17">
        <v>0.106647017032487</v>
      </c>
      <c r="W121" s="17">
        <v>0.12662017525293501</v>
      </c>
      <c r="X121" s="17">
        <v>0.12486658046981899</v>
      </c>
      <c r="Y121" s="17">
        <v>0.160273325044437</v>
      </c>
      <c r="Z121" s="17">
        <v>0.21155499317277199</v>
      </c>
      <c r="AA121" s="17">
        <v>0.18547271446910599</v>
      </c>
      <c r="AB121" s="17">
        <v>0.119966689281458</v>
      </c>
      <c r="AC121" s="17">
        <v>0.118992905372146</v>
      </c>
      <c r="AD121" s="17">
        <v>0.12125172437050399</v>
      </c>
      <c r="AE121" s="17"/>
      <c r="AF121" s="17">
        <v>0.247547359731315</v>
      </c>
      <c r="AG121" s="17">
        <v>0.105638029649294</v>
      </c>
      <c r="AH121" s="17">
        <v>0.107324101201</v>
      </c>
      <c r="AI121" s="17">
        <v>0.103580959959147</v>
      </c>
      <c r="AJ121" s="17">
        <v>7.2373517761261497E-2</v>
      </c>
      <c r="AK121" s="17"/>
      <c r="AL121" s="17">
        <v>0.11441995215852301</v>
      </c>
      <c r="AM121" s="17">
        <v>0.10538159310082899</v>
      </c>
      <c r="AN121" s="17">
        <v>0.15565495439306201</v>
      </c>
      <c r="AO121" s="17">
        <v>0.25315904473884698</v>
      </c>
      <c r="AP121" s="17">
        <v>0.30858407667195298</v>
      </c>
      <c r="AQ121" s="17"/>
      <c r="AR121" s="17">
        <v>0.25899219201516099</v>
      </c>
      <c r="AS121" s="17"/>
      <c r="AT121" s="17">
        <v>0.300785980447909</v>
      </c>
      <c r="AU121" s="17"/>
      <c r="AV121" s="17">
        <v>0.28326050692692001</v>
      </c>
      <c r="AW121" s="17"/>
      <c r="AX121" s="17">
        <v>0.201089653651714</v>
      </c>
      <c r="AY121" s="17">
        <v>0.23444223241418999</v>
      </c>
      <c r="AZ121" s="17"/>
      <c r="BA121" s="17">
        <v>0.105745149291837</v>
      </c>
      <c r="BB121" s="17">
        <v>0.16285406621266399</v>
      </c>
    </row>
    <row r="122" spans="2:54">
      <c r="B122" t="s">
        <v>127</v>
      </c>
      <c r="C122" s="17">
        <v>0.31001909072071798</v>
      </c>
      <c r="D122" s="17">
        <v>0.33200234481229401</v>
      </c>
      <c r="E122" s="17">
        <v>0.287501201431963</v>
      </c>
      <c r="F122" s="17"/>
      <c r="G122" s="17">
        <v>0.37904029531148697</v>
      </c>
      <c r="H122" s="17">
        <v>0.30569227888496198</v>
      </c>
      <c r="I122" s="17">
        <v>0.32387266422725403</v>
      </c>
      <c r="J122" s="17">
        <v>0.30947768337019699</v>
      </c>
      <c r="K122" s="17">
        <v>0.31640838322826398</v>
      </c>
      <c r="L122" s="17">
        <v>0.25298833278974098</v>
      </c>
      <c r="M122" s="17"/>
      <c r="N122" s="17">
        <v>0.33593312668011899</v>
      </c>
      <c r="O122" s="17">
        <v>0.295453900290302</v>
      </c>
      <c r="P122" s="17">
        <v>0.33105119130536997</v>
      </c>
      <c r="Q122" s="17">
        <v>0.27869760360248702</v>
      </c>
      <c r="R122" s="17"/>
      <c r="S122" s="17">
        <v>0.32492530778796802</v>
      </c>
      <c r="T122" s="17">
        <v>0.274750916560145</v>
      </c>
      <c r="U122" s="17">
        <v>0.24923226798782699</v>
      </c>
      <c r="V122" s="17">
        <v>0.36684659759662402</v>
      </c>
      <c r="W122" s="17">
        <v>0.32364480187398198</v>
      </c>
      <c r="X122" s="17">
        <v>0.32495987147063099</v>
      </c>
      <c r="Y122" s="17">
        <v>0.30834472821886499</v>
      </c>
      <c r="Z122" s="17">
        <v>0.30275586260468501</v>
      </c>
      <c r="AA122" s="17">
        <v>0.32709252286715401</v>
      </c>
      <c r="AB122" s="17">
        <v>0.33153317649983899</v>
      </c>
      <c r="AC122" s="17">
        <v>0.28675767225224902</v>
      </c>
      <c r="AD122" s="17">
        <v>0.23491430510996</v>
      </c>
      <c r="AE122" s="17"/>
      <c r="AF122" s="17">
        <v>0.45658308332094699</v>
      </c>
      <c r="AG122" s="17">
        <v>0.21043310964228601</v>
      </c>
      <c r="AH122" s="17">
        <v>0.34627920562570402</v>
      </c>
      <c r="AI122" s="17">
        <v>0.31544478887030802</v>
      </c>
      <c r="AJ122" s="17">
        <v>0.17180660737374501</v>
      </c>
      <c r="AK122" s="17"/>
      <c r="AL122" s="17">
        <v>0.25918429001965898</v>
      </c>
      <c r="AM122" s="17">
        <v>0.33424546353269202</v>
      </c>
      <c r="AN122" s="17">
        <v>0.32829189211196103</v>
      </c>
      <c r="AO122" s="17">
        <v>0.39378416920522902</v>
      </c>
      <c r="AP122" s="17">
        <v>0.36308801410594599</v>
      </c>
      <c r="AQ122" s="17"/>
      <c r="AR122" s="17">
        <v>0.41907530435377799</v>
      </c>
      <c r="AS122" s="17"/>
      <c r="AT122" s="17">
        <v>0.40652495354682699</v>
      </c>
      <c r="AU122" s="17"/>
      <c r="AV122" s="17">
        <v>0.43772482282933001</v>
      </c>
      <c r="AW122" s="17"/>
      <c r="AX122" s="17">
        <v>0.39556159768652599</v>
      </c>
      <c r="AY122" s="17">
        <v>0.43502748725590501</v>
      </c>
      <c r="AZ122" s="17"/>
      <c r="BA122" s="17">
        <v>0.24684202572351299</v>
      </c>
      <c r="BB122" s="17">
        <v>0.35526503453797698</v>
      </c>
    </row>
    <row r="123" spans="2:54">
      <c r="B123" t="s">
        <v>128</v>
      </c>
      <c r="C123" s="17">
        <v>0.30986742697473502</v>
      </c>
      <c r="D123" s="17">
        <v>0.29234536766920999</v>
      </c>
      <c r="E123" s="17">
        <v>0.328482160981798</v>
      </c>
      <c r="F123" s="17"/>
      <c r="G123" s="17">
        <v>0.238804666668753</v>
      </c>
      <c r="H123" s="17">
        <v>0.29699543920903099</v>
      </c>
      <c r="I123" s="17">
        <v>0.29198185783758501</v>
      </c>
      <c r="J123" s="17">
        <v>0.30769159511431199</v>
      </c>
      <c r="K123" s="17">
        <v>0.29746975035319301</v>
      </c>
      <c r="L123" s="17">
        <v>0.39259888116361502</v>
      </c>
      <c r="M123" s="17"/>
      <c r="N123" s="17">
        <v>0.32837141997079899</v>
      </c>
      <c r="O123" s="17">
        <v>0.336427315828291</v>
      </c>
      <c r="P123" s="17">
        <v>0.28566580642760597</v>
      </c>
      <c r="Q123" s="17">
        <v>0.27901049649686499</v>
      </c>
      <c r="R123" s="17"/>
      <c r="S123" s="17">
        <v>0.28103763925778003</v>
      </c>
      <c r="T123" s="17">
        <v>0.35553211933233297</v>
      </c>
      <c r="U123" s="17">
        <v>0.37498820497770702</v>
      </c>
      <c r="V123" s="17">
        <v>0.30396901196287002</v>
      </c>
      <c r="W123" s="17">
        <v>0.30346634835056702</v>
      </c>
      <c r="X123" s="17">
        <v>0.298562694977968</v>
      </c>
      <c r="Y123" s="17">
        <v>0.28595248845421001</v>
      </c>
      <c r="Z123" s="17">
        <v>0.29399354510771603</v>
      </c>
      <c r="AA123" s="17">
        <v>0.24365985326233799</v>
      </c>
      <c r="AB123" s="17">
        <v>0.32539465234953802</v>
      </c>
      <c r="AC123" s="17">
        <v>0.30864884212162202</v>
      </c>
      <c r="AD123" s="17">
        <v>0.42164239673335602</v>
      </c>
      <c r="AE123" s="17"/>
      <c r="AF123" s="17">
        <v>0.21119492210962201</v>
      </c>
      <c r="AG123" s="17">
        <v>0.38076219077360202</v>
      </c>
      <c r="AH123" s="17">
        <v>0.35529362396057101</v>
      </c>
      <c r="AI123" s="17">
        <v>0.35635565777808098</v>
      </c>
      <c r="AJ123" s="17">
        <v>0.33872655228339399</v>
      </c>
      <c r="AK123" s="17"/>
      <c r="AL123" s="17">
        <v>0.32357841283215899</v>
      </c>
      <c r="AM123" s="17">
        <v>0.32560341601128301</v>
      </c>
      <c r="AN123" s="17">
        <v>0.32277910129551601</v>
      </c>
      <c r="AO123" s="17">
        <v>0.20660760809727699</v>
      </c>
      <c r="AP123" s="17">
        <v>0.192064640891558</v>
      </c>
      <c r="AQ123" s="17"/>
      <c r="AR123" s="17">
        <v>0.21180252061912899</v>
      </c>
      <c r="AS123" s="17"/>
      <c r="AT123" s="17">
        <v>0.16700096866646999</v>
      </c>
      <c r="AU123" s="17"/>
      <c r="AV123" s="17">
        <v>0.186201566558445</v>
      </c>
      <c r="AW123" s="17"/>
      <c r="AX123" s="17">
        <v>0.24787757673025901</v>
      </c>
      <c r="AY123" s="17">
        <v>0.23280385457050001</v>
      </c>
      <c r="AZ123" s="17"/>
      <c r="BA123" s="17">
        <v>0.32768490494951402</v>
      </c>
      <c r="BB123" s="17">
        <v>0.31003645469824598</v>
      </c>
    </row>
    <row r="124" spans="2:54">
      <c r="B124" t="s">
        <v>129</v>
      </c>
      <c r="C124" s="17">
        <v>0.185624800865517</v>
      </c>
      <c r="D124" s="17">
        <v>0.18783653540762699</v>
      </c>
      <c r="E124" s="17">
        <v>0.183136117958516</v>
      </c>
      <c r="F124" s="17"/>
      <c r="G124" s="17">
        <v>0.131021294927326</v>
      </c>
      <c r="H124" s="17">
        <v>0.112592174392733</v>
      </c>
      <c r="I124" s="17">
        <v>0.168625339528857</v>
      </c>
      <c r="J124" s="17">
        <v>0.18678348049428201</v>
      </c>
      <c r="K124" s="17">
        <v>0.25689528102413101</v>
      </c>
      <c r="L124" s="17">
        <v>0.24560136234465099</v>
      </c>
      <c r="M124" s="17"/>
      <c r="N124" s="17">
        <v>0.15158832474040601</v>
      </c>
      <c r="O124" s="17">
        <v>0.188172533375942</v>
      </c>
      <c r="P124" s="17">
        <v>0.193686905025273</v>
      </c>
      <c r="Q124" s="17">
        <v>0.21619905163590999</v>
      </c>
      <c r="R124" s="17"/>
      <c r="S124" s="17">
        <v>0.113385456470897</v>
      </c>
      <c r="T124" s="17">
        <v>0.245911305390557</v>
      </c>
      <c r="U124" s="17">
        <v>0.21579666245377599</v>
      </c>
      <c r="V124" s="17">
        <v>0.179134034990557</v>
      </c>
      <c r="W124" s="17">
        <v>0.220957755482104</v>
      </c>
      <c r="X124" s="17">
        <v>0.17941416907371499</v>
      </c>
      <c r="Y124" s="17">
        <v>0.174516801998222</v>
      </c>
      <c r="Z124" s="17">
        <v>0.15473822178605101</v>
      </c>
      <c r="AA124" s="17">
        <v>0.17836294552918</v>
      </c>
      <c r="AB124" s="17">
        <v>0.180200422848251</v>
      </c>
      <c r="AC124" s="17">
        <v>0.23912454319828799</v>
      </c>
      <c r="AD124" s="17">
        <v>0.160715005837967</v>
      </c>
      <c r="AE124" s="17"/>
      <c r="AF124" s="17">
        <v>4.7045830375177101E-2</v>
      </c>
      <c r="AG124" s="17">
        <v>0.26954301617507498</v>
      </c>
      <c r="AH124" s="17">
        <v>0.14557576875579001</v>
      </c>
      <c r="AI124" s="17">
        <v>0.16884781548663699</v>
      </c>
      <c r="AJ124" s="17">
        <v>0.40127382897723402</v>
      </c>
      <c r="AK124" s="17"/>
      <c r="AL124" s="17">
        <v>0.23035266056446399</v>
      </c>
      <c r="AM124" s="17">
        <v>0.18065360699254299</v>
      </c>
      <c r="AN124" s="17">
        <v>0.15240046118703601</v>
      </c>
      <c r="AO124" s="17">
        <v>0.11556075641685901</v>
      </c>
      <c r="AP124" s="17">
        <v>9.20835233453874E-2</v>
      </c>
      <c r="AQ124" s="17"/>
      <c r="AR124" s="17">
        <v>8.7252687423292105E-2</v>
      </c>
      <c r="AS124" s="17"/>
      <c r="AT124" s="17">
        <v>0.120430719003407</v>
      </c>
      <c r="AU124" s="17"/>
      <c r="AV124" s="17">
        <v>6.3071940082350494E-2</v>
      </c>
      <c r="AW124" s="17"/>
      <c r="AX124" s="17">
        <v>0.111957702334089</v>
      </c>
      <c r="AY124" s="17">
        <v>4.8222370653229797E-2</v>
      </c>
      <c r="AZ124" s="17"/>
      <c r="BA124" s="17">
        <v>0.27932864701575899</v>
      </c>
      <c r="BB124" s="17">
        <v>0.127427567245124</v>
      </c>
    </row>
    <row r="125" spans="2:54">
      <c r="B125" t="s">
        <v>130</v>
      </c>
      <c r="C125" s="17">
        <v>5.2806013806944302E-2</v>
      </c>
      <c r="D125" s="17">
        <v>3.3717827773497903E-2</v>
      </c>
      <c r="E125" s="17">
        <v>7.1204785320823805E-2</v>
      </c>
      <c r="F125" s="17"/>
      <c r="G125" s="17">
        <v>5.8084328953875497E-2</v>
      </c>
      <c r="H125" s="17">
        <v>5.2430052458239902E-2</v>
      </c>
      <c r="I125" s="17">
        <v>4.9174738529309897E-2</v>
      </c>
      <c r="J125" s="17">
        <v>5.4754576588498999E-2</v>
      </c>
      <c r="K125" s="17">
        <v>5.2574547552849703E-2</v>
      </c>
      <c r="L125" s="17">
        <v>5.1204315011906198E-2</v>
      </c>
      <c r="M125" s="17"/>
      <c r="N125" s="17">
        <v>3.5849468285961701E-2</v>
      </c>
      <c r="O125" s="17">
        <v>6.0899643421883698E-2</v>
      </c>
      <c r="P125" s="17">
        <v>4.4196816774415601E-2</v>
      </c>
      <c r="Q125" s="17">
        <v>7.0494218475090006E-2</v>
      </c>
      <c r="R125" s="17"/>
      <c r="S125" s="17">
        <v>5.3448911853004002E-2</v>
      </c>
      <c r="T125" s="17">
        <v>4.6783874872641303E-2</v>
      </c>
      <c r="U125" s="17">
        <v>5.8581444783870902E-2</v>
      </c>
      <c r="V125" s="17">
        <v>4.34033384174623E-2</v>
      </c>
      <c r="W125" s="17">
        <v>2.5310919040412799E-2</v>
      </c>
      <c r="X125" s="17">
        <v>7.2196684007867495E-2</v>
      </c>
      <c r="Y125" s="17">
        <v>7.0912656284266101E-2</v>
      </c>
      <c r="Z125" s="17">
        <v>3.6957377328775999E-2</v>
      </c>
      <c r="AA125" s="17">
        <v>6.5411963872222006E-2</v>
      </c>
      <c r="AB125" s="17">
        <v>4.2905059020913898E-2</v>
      </c>
      <c r="AC125" s="17">
        <v>4.64760370556946E-2</v>
      </c>
      <c r="AD125" s="17">
        <v>6.14765679482129E-2</v>
      </c>
      <c r="AE125" s="17"/>
      <c r="AF125" s="17">
        <v>3.7628804462939099E-2</v>
      </c>
      <c r="AG125" s="17">
        <v>3.3623653759742397E-2</v>
      </c>
      <c r="AH125" s="17">
        <v>4.5527300456934601E-2</v>
      </c>
      <c r="AI125" s="17">
        <v>5.5770777905826498E-2</v>
      </c>
      <c r="AJ125" s="17">
        <v>1.5819493604365902E-2</v>
      </c>
      <c r="AK125" s="17"/>
      <c r="AL125" s="17">
        <v>7.2464684425194603E-2</v>
      </c>
      <c r="AM125" s="17">
        <v>5.4115920362652899E-2</v>
      </c>
      <c r="AN125" s="17">
        <v>4.0873591012423903E-2</v>
      </c>
      <c r="AO125" s="17">
        <v>3.0888421541787801E-2</v>
      </c>
      <c r="AP125" s="17">
        <v>4.4179744985155103E-2</v>
      </c>
      <c r="AQ125" s="17"/>
      <c r="AR125" s="17">
        <v>2.28772955886406E-2</v>
      </c>
      <c r="AS125" s="17"/>
      <c r="AT125" s="17">
        <v>5.2573783353856204E-3</v>
      </c>
      <c r="AU125" s="17"/>
      <c r="AV125" s="17">
        <v>2.9741163602954399E-2</v>
      </c>
      <c r="AW125" s="17"/>
      <c r="AX125" s="17">
        <v>4.3513469597412098E-2</v>
      </c>
      <c r="AY125" s="17">
        <v>4.95040551061759E-2</v>
      </c>
      <c r="AZ125" s="17"/>
      <c r="BA125" s="17">
        <v>4.0399273019376902E-2</v>
      </c>
      <c r="BB125" s="17">
        <v>4.4416877305989103E-2</v>
      </c>
    </row>
    <row r="126" spans="2:54">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row>
    <row r="127" spans="2:54">
      <c r="B127" s="6" t="s">
        <v>135</v>
      </c>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row>
    <row r="128" spans="2:54">
      <c r="B128" s="24" t="s">
        <v>30</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row>
    <row r="129" spans="2:54">
      <c r="B129" t="s">
        <v>136</v>
      </c>
      <c r="C129" s="17">
        <v>0.33439024873983703</v>
      </c>
      <c r="D129" s="17">
        <v>0.33750044289812198</v>
      </c>
      <c r="E129" s="17">
        <v>0.33255408388138502</v>
      </c>
      <c r="F129" s="17"/>
      <c r="G129" s="17">
        <v>0.33674710552221698</v>
      </c>
      <c r="H129" s="17">
        <v>0.36956574078457199</v>
      </c>
      <c r="I129" s="17">
        <v>0.357832379297507</v>
      </c>
      <c r="J129" s="17">
        <v>0.28392892395830299</v>
      </c>
      <c r="K129" s="17">
        <v>0.32222380550487201</v>
      </c>
      <c r="L129" s="17">
        <v>0.337048526091</v>
      </c>
      <c r="M129" s="17"/>
      <c r="N129" s="17">
        <v>0.31837309169973999</v>
      </c>
      <c r="O129" s="17">
        <v>0.322864568980467</v>
      </c>
      <c r="P129" s="17">
        <v>0.372219766169612</v>
      </c>
      <c r="Q129" s="17">
        <v>0.32984424719626099</v>
      </c>
      <c r="R129" s="17"/>
      <c r="S129" s="17">
        <v>0.36505719771061501</v>
      </c>
      <c r="T129" s="17">
        <v>0.33435266456132201</v>
      </c>
      <c r="U129" s="17">
        <v>0.38789220596993002</v>
      </c>
      <c r="V129" s="17">
        <v>0.34446835516588198</v>
      </c>
      <c r="W129" s="17">
        <v>0.35504420692194599</v>
      </c>
      <c r="X129" s="17">
        <v>0.32811333761700001</v>
      </c>
      <c r="Y129" s="17">
        <v>0.26179565844605401</v>
      </c>
      <c r="Z129" s="17">
        <v>0.27632209244657602</v>
      </c>
      <c r="AA129" s="17">
        <v>0.30155515162047902</v>
      </c>
      <c r="AB129" s="17">
        <v>0.35580605775456903</v>
      </c>
      <c r="AC129" s="17">
        <v>0.33311989616494803</v>
      </c>
      <c r="AD129" s="17">
        <v>0.31701613196848599</v>
      </c>
      <c r="AE129" s="17"/>
      <c r="AF129" s="17">
        <v>0.31841609022944301</v>
      </c>
      <c r="AG129" s="17">
        <v>0.39261821169274103</v>
      </c>
      <c r="AH129" s="17">
        <v>0.25869127087775501</v>
      </c>
      <c r="AI129" s="17">
        <v>0.31690891756598599</v>
      </c>
      <c r="AJ129" s="17">
        <v>0.38804321748359299</v>
      </c>
      <c r="AK129" s="17"/>
      <c r="AL129" s="17">
        <v>0.356788543670151</v>
      </c>
      <c r="AM129" s="17">
        <v>0.33702612368836399</v>
      </c>
      <c r="AN129" s="17">
        <v>0.30651278046254099</v>
      </c>
      <c r="AO129" s="17">
        <v>0.34186199642526799</v>
      </c>
      <c r="AP129" s="17">
        <v>0.34634062932248599</v>
      </c>
      <c r="AQ129" s="17"/>
      <c r="AR129" s="17">
        <v>0.34987836366872699</v>
      </c>
      <c r="AS129" s="17"/>
      <c r="AT129" s="17">
        <v>0.44680996982109999</v>
      </c>
      <c r="AU129" s="17"/>
      <c r="AV129" s="17">
        <v>0.293409405522497</v>
      </c>
      <c r="AW129" s="17"/>
      <c r="AX129" s="17">
        <v>0.351704286988062</v>
      </c>
      <c r="AY129" s="17">
        <v>0.29059157256215601</v>
      </c>
      <c r="AZ129" s="17"/>
      <c r="BA129" s="17">
        <v>0.37046247334346699</v>
      </c>
      <c r="BB129" s="17">
        <v>0.29210490665685601</v>
      </c>
    </row>
    <row r="130" spans="2:54">
      <c r="B130" t="s">
        <v>137</v>
      </c>
      <c r="C130" s="17">
        <v>0.33163854130718901</v>
      </c>
      <c r="D130" s="17">
        <v>0.34204078094426899</v>
      </c>
      <c r="E130" s="17">
        <v>0.322302462077107</v>
      </c>
      <c r="F130" s="17"/>
      <c r="G130" s="17">
        <v>0.31987050804671702</v>
      </c>
      <c r="H130" s="17">
        <v>0.29237116568905602</v>
      </c>
      <c r="I130" s="17">
        <v>0.268116595542155</v>
      </c>
      <c r="J130" s="17">
        <v>0.29601659244998002</v>
      </c>
      <c r="K130" s="17">
        <v>0.37025714808771298</v>
      </c>
      <c r="L130" s="17">
        <v>0.41397950122353699</v>
      </c>
      <c r="M130" s="17"/>
      <c r="N130" s="17">
        <v>0.30701376924189</v>
      </c>
      <c r="O130" s="17">
        <v>0.35775227180014701</v>
      </c>
      <c r="P130" s="17">
        <v>0.32827234627659202</v>
      </c>
      <c r="Q130" s="17">
        <v>0.33360692479292497</v>
      </c>
      <c r="R130" s="17"/>
      <c r="S130" s="17">
        <v>0.30655737748804401</v>
      </c>
      <c r="T130" s="17">
        <v>0.41047889630755502</v>
      </c>
      <c r="U130" s="17">
        <v>0.426118796542032</v>
      </c>
      <c r="V130" s="17">
        <v>0.32948698372745699</v>
      </c>
      <c r="W130" s="17">
        <v>0.337697997131715</v>
      </c>
      <c r="X130" s="17">
        <v>0.308610358910542</v>
      </c>
      <c r="Y130" s="17">
        <v>0.29280506523063499</v>
      </c>
      <c r="Z130" s="17">
        <v>0.29825377857285301</v>
      </c>
      <c r="AA130" s="17">
        <v>0.27352207772252402</v>
      </c>
      <c r="AB130" s="17">
        <v>0.28070289503421603</v>
      </c>
      <c r="AC130" s="17">
        <v>0.37500620193227702</v>
      </c>
      <c r="AD130" s="17">
        <v>0.30279763351451799</v>
      </c>
      <c r="AE130" s="17"/>
      <c r="AF130" s="17">
        <v>0.16374400880661499</v>
      </c>
      <c r="AG130" s="17">
        <v>0.48943804881308201</v>
      </c>
      <c r="AH130" s="17">
        <v>0.27977259264597498</v>
      </c>
      <c r="AI130" s="17">
        <v>0.358918257600988</v>
      </c>
      <c r="AJ130" s="17">
        <v>0.48395150498713302</v>
      </c>
      <c r="AK130" s="17"/>
      <c r="AL130" s="17">
        <v>0.37133328320950898</v>
      </c>
      <c r="AM130" s="17">
        <v>0.31683491205214298</v>
      </c>
      <c r="AN130" s="17">
        <v>0.28459905555964599</v>
      </c>
      <c r="AO130" s="17">
        <v>0.30472628160403997</v>
      </c>
      <c r="AP130" s="17">
        <v>0.26331846999311398</v>
      </c>
      <c r="AQ130" s="17"/>
      <c r="AR130" s="17">
        <v>0.27167196987810099</v>
      </c>
      <c r="AS130" s="17"/>
      <c r="AT130" s="17">
        <v>0.35389660865790301</v>
      </c>
      <c r="AU130" s="17"/>
      <c r="AV130" s="17">
        <v>0.23695629955216499</v>
      </c>
      <c r="AW130" s="17"/>
      <c r="AX130" s="17">
        <v>0.28039625563027698</v>
      </c>
      <c r="AY130" s="17">
        <v>0.16998240819507099</v>
      </c>
      <c r="AZ130" s="17"/>
      <c r="BA130" s="17">
        <v>0.434523784283949</v>
      </c>
      <c r="BB130" s="17">
        <v>0.276541489709764</v>
      </c>
    </row>
    <row r="131" spans="2:54">
      <c r="B131" t="s">
        <v>138</v>
      </c>
      <c r="C131" s="17">
        <v>0.32470318955020899</v>
      </c>
      <c r="D131" s="17">
        <v>0.36003814941032902</v>
      </c>
      <c r="E131" s="17">
        <v>0.29251242350787199</v>
      </c>
      <c r="F131" s="17"/>
      <c r="G131" s="17">
        <v>0.26538603546404999</v>
      </c>
      <c r="H131" s="17">
        <v>0.28614514047985001</v>
      </c>
      <c r="I131" s="17">
        <v>0.28581154902163902</v>
      </c>
      <c r="J131" s="17">
        <v>0.33931153817733301</v>
      </c>
      <c r="K131" s="17">
        <v>0.32800857601122602</v>
      </c>
      <c r="L131" s="17">
        <v>0.40225718876036998</v>
      </c>
      <c r="M131" s="17"/>
      <c r="N131" s="17">
        <v>0.357340149007979</v>
      </c>
      <c r="O131" s="17">
        <v>0.33888519009195001</v>
      </c>
      <c r="P131" s="17">
        <v>0.30725579619243398</v>
      </c>
      <c r="Q131" s="17">
        <v>0.29406104276109701</v>
      </c>
      <c r="R131" s="17"/>
      <c r="S131" s="17">
        <v>0.29741144274604198</v>
      </c>
      <c r="T131" s="17">
        <v>0.40702709766286499</v>
      </c>
      <c r="U131" s="17">
        <v>0.396427747335382</v>
      </c>
      <c r="V131" s="17">
        <v>0.32920488154179101</v>
      </c>
      <c r="W131" s="17">
        <v>0.34358524524409301</v>
      </c>
      <c r="X131" s="17">
        <v>0.29875738024306903</v>
      </c>
      <c r="Y131" s="17">
        <v>0.25429793654593702</v>
      </c>
      <c r="Z131" s="17">
        <v>0.36310921969404802</v>
      </c>
      <c r="AA131" s="17">
        <v>0.30377043840301599</v>
      </c>
      <c r="AB131" s="17">
        <v>0.30206177900671699</v>
      </c>
      <c r="AC131" s="17">
        <v>0.25183133480303599</v>
      </c>
      <c r="AD131" s="17">
        <v>0.29369852731169999</v>
      </c>
      <c r="AE131" s="17"/>
      <c r="AF131" s="17">
        <v>0.20839169456399301</v>
      </c>
      <c r="AG131" s="17">
        <v>0.48598588518722202</v>
      </c>
      <c r="AH131" s="17">
        <v>0.31085400958430498</v>
      </c>
      <c r="AI131" s="17">
        <v>0.32723791901819699</v>
      </c>
      <c r="AJ131" s="17">
        <v>0.40945747892334899</v>
      </c>
      <c r="AK131" s="17"/>
      <c r="AL131" s="17">
        <v>0.321245926108921</v>
      </c>
      <c r="AM131" s="17">
        <v>0.33203187637970599</v>
      </c>
      <c r="AN131" s="17">
        <v>0.31154128432157502</v>
      </c>
      <c r="AO131" s="17">
        <v>0.32485668008477497</v>
      </c>
      <c r="AP131" s="17">
        <v>0.22396621407317199</v>
      </c>
      <c r="AQ131" s="17"/>
      <c r="AR131" s="17">
        <v>0.27034044262522</v>
      </c>
      <c r="AS131" s="17"/>
      <c r="AT131" s="17">
        <v>0.322096092339625</v>
      </c>
      <c r="AU131" s="17"/>
      <c r="AV131" s="17">
        <v>0.225576671690908</v>
      </c>
      <c r="AW131" s="17"/>
      <c r="AX131" s="17">
        <v>0.29880108146680601</v>
      </c>
      <c r="AY131" s="17">
        <v>0.20237610398102401</v>
      </c>
      <c r="AZ131" s="17"/>
      <c r="BA131" s="17">
        <v>0.39651239954347001</v>
      </c>
      <c r="BB131" s="17">
        <v>0.30096846074018602</v>
      </c>
    </row>
    <row r="132" spans="2:54">
      <c r="B132" t="s">
        <v>139</v>
      </c>
      <c r="C132" s="17">
        <v>0.31677415546210402</v>
      </c>
      <c r="D132" s="17">
        <v>0.306410067695712</v>
      </c>
      <c r="E132" s="17">
        <v>0.32623474653159401</v>
      </c>
      <c r="F132" s="17"/>
      <c r="G132" s="17">
        <v>0.30822219738190998</v>
      </c>
      <c r="H132" s="17">
        <v>0.30232518895011301</v>
      </c>
      <c r="I132" s="17">
        <v>0.278262255856147</v>
      </c>
      <c r="J132" s="17">
        <v>0.29418595781159002</v>
      </c>
      <c r="K132" s="17">
        <v>0.35152140744162502</v>
      </c>
      <c r="L132" s="17">
        <v>0.35389062575757801</v>
      </c>
      <c r="M132" s="17"/>
      <c r="N132" s="17">
        <v>0.33811536143318099</v>
      </c>
      <c r="O132" s="17">
        <v>0.33782684628486698</v>
      </c>
      <c r="P132" s="17">
        <v>0.29806270416730302</v>
      </c>
      <c r="Q132" s="17">
        <v>0.28948112838212398</v>
      </c>
      <c r="R132" s="17"/>
      <c r="S132" s="17">
        <v>0.281174098554348</v>
      </c>
      <c r="T132" s="17">
        <v>0.30320742256275102</v>
      </c>
      <c r="U132" s="17">
        <v>0.27903464928741001</v>
      </c>
      <c r="V132" s="17">
        <v>0.32611257127112298</v>
      </c>
      <c r="W132" s="17">
        <v>0.285486648851625</v>
      </c>
      <c r="X132" s="17">
        <v>0.32699974570667001</v>
      </c>
      <c r="Y132" s="17">
        <v>0.31452458245679099</v>
      </c>
      <c r="Z132" s="17">
        <v>0.24469520794077401</v>
      </c>
      <c r="AA132" s="17">
        <v>0.36161616912688899</v>
      </c>
      <c r="AB132" s="17">
        <v>0.36670829424628898</v>
      </c>
      <c r="AC132" s="17">
        <v>0.34801637206459701</v>
      </c>
      <c r="AD132" s="17">
        <v>0.38139654583260502</v>
      </c>
      <c r="AE132" s="17"/>
      <c r="AF132" s="17">
        <v>0.381107486277727</v>
      </c>
      <c r="AG132" s="17">
        <v>0.27381913728831497</v>
      </c>
      <c r="AH132" s="17">
        <v>0.38977815253095399</v>
      </c>
      <c r="AI132" s="17">
        <v>0.34348115948926999</v>
      </c>
      <c r="AJ132" s="17">
        <v>0.23046955677491399</v>
      </c>
      <c r="AK132" s="17"/>
      <c r="AL132" s="17">
        <v>0.29345900975108202</v>
      </c>
      <c r="AM132" s="17">
        <v>0.310829402776371</v>
      </c>
      <c r="AN132" s="17">
        <v>0.35094474241717399</v>
      </c>
      <c r="AO132" s="17">
        <v>0.36149796929706701</v>
      </c>
      <c r="AP132" s="17">
        <v>0.28831046275706002</v>
      </c>
      <c r="AQ132" s="17"/>
      <c r="AR132" s="17">
        <v>0.41504371376370502</v>
      </c>
      <c r="AS132" s="17"/>
      <c r="AT132" s="17">
        <v>0.364685243333913</v>
      </c>
      <c r="AU132" s="17"/>
      <c r="AV132" s="17">
        <v>0.42908324362256201</v>
      </c>
      <c r="AW132" s="17"/>
      <c r="AX132" s="17">
        <v>0.41668188755552699</v>
      </c>
      <c r="AY132" s="17">
        <v>0.35377736612371402</v>
      </c>
      <c r="AZ132" s="17"/>
      <c r="BA132" s="17">
        <v>0.29984754289445897</v>
      </c>
      <c r="BB132" s="17">
        <v>0.36529136121324501</v>
      </c>
    </row>
    <row r="133" spans="2:54">
      <c r="B133" t="s">
        <v>140</v>
      </c>
      <c r="C133" s="17">
        <v>0.22311281468049701</v>
      </c>
      <c r="D133" s="17">
        <v>0.24428357639461201</v>
      </c>
      <c r="E133" s="17">
        <v>0.20477364542912799</v>
      </c>
      <c r="F133" s="17"/>
      <c r="G133" s="17">
        <v>0.199267177673842</v>
      </c>
      <c r="H133" s="17">
        <v>0.21055749207169799</v>
      </c>
      <c r="I133" s="17">
        <v>0.18554215137826</v>
      </c>
      <c r="J133" s="17">
        <v>0.21880749927967699</v>
      </c>
      <c r="K133" s="17">
        <v>0.23926070720800199</v>
      </c>
      <c r="L133" s="17">
        <v>0.26533309495738</v>
      </c>
      <c r="M133" s="17"/>
      <c r="N133" s="17">
        <v>0.25762686951897401</v>
      </c>
      <c r="O133" s="17">
        <v>0.21633861603659699</v>
      </c>
      <c r="P133" s="17">
        <v>0.198514268506223</v>
      </c>
      <c r="Q133" s="17">
        <v>0.21741330076892501</v>
      </c>
      <c r="R133" s="17"/>
      <c r="S133" s="17">
        <v>0.251262055459891</v>
      </c>
      <c r="T133" s="17">
        <v>0.21684711590969599</v>
      </c>
      <c r="U133" s="17">
        <v>0.23409017310442001</v>
      </c>
      <c r="V133" s="17">
        <v>0.21205322720053499</v>
      </c>
      <c r="W133" s="17">
        <v>0.22458930816119499</v>
      </c>
      <c r="X133" s="17">
        <v>0.212962166853982</v>
      </c>
      <c r="Y133" s="17">
        <v>0.23559379294371999</v>
      </c>
      <c r="Z133" s="17">
        <v>0.21306374403247599</v>
      </c>
      <c r="AA133" s="17">
        <v>0.19816861282982001</v>
      </c>
      <c r="AB133" s="17">
        <v>0.25622293447016298</v>
      </c>
      <c r="AC133" s="17">
        <v>0.20995948694365499</v>
      </c>
      <c r="AD133" s="17">
        <v>0.15765298941785799</v>
      </c>
      <c r="AE133" s="17"/>
      <c r="AF133" s="17">
        <v>0.29650347238203301</v>
      </c>
      <c r="AG133" s="17">
        <v>0.17312770355624199</v>
      </c>
      <c r="AH133" s="17">
        <v>0.26978644947131802</v>
      </c>
      <c r="AI133" s="17">
        <v>0.18095272977575999</v>
      </c>
      <c r="AJ133" s="17">
        <v>0.153414628031984</v>
      </c>
      <c r="AK133" s="17"/>
      <c r="AL133" s="17">
        <v>0.20491657488739001</v>
      </c>
      <c r="AM133" s="17">
        <v>0.213844018522101</v>
      </c>
      <c r="AN133" s="17">
        <v>0.250445644546473</v>
      </c>
      <c r="AO133" s="17">
        <v>0.28304879271149003</v>
      </c>
      <c r="AP133" s="17">
        <v>0.16069953164513601</v>
      </c>
      <c r="AQ133" s="17"/>
      <c r="AR133" s="17">
        <v>0.27476651932561502</v>
      </c>
      <c r="AS133" s="17"/>
      <c r="AT133" s="17">
        <v>0.28880415975005602</v>
      </c>
      <c r="AU133" s="17"/>
      <c r="AV133" s="17">
        <v>0.27708351256339597</v>
      </c>
      <c r="AW133" s="17"/>
      <c r="AX133" s="17">
        <v>0.35926233276150099</v>
      </c>
      <c r="AY133" s="17">
        <v>0.28838463797687602</v>
      </c>
      <c r="AZ133" s="17"/>
      <c r="BA133" s="17">
        <v>0.19694966869621799</v>
      </c>
      <c r="BB133" s="17">
        <v>0.27101542865304001</v>
      </c>
    </row>
    <row r="134" spans="2:54">
      <c r="B134" t="s">
        <v>141</v>
      </c>
      <c r="C134" s="17">
        <v>0.124440105906673</v>
      </c>
      <c r="D134" s="17">
        <v>0.119799845935723</v>
      </c>
      <c r="E134" s="17">
        <v>0.12926747163577901</v>
      </c>
      <c r="F134" s="17"/>
      <c r="G134" s="17">
        <v>0.162975926080278</v>
      </c>
      <c r="H134" s="17">
        <v>0.13809848111856299</v>
      </c>
      <c r="I134" s="17">
        <v>0.13462952916907001</v>
      </c>
      <c r="J134" s="17">
        <v>0.117390780803968</v>
      </c>
      <c r="K134" s="17">
        <v>8.9542915534635906E-2</v>
      </c>
      <c r="L134" s="17">
        <v>0.11334881906933</v>
      </c>
      <c r="M134" s="17"/>
      <c r="N134" s="17">
        <v>8.3074743432568404E-2</v>
      </c>
      <c r="O134" s="17">
        <v>0.13796391434720201</v>
      </c>
      <c r="P134" s="17">
        <v>0.133388082369234</v>
      </c>
      <c r="Q134" s="17">
        <v>0.14853685176030701</v>
      </c>
      <c r="R134" s="17"/>
      <c r="S134" s="17">
        <v>0.13300432327754599</v>
      </c>
      <c r="T134" s="17">
        <v>0.137093966359392</v>
      </c>
      <c r="U134" s="17">
        <v>0.126042486667166</v>
      </c>
      <c r="V134" s="17">
        <v>0.13833605463371701</v>
      </c>
      <c r="W134" s="17">
        <v>0.127819230827969</v>
      </c>
      <c r="X134" s="17">
        <v>8.5327806148609298E-2</v>
      </c>
      <c r="Y134" s="17">
        <v>0.14138552121740899</v>
      </c>
      <c r="Z134" s="17">
        <v>0.11905535693175</v>
      </c>
      <c r="AA134" s="17">
        <v>0.13272133050089799</v>
      </c>
      <c r="AB134" s="17">
        <v>0.13018029980389401</v>
      </c>
      <c r="AC134" s="17">
        <v>7.9641874655454498E-2</v>
      </c>
      <c r="AD134" s="17">
        <v>8.8910479592761105E-2</v>
      </c>
      <c r="AE134" s="17"/>
      <c r="AF134" s="17">
        <v>8.1324092585572494E-2</v>
      </c>
      <c r="AG134" s="17">
        <v>0.15073038125992699</v>
      </c>
      <c r="AH134" s="17">
        <v>6.1120449239486903E-2</v>
      </c>
      <c r="AI134" s="17">
        <v>0.121257013924602</v>
      </c>
      <c r="AJ134" s="17">
        <v>0.195346980596634</v>
      </c>
      <c r="AK134" s="17"/>
      <c r="AL134" s="17">
        <v>0.13982240646878399</v>
      </c>
      <c r="AM134" s="17">
        <v>0.11172754084570199</v>
      </c>
      <c r="AN134" s="17">
        <v>0.10029049462424</v>
      </c>
      <c r="AO134" s="17">
        <v>0.14260919315672399</v>
      </c>
      <c r="AP134" s="17">
        <v>6.5748401672423504E-2</v>
      </c>
      <c r="AQ134" s="17"/>
      <c r="AR134" s="17">
        <v>0.13880550495086899</v>
      </c>
      <c r="AS134" s="17"/>
      <c r="AT134" s="17">
        <v>0.16446406661740701</v>
      </c>
      <c r="AU134" s="17"/>
      <c r="AV134" s="17">
        <v>0.13459626787333001</v>
      </c>
      <c r="AW134" s="17"/>
      <c r="AX134" s="17">
        <v>0.110447306210854</v>
      </c>
      <c r="AY134" s="17">
        <v>9.5470794743554493E-2</v>
      </c>
      <c r="AZ134" s="17"/>
      <c r="BA134" s="17">
        <v>0.147401408139159</v>
      </c>
      <c r="BB134" s="17">
        <v>8.80490405206142E-2</v>
      </c>
    </row>
    <row r="135" spans="2:54">
      <c r="B135" t="s">
        <v>142</v>
      </c>
      <c r="C135" s="17">
        <v>0.116744137428068</v>
      </c>
      <c r="D135" s="17">
        <v>0.119960495175892</v>
      </c>
      <c r="E135" s="17">
        <v>0.11372662533589201</v>
      </c>
      <c r="F135" s="17"/>
      <c r="G135" s="17">
        <v>0.172535447096621</v>
      </c>
      <c r="H135" s="17">
        <v>0.153734707293948</v>
      </c>
      <c r="I135" s="17">
        <v>0.135088305362388</v>
      </c>
      <c r="J135" s="17">
        <v>0.100908231516618</v>
      </c>
      <c r="K135" s="17">
        <v>8.4370359163168901E-2</v>
      </c>
      <c r="L135" s="17">
        <v>7.8150496727735497E-2</v>
      </c>
      <c r="M135" s="17"/>
      <c r="N135" s="17">
        <v>0.121131316271496</v>
      </c>
      <c r="O135" s="17">
        <v>0.107672677296758</v>
      </c>
      <c r="P135" s="17">
        <v>0.13687965012794201</v>
      </c>
      <c r="Q135" s="17">
        <v>0.102928503619535</v>
      </c>
      <c r="R135" s="17"/>
      <c r="S135" s="17">
        <v>0.15413279260044399</v>
      </c>
      <c r="T135" s="17">
        <v>7.4556570147041604E-2</v>
      </c>
      <c r="U135" s="17">
        <v>0.12062756868628501</v>
      </c>
      <c r="V135" s="17">
        <v>0.14106948251794299</v>
      </c>
      <c r="W135" s="17">
        <v>0.10556833294034999</v>
      </c>
      <c r="X135" s="17">
        <v>9.7564501499467896E-2</v>
      </c>
      <c r="Y135" s="17">
        <v>0.12840154694967701</v>
      </c>
      <c r="Z135" s="17">
        <v>8.4061059056358897E-2</v>
      </c>
      <c r="AA135" s="17">
        <v>0.11138624812065499</v>
      </c>
      <c r="AB135" s="17">
        <v>0.134128759024149</v>
      </c>
      <c r="AC135" s="17">
        <v>8.3688349710328902E-2</v>
      </c>
      <c r="AD135" s="17">
        <v>0.181390650922654</v>
      </c>
      <c r="AE135" s="17"/>
      <c r="AF135" s="17">
        <v>0.141909542553564</v>
      </c>
      <c r="AG135" s="17">
        <v>0.112221925690179</v>
      </c>
      <c r="AH135" s="17">
        <v>9.4193403033718703E-2</v>
      </c>
      <c r="AI135" s="17">
        <v>0.11321320325690799</v>
      </c>
      <c r="AJ135" s="17">
        <v>0.101344777641575</v>
      </c>
      <c r="AK135" s="17"/>
      <c r="AL135" s="17">
        <v>0.109941896349516</v>
      </c>
      <c r="AM135" s="17">
        <v>0.10786292929784599</v>
      </c>
      <c r="AN135" s="17">
        <v>0.105451375764362</v>
      </c>
      <c r="AO135" s="17">
        <v>0.183799799301094</v>
      </c>
      <c r="AP135" s="17">
        <v>0.131321608513081</v>
      </c>
      <c r="AQ135" s="17"/>
      <c r="AR135" s="17">
        <v>0.15848278898941101</v>
      </c>
      <c r="AS135" s="17"/>
      <c r="AT135" s="17">
        <v>0.12632420318324</v>
      </c>
      <c r="AU135" s="17"/>
      <c r="AV135" s="17">
        <v>0.192689506792589</v>
      </c>
      <c r="AW135" s="17"/>
      <c r="AX135" s="17">
        <v>0.10407166528278999</v>
      </c>
      <c r="AY135" s="17">
        <v>0.15027658582930001</v>
      </c>
      <c r="AZ135" s="17"/>
      <c r="BA135" s="17">
        <v>0.10993124630049</v>
      </c>
      <c r="BB135" s="17">
        <v>0.107891094283602</v>
      </c>
    </row>
    <row r="136" spans="2:54">
      <c r="B136" t="s">
        <v>143</v>
      </c>
      <c r="C136" s="17">
        <v>9.2029988483186095E-2</v>
      </c>
      <c r="D136" s="17">
        <v>0.101732739548104</v>
      </c>
      <c r="E136" s="17">
        <v>8.3577337086415904E-2</v>
      </c>
      <c r="F136" s="17"/>
      <c r="G136" s="17">
        <v>0.16058793018133399</v>
      </c>
      <c r="H136" s="17">
        <v>0.10802315922955499</v>
      </c>
      <c r="I136" s="17">
        <v>8.9482434032106595E-2</v>
      </c>
      <c r="J136" s="17">
        <v>7.7293149210666004E-2</v>
      </c>
      <c r="K136" s="17">
        <v>7.1851904236267194E-2</v>
      </c>
      <c r="L136" s="17">
        <v>6.7603455646031194E-2</v>
      </c>
      <c r="M136" s="17"/>
      <c r="N136" s="17">
        <v>0.103794321699041</v>
      </c>
      <c r="O136" s="17">
        <v>8.2959042579720602E-2</v>
      </c>
      <c r="P136" s="17">
        <v>8.4520071220894E-2</v>
      </c>
      <c r="Q136" s="17">
        <v>9.3174490176285901E-2</v>
      </c>
      <c r="R136" s="17"/>
      <c r="S136" s="17">
        <v>0.120078071184711</v>
      </c>
      <c r="T136" s="17">
        <v>7.6659548796275095E-2</v>
      </c>
      <c r="U136" s="17">
        <v>6.4652786031584197E-2</v>
      </c>
      <c r="V136" s="17">
        <v>0.104477418545696</v>
      </c>
      <c r="W136" s="17">
        <v>5.99232454975719E-2</v>
      </c>
      <c r="X136" s="17">
        <v>7.7973476172810002E-2</v>
      </c>
      <c r="Y136" s="17">
        <v>0.127373005660986</v>
      </c>
      <c r="Z136" s="17">
        <v>9.4226399569219896E-2</v>
      </c>
      <c r="AA136" s="17">
        <v>8.3782189811948404E-2</v>
      </c>
      <c r="AB136" s="17">
        <v>9.0314023191294099E-2</v>
      </c>
      <c r="AC136" s="17">
        <v>9.7937064926685496E-2</v>
      </c>
      <c r="AD136" s="17">
        <v>0.12699092649132601</v>
      </c>
      <c r="AE136" s="17"/>
      <c r="AF136" s="17">
        <v>0.116329630373217</v>
      </c>
      <c r="AG136" s="17">
        <v>9.5590842971742807E-2</v>
      </c>
      <c r="AH136" s="17">
        <v>0.118460652400896</v>
      </c>
      <c r="AI136" s="17">
        <v>9.0003855462279903E-2</v>
      </c>
      <c r="AJ136" s="17">
        <v>6.0890801151601698E-2</v>
      </c>
      <c r="AK136" s="17"/>
      <c r="AL136" s="17">
        <v>9.4833601201958606E-2</v>
      </c>
      <c r="AM136" s="17">
        <v>7.8635150353329505E-2</v>
      </c>
      <c r="AN136" s="17">
        <v>8.8477509410577596E-2</v>
      </c>
      <c r="AO136" s="17">
        <v>0.107766014869872</v>
      </c>
      <c r="AP136" s="17">
        <v>0.137150339180625</v>
      </c>
      <c r="AQ136" s="17"/>
      <c r="AR136" s="17">
        <v>0.139605594041078</v>
      </c>
      <c r="AS136" s="17"/>
      <c r="AT136" s="17">
        <v>0.17778660694595</v>
      </c>
      <c r="AU136" s="17"/>
      <c r="AV136" s="17">
        <v>0.133588356927272</v>
      </c>
      <c r="AW136" s="17"/>
      <c r="AX136" s="17">
        <v>0.12642731389391901</v>
      </c>
      <c r="AY136" s="17">
        <v>0.124208280907736</v>
      </c>
      <c r="AZ136" s="17"/>
      <c r="BA136" s="17">
        <v>7.9926969761214703E-2</v>
      </c>
      <c r="BB136" s="17">
        <v>0.103366007648554</v>
      </c>
    </row>
    <row r="137" spans="2:54">
      <c r="B137" t="s">
        <v>130</v>
      </c>
      <c r="C137" s="17">
        <v>6.5271632191061899E-2</v>
      </c>
      <c r="D137" s="17">
        <v>5.0443937878217701E-2</v>
      </c>
      <c r="E137" s="17">
        <v>7.85154869091826E-2</v>
      </c>
      <c r="F137" s="17"/>
      <c r="G137" s="17">
        <v>7.8901262677521899E-2</v>
      </c>
      <c r="H137" s="17">
        <v>6.0309037631695699E-2</v>
      </c>
      <c r="I137" s="17">
        <v>6.4745390580083606E-2</v>
      </c>
      <c r="J137" s="17">
        <v>8.4159612278442306E-2</v>
      </c>
      <c r="K137" s="17">
        <v>3.8175079064516802E-2</v>
      </c>
      <c r="L137" s="17">
        <v>6.4966401182759106E-2</v>
      </c>
      <c r="M137" s="17"/>
      <c r="N137" s="17">
        <v>5.1318569281665602E-2</v>
      </c>
      <c r="O137" s="17">
        <v>6.39682204903462E-2</v>
      </c>
      <c r="P137" s="17">
        <v>5.9483033496538502E-2</v>
      </c>
      <c r="Q137" s="17">
        <v>8.5396115502070602E-2</v>
      </c>
      <c r="R137" s="17"/>
      <c r="S137" s="17">
        <v>7.9227399468745602E-2</v>
      </c>
      <c r="T137" s="17">
        <v>4.71676179638831E-2</v>
      </c>
      <c r="U137" s="17">
        <v>4.7748513206115901E-2</v>
      </c>
      <c r="V137" s="17">
        <v>4.9149539303126398E-2</v>
      </c>
      <c r="W137" s="17">
        <v>7.0602790419391007E-2</v>
      </c>
      <c r="X137" s="17">
        <v>7.7926302806159406E-2</v>
      </c>
      <c r="Y137" s="17">
        <v>6.9870383058120794E-2</v>
      </c>
      <c r="Z137" s="17">
        <v>5.2852391851493E-2</v>
      </c>
      <c r="AA137" s="17">
        <v>7.5508036523754499E-2</v>
      </c>
      <c r="AB137" s="17">
        <v>6.3325468422689296E-2</v>
      </c>
      <c r="AC137" s="17">
        <v>9.9897799139178303E-2</v>
      </c>
      <c r="AD137" s="17">
        <v>4.9887997533528898E-2</v>
      </c>
      <c r="AE137" s="17"/>
      <c r="AF137" s="17">
        <v>5.8855270035640402E-2</v>
      </c>
      <c r="AG137" s="17">
        <v>3.9560029421944497E-2</v>
      </c>
      <c r="AH137" s="17">
        <v>4.3084043211442498E-2</v>
      </c>
      <c r="AI137" s="17">
        <v>8.0515317574181899E-2</v>
      </c>
      <c r="AJ137" s="17">
        <v>2.4656386787787098E-2</v>
      </c>
      <c r="AK137" s="17"/>
      <c r="AL137" s="17">
        <v>6.8763747973906594E-2</v>
      </c>
      <c r="AM137" s="17">
        <v>6.4527608837938594E-2</v>
      </c>
      <c r="AN137" s="17">
        <v>7.0684104370392895E-2</v>
      </c>
      <c r="AO137" s="17">
        <v>2.0899312784521701E-2</v>
      </c>
      <c r="AP137" s="17">
        <v>7.8975669242132798E-2</v>
      </c>
      <c r="AQ137" s="17"/>
      <c r="AR137" s="17">
        <v>4.3851886885652801E-2</v>
      </c>
      <c r="AS137" s="17"/>
      <c r="AT137" s="17">
        <v>1.01334800518657E-2</v>
      </c>
      <c r="AU137" s="17"/>
      <c r="AV137" s="17">
        <v>6.4948576606019298E-2</v>
      </c>
      <c r="AW137" s="17"/>
      <c r="AX137" s="17">
        <v>7.1126136523279497E-3</v>
      </c>
      <c r="AY137" s="17">
        <v>7.3866713116160304E-2</v>
      </c>
      <c r="AZ137" s="17"/>
      <c r="BA137" s="17">
        <v>4.0257206216528597E-2</v>
      </c>
      <c r="BB137" s="17">
        <v>6.3463071280574102E-2</v>
      </c>
    </row>
    <row r="138" spans="2:54">
      <c r="B138" t="s">
        <v>144</v>
      </c>
      <c r="C138" s="17">
        <v>2.8258873629272999E-2</v>
      </c>
      <c r="D138" s="17">
        <v>3.7034080328222398E-2</v>
      </c>
      <c r="E138" s="17">
        <v>2.03580970245026E-2</v>
      </c>
      <c r="F138" s="17"/>
      <c r="G138" s="17">
        <v>1.04002979931159E-2</v>
      </c>
      <c r="H138" s="17">
        <v>1.10242689066299E-2</v>
      </c>
      <c r="I138" s="17">
        <v>2.8802030631052699E-2</v>
      </c>
      <c r="J138" s="17">
        <v>2.51866556228823E-2</v>
      </c>
      <c r="K138" s="17">
        <v>4.8612042250521903E-2</v>
      </c>
      <c r="L138" s="17">
        <v>3.7996944607351001E-2</v>
      </c>
      <c r="M138" s="17"/>
      <c r="N138" s="17">
        <v>4.9685956497680699E-2</v>
      </c>
      <c r="O138" s="17">
        <v>1.6853427795314499E-2</v>
      </c>
      <c r="P138" s="17">
        <v>2.1879640537413699E-2</v>
      </c>
      <c r="Q138" s="17">
        <v>2.2210409137117498E-2</v>
      </c>
      <c r="R138" s="17"/>
      <c r="S138" s="17">
        <v>1.41692251939959E-2</v>
      </c>
      <c r="T138" s="17">
        <v>4.2237942497905502E-2</v>
      </c>
      <c r="U138" s="17">
        <v>1.52017068885347E-2</v>
      </c>
      <c r="V138" s="17">
        <v>2.8816805261795201E-2</v>
      </c>
      <c r="W138" s="17">
        <v>2.8117820841381098E-2</v>
      </c>
      <c r="X138" s="17">
        <v>3.2191907317480402E-2</v>
      </c>
      <c r="Y138" s="17">
        <v>3.71075456779996E-2</v>
      </c>
      <c r="Z138" s="17">
        <v>3.8561347585645701E-2</v>
      </c>
      <c r="AA138" s="17">
        <v>3.9863929214664098E-2</v>
      </c>
      <c r="AB138" s="17">
        <v>9.7119106472463596E-3</v>
      </c>
      <c r="AC138" s="17">
        <v>3.6126375028133997E-2</v>
      </c>
      <c r="AD138" s="17">
        <v>1.26326257916056E-2</v>
      </c>
      <c r="AE138" s="17"/>
      <c r="AF138" s="17">
        <v>2.4788997635009E-2</v>
      </c>
      <c r="AG138" s="17">
        <v>2.9316780652185001E-2</v>
      </c>
      <c r="AH138" s="17">
        <v>2.29627244257525E-2</v>
      </c>
      <c r="AI138" s="17">
        <v>2.42698431321068E-2</v>
      </c>
      <c r="AJ138" s="17">
        <v>2.75993600878391E-2</v>
      </c>
      <c r="AK138" s="17"/>
      <c r="AL138" s="17">
        <v>1.81396978667792E-2</v>
      </c>
      <c r="AM138" s="17">
        <v>2.37330243829556E-2</v>
      </c>
      <c r="AN138" s="17">
        <v>3.5898365508265098E-2</v>
      </c>
      <c r="AO138" s="17">
        <v>4.1265995541188101E-2</v>
      </c>
      <c r="AP138" s="17">
        <v>5.9656046070208399E-2</v>
      </c>
      <c r="AQ138" s="17"/>
      <c r="AR138" s="17">
        <v>2.3911477161530598E-2</v>
      </c>
      <c r="AS138" s="17"/>
      <c r="AT138" s="17">
        <v>1.5534838567157301E-2</v>
      </c>
      <c r="AU138" s="17"/>
      <c r="AV138" s="17">
        <v>3.7608370210611898E-2</v>
      </c>
      <c r="AW138" s="17"/>
      <c r="AX138" s="17">
        <v>2.56466946876488E-2</v>
      </c>
      <c r="AY138" s="17">
        <v>3.0482137735432301E-2</v>
      </c>
      <c r="AZ138" s="17"/>
      <c r="BA138" s="17">
        <v>3.4982063951142298E-2</v>
      </c>
      <c r="BB138" s="17">
        <v>2.3011071525478599E-2</v>
      </c>
    </row>
    <row r="139" spans="2:54">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row>
    <row r="140" spans="2:54">
      <c r="B140" s="6" t="s">
        <v>145</v>
      </c>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row>
    <row r="141" spans="2:54">
      <c r="B141" s="24" t="s">
        <v>30</v>
      </c>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row>
    <row r="142" spans="2:54">
      <c r="B142" t="s">
        <v>136</v>
      </c>
      <c r="C142" s="17">
        <v>0.31763638810629302</v>
      </c>
      <c r="D142" s="17">
        <v>0.32879761891370601</v>
      </c>
      <c r="E142" s="17">
        <v>0.30703303448448599</v>
      </c>
      <c r="F142" s="17"/>
      <c r="G142" s="17">
        <v>0.35362455618396998</v>
      </c>
      <c r="H142" s="17">
        <v>0.35987277608504098</v>
      </c>
      <c r="I142" s="17">
        <v>0.29826733695281099</v>
      </c>
      <c r="J142" s="17">
        <v>0.316344161006967</v>
      </c>
      <c r="K142" s="17">
        <v>0.30243798605890998</v>
      </c>
      <c r="L142" s="17">
        <v>0.29357630938794799</v>
      </c>
      <c r="M142" s="17"/>
      <c r="N142" s="17">
        <v>0.33781578613865099</v>
      </c>
      <c r="O142" s="17">
        <v>0.30842675642771999</v>
      </c>
      <c r="P142" s="17">
        <v>0.33976794093943302</v>
      </c>
      <c r="Q142" s="17">
        <v>0.28901566159534398</v>
      </c>
      <c r="R142" s="17"/>
      <c r="S142" s="17">
        <v>0.389346151243048</v>
      </c>
      <c r="T142" s="17">
        <v>0.32349727340497603</v>
      </c>
      <c r="U142" s="17">
        <v>0.33187419667837198</v>
      </c>
      <c r="V142" s="17">
        <v>0.32243016443546701</v>
      </c>
      <c r="W142" s="17">
        <v>0.25443871363263199</v>
      </c>
      <c r="X142" s="17">
        <v>0.279867532345558</v>
      </c>
      <c r="Y142" s="17">
        <v>0.29778703659135503</v>
      </c>
      <c r="Z142" s="17">
        <v>0.27575514685754998</v>
      </c>
      <c r="AA142" s="17">
        <v>0.34212372109519601</v>
      </c>
      <c r="AB142" s="17">
        <v>0.300537148631349</v>
      </c>
      <c r="AC142" s="17">
        <v>0.26318510536978701</v>
      </c>
      <c r="AD142" s="17">
        <v>0.37343370411233801</v>
      </c>
      <c r="AE142" s="17"/>
      <c r="AF142" s="17">
        <v>0.33745109741405199</v>
      </c>
      <c r="AG142" s="17">
        <v>0.32043464123700999</v>
      </c>
      <c r="AH142" s="17">
        <v>0.27827367270832298</v>
      </c>
      <c r="AI142" s="17">
        <v>0.38830028876751599</v>
      </c>
      <c r="AJ142" s="17">
        <v>0.284492050995173</v>
      </c>
      <c r="AK142" s="17"/>
      <c r="AL142" s="17">
        <v>0.27834546824338202</v>
      </c>
      <c r="AM142" s="17">
        <v>0.31326876421337901</v>
      </c>
      <c r="AN142" s="17">
        <v>0.33774822076532901</v>
      </c>
      <c r="AO142" s="17">
        <v>0.356851453193407</v>
      </c>
      <c r="AP142" s="17">
        <v>0.344956162982332</v>
      </c>
      <c r="AQ142" s="17"/>
      <c r="AR142" s="17">
        <v>0.33366145072304298</v>
      </c>
      <c r="AS142" s="17"/>
      <c r="AT142" s="17">
        <v>0.38888200317236199</v>
      </c>
      <c r="AU142" s="17"/>
      <c r="AV142" s="17">
        <v>0.335835037574582</v>
      </c>
      <c r="AW142" s="17"/>
      <c r="AX142" s="17">
        <v>0.37626946399705902</v>
      </c>
      <c r="AY142" s="17">
        <v>0.31431401082454702</v>
      </c>
      <c r="AZ142" s="17"/>
      <c r="BA142" s="17">
        <v>0.30243990456776798</v>
      </c>
      <c r="BB142" s="17">
        <v>0.31914871082992902</v>
      </c>
    </row>
    <row r="143" spans="2:54">
      <c r="B143" t="s">
        <v>139</v>
      </c>
      <c r="C143" s="17">
        <v>0.30327752241772299</v>
      </c>
      <c r="D143" s="17">
        <v>0.316705358801535</v>
      </c>
      <c r="E143" s="17">
        <v>0.29053941779744802</v>
      </c>
      <c r="F143" s="17"/>
      <c r="G143" s="17">
        <v>0.21929947089527399</v>
      </c>
      <c r="H143" s="17">
        <v>0.262575840516797</v>
      </c>
      <c r="I143" s="17">
        <v>0.242397649781701</v>
      </c>
      <c r="J143" s="17">
        <v>0.310221273919697</v>
      </c>
      <c r="K143" s="17">
        <v>0.34798213414344598</v>
      </c>
      <c r="L143" s="17">
        <v>0.39011670565325102</v>
      </c>
      <c r="M143" s="17"/>
      <c r="N143" s="17">
        <v>0.31853718628879901</v>
      </c>
      <c r="O143" s="17">
        <v>0.314894533997221</v>
      </c>
      <c r="P143" s="17">
        <v>0.28648163131219601</v>
      </c>
      <c r="Q143" s="17">
        <v>0.28879755073897201</v>
      </c>
      <c r="R143" s="17"/>
      <c r="S143" s="17">
        <v>0.29223420022351398</v>
      </c>
      <c r="T143" s="17">
        <v>0.33672150638406401</v>
      </c>
      <c r="U143" s="17">
        <v>0.38666847832168799</v>
      </c>
      <c r="V143" s="17">
        <v>0.29884056395228198</v>
      </c>
      <c r="W143" s="17">
        <v>0.353432683143656</v>
      </c>
      <c r="X143" s="17">
        <v>0.29561844680738902</v>
      </c>
      <c r="Y143" s="17">
        <v>0.24657554530275699</v>
      </c>
      <c r="Z143" s="17">
        <v>0.21829180553778499</v>
      </c>
      <c r="AA143" s="17">
        <v>0.27388668944618499</v>
      </c>
      <c r="AB143" s="17">
        <v>0.32317798101925299</v>
      </c>
      <c r="AC143" s="17">
        <v>0.233791469824289</v>
      </c>
      <c r="AD143" s="17">
        <v>0.31057791622655001</v>
      </c>
      <c r="AE143" s="17"/>
      <c r="AF143" s="17">
        <v>0.305884187381471</v>
      </c>
      <c r="AG143" s="17">
        <v>0.35861062709559699</v>
      </c>
      <c r="AH143" s="17">
        <v>0.34149891197461102</v>
      </c>
      <c r="AI143" s="17">
        <v>0.27483050484431798</v>
      </c>
      <c r="AJ143" s="17">
        <v>0.26535114489573502</v>
      </c>
      <c r="AK143" s="17"/>
      <c r="AL143" s="17">
        <v>0.29438990074681298</v>
      </c>
      <c r="AM143" s="17">
        <v>0.282204630099747</v>
      </c>
      <c r="AN143" s="17">
        <v>0.33286655711031299</v>
      </c>
      <c r="AO143" s="17">
        <v>0.35029703117955302</v>
      </c>
      <c r="AP143" s="17">
        <v>0.196309359304531</v>
      </c>
      <c r="AQ143" s="17"/>
      <c r="AR143" s="17">
        <v>0.30587004842850801</v>
      </c>
      <c r="AS143" s="17"/>
      <c r="AT143" s="17">
        <v>0.29769607057838599</v>
      </c>
      <c r="AU143" s="17"/>
      <c r="AV143" s="17">
        <v>0.31982417402095298</v>
      </c>
      <c r="AW143" s="17"/>
      <c r="AX143" s="17">
        <v>0.36632536434167801</v>
      </c>
      <c r="AY143" s="17">
        <v>0.30521091838609699</v>
      </c>
      <c r="AZ143" s="17"/>
      <c r="BA143" s="17">
        <v>0.318938458275704</v>
      </c>
      <c r="BB143" s="17">
        <v>0.32398494549283102</v>
      </c>
    </row>
    <row r="144" spans="2:54">
      <c r="B144" t="s">
        <v>140</v>
      </c>
      <c r="C144" s="17">
        <v>0.28565448907643598</v>
      </c>
      <c r="D144" s="17">
        <v>0.29640691364022997</v>
      </c>
      <c r="E144" s="17">
        <v>0.27604235529689403</v>
      </c>
      <c r="F144" s="17"/>
      <c r="G144" s="17">
        <v>0.213295046805486</v>
      </c>
      <c r="H144" s="17">
        <v>0.236841220884113</v>
      </c>
      <c r="I144" s="17">
        <v>0.24050187065584799</v>
      </c>
      <c r="J144" s="17">
        <v>0.28087555875607001</v>
      </c>
      <c r="K144" s="17">
        <v>0.33826280638093398</v>
      </c>
      <c r="L144" s="17">
        <v>0.36331268140860801</v>
      </c>
      <c r="M144" s="17"/>
      <c r="N144" s="17">
        <v>0.319676252524139</v>
      </c>
      <c r="O144" s="17">
        <v>0.30761047168577599</v>
      </c>
      <c r="P144" s="17">
        <v>0.25262529054155702</v>
      </c>
      <c r="Q144" s="17">
        <v>0.25945425847090697</v>
      </c>
      <c r="R144" s="17"/>
      <c r="S144" s="17">
        <v>0.24368393085813</v>
      </c>
      <c r="T144" s="17">
        <v>0.28583659569922598</v>
      </c>
      <c r="U144" s="17">
        <v>0.312019931588008</v>
      </c>
      <c r="V144" s="17">
        <v>0.29124109083063099</v>
      </c>
      <c r="W144" s="17">
        <v>0.30259409764199102</v>
      </c>
      <c r="X144" s="17">
        <v>0.31559817922870897</v>
      </c>
      <c r="Y144" s="17">
        <v>0.24576090077447599</v>
      </c>
      <c r="Z144" s="17">
        <v>0.27216708584649502</v>
      </c>
      <c r="AA144" s="17">
        <v>0.25239612361810498</v>
      </c>
      <c r="AB144" s="17">
        <v>0.30851369888872299</v>
      </c>
      <c r="AC144" s="17">
        <v>0.34419926625076203</v>
      </c>
      <c r="AD144" s="17">
        <v>0.31096194949689199</v>
      </c>
      <c r="AE144" s="17"/>
      <c r="AF144" s="17">
        <v>0.31546208123723102</v>
      </c>
      <c r="AG144" s="17">
        <v>0.28145984874111202</v>
      </c>
      <c r="AH144" s="17">
        <v>0.36011607014911201</v>
      </c>
      <c r="AI144" s="17">
        <v>0.24868174660102199</v>
      </c>
      <c r="AJ144" s="17">
        <v>0.26849872182990903</v>
      </c>
      <c r="AK144" s="17"/>
      <c r="AL144" s="17">
        <v>0.29545743423328402</v>
      </c>
      <c r="AM144" s="17">
        <v>0.26296429333795701</v>
      </c>
      <c r="AN144" s="17">
        <v>0.28768239555852199</v>
      </c>
      <c r="AO144" s="17">
        <v>0.33371128420985202</v>
      </c>
      <c r="AP144" s="17">
        <v>0.311884403216031</v>
      </c>
      <c r="AQ144" s="17"/>
      <c r="AR144" s="17">
        <v>0.28497121428466698</v>
      </c>
      <c r="AS144" s="17"/>
      <c r="AT144" s="17">
        <v>0.25060484702164199</v>
      </c>
      <c r="AU144" s="17"/>
      <c r="AV144" s="17">
        <v>0.31092945126865101</v>
      </c>
      <c r="AW144" s="17"/>
      <c r="AX144" s="17">
        <v>0.35426875331910701</v>
      </c>
      <c r="AY144" s="17">
        <v>0.30716757289699897</v>
      </c>
      <c r="AZ144" s="17"/>
      <c r="BA144" s="17">
        <v>0.29835175566243699</v>
      </c>
      <c r="BB144" s="17">
        <v>0.30718758374733102</v>
      </c>
    </row>
    <row r="145" spans="2:54">
      <c r="B145" t="s">
        <v>138</v>
      </c>
      <c r="C145" s="17">
        <v>0.24954321876826399</v>
      </c>
      <c r="D145" s="17">
        <v>0.27068234903829702</v>
      </c>
      <c r="E145" s="17">
        <v>0.230029807921379</v>
      </c>
      <c r="F145" s="17"/>
      <c r="G145" s="17">
        <v>0.23775898114726901</v>
      </c>
      <c r="H145" s="17">
        <v>0.22270245426327601</v>
      </c>
      <c r="I145" s="17">
        <v>0.231312213908303</v>
      </c>
      <c r="J145" s="17">
        <v>0.21897963562140901</v>
      </c>
      <c r="K145" s="17">
        <v>0.25165026844015598</v>
      </c>
      <c r="L145" s="17">
        <v>0.31147782074186398</v>
      </c>
      <c r="M145" s="17"/>
      <c r="N145" s="17">
        <v>0.266073731590245</v>
      </c>
      <c r="O145" s="17">
        <v>0.24683500414016199</v>
      </c>
      <c r="P145" s="17">
        <v>0.23564534803500001</v>
      </c>
      <c r="Q145" s="17">
        <v>0.24894276857622699</v>
      </c>
      <c r="R145" s="17"/>
      <c r="S145" s="17">
        <v>0.233385352730231</v>
      </c>
      <c r="T145" s="17">
        <v>0.28956615299136801</v>
      </c>
      <c r="U145" s="17">
        <v>0.28958529632493002</v>
      </c>
      <c r="V145" s="17">
        <v>0.26884349864003099</v>
      </c>
      <c r="W145" s="17">
        <v>0.25744561530191201</v>
      </c>
      <c r="X145" s="17">
        <v>0.25904039115251698</v>
      </c>
      <c r="Y145" s="17">
        <v>0.239868748928486</v>
      </c>
      <c r="Z145" s="17">
        <v>0.23341967546380599</v>
      </c>
      <c r="AA145" s="17">
        <v>0.22781391237120299</v>
      </c>
      <c r="AB145" s="17">
        <v>0.170343378357077</v>
      </c>
      <c r="AC145" s="17">
        <v>0.25803989102435498</v>
      </c>
      <c r="AD145" s="17">
        <v>0.26664482963477698</v>
      </c>
      <c r="AE145" s="17"/>
      <c r="AF145" s="17">
        <v>0.17780152459167101</v>
      </c>
      <c r="AG145" s="17">
        <v>0.37053588643437202</v>
      </c>
      <c r="AH145" s="17">
        <v>0.19929294997657099</v>
      </c>
      <c r="AI145" s="17">
        <v>0.24746363891432799</v>
      </c>
      <c r="AJ145" s="17">
        <v>0.30621947724615001</v>
      </c>
      <c r="AK145" s="17"/>
      <c r="AL145" s="17">
        <v>0.25254901240693001</v>
      </c>
      <c r="AM145" s="17">
        <v>0.25274698413202701</v>
      </c>
      <c r="AN145" s="17">
        <v>0.218456936103298</v>
      </c>
      <c r="AO145" s="17">
        <v>0.26041091403128602</v>
      </c>
      <c r="AP145" s="17">
        <v>0.23484051076245199</v>
      </c>
      <c r="AQ145" s="17"/>
      <c r="AR145" s="17">
        <v>0.23533944856433001</v>
      </c>
      <c r="AS145" s="17"/>
      <c r="AT145" s="17">
        <v>0.28266564456041898</v>
      </c>
      <c r="AU145" s="17"/>
      <c r="AV145" s="17">
        <v>0.253708769759449</v>
      </c>
      <c r="AW145" s="17"/>
      <c r="AX145" s="17">
        <v>0.26878737254852603</v>
      </c>
      <c r="AY145" s="17">
        <v>0.18036930638592599</v>
      </c>
      <c r="AZ145" s="17"/>
      <c r="BA145" s="17">
        <v>0.317210293697128</v>
      </c>
      <c r="BB145" s="17">
        <v>0.22167829664267699</v>
      </c>
    </row>
    <row r="146" spans="2:54">
      <c r="B146" t="s">
        <v>137</v>
      </c>
      <c r="C146" s="17">
        <v>0.21103249001562499</v>
      </c>
      <c r="D146" s="17">
        <v>0.23888630785447501</v>
      </c>
      <c r="E146" s="17">
        <v>0.18505931774026901</v>
      </c>
      <c r="F146" s="17"/>
      <c r="G146" s="17">
        <v>0.18460547513074599</v>
      </c>
      <c r="H146" s="17">
        <v>0.15779715201543601</v>
      </c>
      <c r="I146" s="17">
        <v>0.19494206901232</v>
      </c>
      <c r="J146" s="17">
        <v>0.18094419672370901</v>
      </c>
      <c r="K146" s="17">
        <v>0.227303756957032</v>
      </c>
      <c r="L146" s="17">
        <v>0.287085157183391</v>
      </c>
      <c r="M146" s="17"/>
      <c r="N146" s="17">
        <v>0.221721420542975</v>
      </c>
      <c r="O146" s="17">
        <v>0.21705790744183601</v>
      </c>
      <c r="P146" s="17">
        <v>0.195489950517301</v>
      </c>
      <c r="Q146" s="17">
        <v>0.20680118759049501</v>
      </c>
      <c r="R146" s="17"/>
      <c r="S146" s="17">
        <v>0.150609551803571</v>
      </c>
      <c r="T146" s="17">
        <v>0.29261955576123699</v>
      </c>
      <c r="U146" s="17">
        <v>0.256519045806826</v>
      </c>
      <c r="V146" s="17">
        <v>0.219578790131808</v>
      </c>
      <c r="W146" s="17">
        <v>0.19475832083351299</v>
      </c>
      <c r="X146" s="17">
        <v>0.18838449953205999</v>
      </c>
      <c r="Y146" s="17">
        <v>0.195678421237126</v>
      </c>
      <c r="Z146" s="17">
        <v>0.24419129683631999</v>
      </c>
      <c r="AA146" s="17">
        <v>0.19532666399347701</v>
      </c>
      <c r="AB146" s="17">
        <v>0.16559219013860199</v>
      </c>
      <c r="AC146" s="17">
        <v>0.22649196423221499</v>
      </c>
      <c r="AD146" s="17">
        <v>0.218881147440074</v>
      </c>
      <c r="AE146" s="17"/>
      <c r="AF146" s="17">
        <v>9.9966155197009895E-2</v>
      </c>
      <c r="AG146" s="17">
        <v>0.34059706969602599</v>
      </c>
      <c r="AH146" s="17">
        <v>0.18363674732021401</v>
      </c>
      <c r="AI146" s="17">
        <v>0.19422092180988501</v>
      </c>
      <c r="AJ146" s="17">
        <v>0.30660069531259398</v>
      </c>
      <c r="AK146" s="17"/>
      <c r="AL146" s="17">
        <v>0.249685536414335</v>
      </c>
      <c r="AM146" s="17">
        <v>0.191517002640858</v>
      </c>
      <c r="AN146" s="17">
        <v>0.168623128417762</v>
      </c>
      <c r="AO146" s="17">
        <v>0.19255169259580501</v>
      </c>
      <c r="AP146" s="17">
        <v>0.20794932199223701</v>
      </c>
      <c r="AQ146" s="17"/>
      <c r="AR146" s="17">
        <v>0.15371609867598901</v>
      </c>
      <c r="AS146" s="17"/>
      <c r="AT146" s="17">
        <v>0.164714993493178</v>
      </c>
      <c r="AU146" s="17"/>
      <c r="AV146" s="17">
        <v>0.13849773121751899</v>
      </c>
      <c r="AW146" s="17"/>
      <c r="AX146" s="17">
        <v>0.132090019451335</v>
      </c>
      <c r="AY146" s="17">
        <v>0.107981993679255</v>
      </c>
      <c r="AZ146" s="17"/>
      <c r="BA146" s="17">
        <v>0.27673062725186898</v>
      </c>
      <c r="BB146" s="17">
        <v>0.18426604849065101</v>
      </c>
    </row>
    <row r="147" spans="2:54">
      <c r="B147" t="s">
        <v>143</v>
      </c>
      <c r="C147" s="17">
        <v>0.17284357614936799</v>
      </c>
      <c r="D147" s="17">
        <v>0.19486271647279499</v>
      </c>
      <c r="E147" s="17">
        <v>0.152814844066718</v>
      </c>
      <c r="F147" s="17"/>
      <c r="G147" s="17">
        <v>0.174333527347348</v>
      </c>
      <c r="H147" s="17">
        <v>0.16472680860021499</v>
      </c>
      <c r="I147" s="17">
        <v>0.16701471043489499</v>
      </c>
      <c r="J147" s="17">
        <v>0.13764865578646299</v>
      </c>
      <c r="K147" s="17">
        <v>0.164216015539314</v>
      </c>
      <c r="L147" s="17">
        <v>0.21531831948192301</v>
      </c>
      <c r="M147" s="17"/>
      <c r="N147" s="17">
        <v>0.228728566406356</v>
      </c>
      <c r="O147" s="17">
        <v>0.170183992665772</v>
      </c>
      <c r="P147" s="17">
        <v>0.14557160548780601</v>
      </c>
      <c r="Q147" s="17">
        <v>0.140960123306798</v>
      </c>
      <c r="R147" s="17"/>
      <c r="S147" s="17">
        <v>0.14345669079522999</v>
      </c>
      <c r="T147" s="17">
        <v>0.166864305048639</v>
      </c>
      <c r="U147" s="17">
        <v>0.21440306996112399</v>
      </c>
      <c r="V147" s="17">
        <v>0.165782028553843</v>
      </c>
      <c r="W147" s="17">
        <v>0.19134587271690301</v>
      </c>
      <c r="X147" s="17">
        <v>0.15332979690896401</v>
      </c>
      <c r="Y147" s="17">
        <v>0.21252348510000599</v>
      </c>
      <c r="Z147" s="17">
        <v>0.13054415130286701</v>
      </c>
      <c r="AA147" s="17">
        <v>0.191409046347428</v>
      </c>
      <c r="AB147" s="17">
        <v>0.170628058724523</v>
      </c>
      <c r="AC147" s="17">
        <v>0.151700053059487</v>
      </c>
      <c r="AD147" s="17">
        <v>0.16250939076606399</v>
      </c>
      <c r="AE147" s="17"/>
      <c r="AF147" s="17">
        <v>0.194725205229176</v>
      </c>
      <c r="AG147" s="17">
        <v>0.192077293462077</v>
      </c>
      <c r="AH147" s="17">
        <v>0.20727114234468599</v>
      </c>
      <c r="AI147" s="17">
        <v>0.173588119682832</v>
      </c>
      <c r="AJ147" s="17">
        <v>0.15180612828066201</v>
      </c>
      <c r="AK147" s="17"/>
      <c r="AL147" s="17">
        <v>0.16204509132710601</v>
      </c>
      <c r="AM147" s="17">
        <v>0.16244274081909099</v>
      </c>
      <c r="AN147" s="17">
        <v>0.181954673655328</v>
      </c>
      <c r="AO147" s="17">
        <v>0.21298241083252401</v>
      </c>
      <c r="AP147" s="17">
        <v>0.25308075256203699</v>
      </c>
      <c r="AQ147" s="17"/>
      <c r="AR147" s="17">
        <v>0.183001058414691</v>
      </c>
      <c r="AS147" s="17"/>
      <c r="AT147" s="17">
        <v>0.15609013790573301</v>
      </c>
      <c r="AU147" s="17"/>
      <c r="AV147" s="17">
        <v>0.19694526013972999</v>
      </c>
      <c r="AW147" s="17"/>
      <c r="AX147" s="17">
        <v>0.16796029781643801</v>
      </c>
      <c r="AY147" s="17">
        <v>0.19738852833565201</v>
      </c>
      <c r="AZ147" s="17"/>
      <c r="BA147" s="17">
        <v>0.17844785283123299</v>
      </c>
      <c r="BB147" s="17">
        <v>0.18051511143364499</v>
      </c>
    </row>
    <row r="148" spans="2:54">
      <c r="B148" t="s">
        <v>142</v>
      </c>
      <c r="C148" s="17">
        <v>0.13951000637182401</v>
      </c>
      <c r="D148" s="17">
        <v>0.154674398044263</v>
      </c>
      <c r="E148" s="17">
        <v>0.12579531164146099</v>
      </c>
      <c r="F148" s="17"/>
      <c r="G148" s="17">
        <v>0.20437860669813099</v>
      </c>
      <c r="H148" s="17">
        <v>0.17456748842824801</v>
      </c>
      <c r="I148" s="17">
        <v>0.17359586282577799</v>
      </c>
      <c r="J148" s="17">
        <v>0.12968325217819601</v>
      </c>
      <c r="K148" s="17">
        <v>9.6221303099273195E-2</v>
      </c>
      <c r="L148" s="17">
        <v>8.8513853671985901E-2</v>
      </c>
      <c r="M148" s="17"/>
      <c r="N148" s="17">
        <v>0.150734340352881</v>
      </c>
      <c r="O148" s="17">
        <v>0.144011505989974</v>
      </c>
      <c r="P148" s="17">
        <v>0.148232304616321</v>
      </c>
      <c r="Q148" s="17">
        <v>0.112540464465236</v>
      </c>
      <c r="R148" s="17"/>
      <c r="S148" s="17">
        <v>0.170606246620295</v>
      </c>
      <c r="T148" s="17">
        <v>8.5796822178637794E-2</v>
      </c>
      <c r="U148" s="17">
        <v>0.114633144149088</v>
      </c>
      <c r="V148" s="17">
        <v>0.14646502390971</v>
      </c>
      <c r="W148" s="17">
        <v>0.14509587696486301</v>
      </c>
      <c r="X148" s="17">
        <v>9.6527522718671405E-2</v>
      </c>
      <c r="Y148" s="17">
        <v>0.16624011175157399</v>
      </c>
      <c r="Z148" s="17">
        <v>0.13955190364587</v>
      </c>
      <c r="AA148" s="17">
        <v>0.14861076503420201</v>
      </c>
      <c r="AB148" s="17">
        <v>0.19167695134429699</v>
      </c>
      <c r="AC148" s="17">
        <v>0.13407398279517399</v>
      </c>
      <c r="AD148" s="17">
        <v>0.164286542284347</v>
      </c>
      <c r="AE148" s="17"/>
      <c r="AF148" s="17">
        <v>0.16930256041873001</v>
      </c>
      <c r="AG148" s="17">
        <v>9.7232451346492998E-2</v>
      </c>
      <c r="AH148" s="17">
        <v>0.187944348055751</v>
      </c>
      <c r="AI148" s="17">
        <v>0.18752826537643999</v>
      </c>
      <c r="AJ148" s="17">
        <v>0.10357017261667099</v>
      </c>
      <c r="AK148" s="17"/>
      <c r="AL148" s="17">
        <v>0.108821938641658</v>
      </c>
      <c r="AM148" s="17">
        <v>0.15013874665041199</v>
      </c>
      <c r="AN148" s="17">
        <v>0.15339510066433501</v>
      </c>
      <c r="AO148" s="17">
        <v>0.18435213230782799</v>
      </c>
      <c r="AP148" s="17">
        <v>0.19258057241287499</v>
      </c>
      <c r="AQ148" s="17"/>
      <c r="AR148" s="17">
        <v>0.196352501452322</v>
      </c>
      <c r="AS148" s="17"/>
      <c r="AT148" s="17">
        <v>0.18416215848579501</v>
      </c>
      <c r="AU148" s="17"/>
      <c r="AV148" s="17">
        <v>0.213232598683955</v>
      </c>
      <c r="AW148" s="17"/>
      <c r="AX148" s="17">
        <v>9.5980393699851493E-2</v>
      </c>
      <c r="AY148" s="17">
        <v>0.17390046060374101</v>
      </c>
      <c r="AZ148" s="17"/>
      <c r="BA148" s="17">
        <v>0.116487073968701</v>
      </c>
      <c r="BB148" s="17">
        <v>0.14865343060532399</v>
      </c>
    </row>
    <row r="149" spans="2:54">
      <c r="B149" t="s">
        <v>141</v>
      </c>
      <c r="C149" s="17">
        <v>0.13156151907626601</v>
      </c>
      <c r="D149" s="17">
        <v>0.13204211588727499</v>
      </c>
      <c r="E149" s="17">
        <v>0.13161694350196301</v>
      </c>
      <c r="F149" s="17"/>
      <c r="G149" s="17">
        <v>0.196872250774041</v>
      </c>
      <c r="H149" s="17">
        <v>0.15191475807785501</v>
      </c>
      <c r="I149" s="17">
        <v>0.12499829927290999</v>
      </c>
      <c r="J149" s="17">
        <v>0.133799902859431</v>
      </c>
      <c r="K149" s="17">
        <v>0.113382095936753</v>
      </c>
      <c r="L149" s="17">
        <v>9.5186918147544999E-2</v>
      </c>
      <c r="M149" s="17"/>
      <c r="N149" s="17">
        <v>0.117365513508744</v>
      </c>
      <c r="O149" s="17">
        <v>0.13815957388271199</v>
      </c>
      <c r="P149" s="17">
        <v>0.14545486345766001</v>
      </c>
      <c r="Q149" s="17">
        <v>0.1306764838118</v>
      </c>
      <c r="R149" s="17"/>
      <c r="S149" s="17">
        <v>0.123329241469967</v>
      </c>
      <c r="T149" s="17">
        <v>0.14648196596379101</v>
      </c>
      <c r="U149" s="17">
        <v>0.11786245682978901</v>
      </c>
      <c r="V149" s="17">
        <v>0.13115035985447901</v>
      </c>
      <c r="W149" s="17">
        <v>0.13209958917334699</v>
      </c>
      <c r="X149" s="17">
        <v>0.120078284725495</v>
      </c>
      <c r="Y149" s="17">
        <v>0.11444524823136</v>
      </c>
      <c r="Z149" s="17">
        <v>0.214947722778249</v>
      </c>
      <c r="AA149" s="17">
        <v>0.139475559702989</v>
      </c>
      <c r="AB149" s="17">
        <v>0.14493361016404999</v>
      </c>
      <c r="AC149" s="17">
        <v>8.7017591840318903E-2</v>
      </c>
      <c r="AD149" s="17">
        <v>0.120136056653517</v>
      </c>
      <c r="AE149" s="17"/>
      <c r="AF149" s="17">
        <v>0.104932081766878</v>
      </c>
      <c r="AG149" s="17">
        <v>0.14150124267094399</v>
      </c>
      <c r="AH149" s="17">
        <v>7.4498515630451206E-2</v>
      </c>
      <c r="AI149" s="17">
        <v>0.21857578215135701</v>
      </c>
      <c r="AJ149" s="17">
        <v>0.15727288100570899</v>
      </c>
      <c r="AK149" s="17"/>
      <c r="AL149" s="17">
        <v>0.119136427857893</v>
      </c>
      <c r="AM149" s="17">
        <v>0.15354211639821999</v>
      </c>
      <c r="AN149" s="17">
        <v>0.112469340493443</v>
      </c>
      <c r="AO149" s="17">
        <v>0.123699107149102</v>
      </c>
      <c r="AP149" s="17">
        <v>0.19195919544259299</v>
      </c>
      <c r="AQ149" s="17"/>
      <c r="AR149" s="17">
        <v>0.16806880825636</v>
      </c>
      <c r="AS149" s="17"/>
      <c r="AT149" s="17">
        <v>0.17402810541729999</v>
      </c>
      <c r="AU149" s="17"/>
      <c r="AV149" s="17">
        <v>0.16505150054798201</v>
      </c>
      <c r="AW149" s="17"/>
      <c r="AX149" s="17">
        <v>9.3051189764789904E-2</v>
      </c>
      <c r="AY149" s="17">
        <v>0.105261035672437</v>
      </c>
      <c r="AZ149" s="17"/>
      <c r="BA149" s="17">
        <v>0.14254837944547</v>
      </c>
      <c r="BB149" s="17">
        <v>0.11350062666631699</v>
      </c>
    </row>
    <row r="150" spans="2:54">
      <c r="B150" t="s">
        <v>130</v>
      </c>
      <c r="C150" s="17">
        <v>5.9010921720722302E-2</v>
      </c>
      <c r="D150" s="17">
        <v>3.64839170446409E-2</v>
      </c>
      <c r="E150" s="17">
        <v>7.9787971037687602E-2</v>
      </c>
      <c r="F150" s="17"/>
      <c r="G150" s="17">
        <v>8.1009871771613506E-2</v>
      </c>
      <c r="H150" s="17">
        <v>5.1473958510723901E-2</v>
      </c>
      <c r="I150" s="17">
        <v>7.7563115732148205E-2</v>
      </c>
      <c r="J150" s="17">
        <v>5.78781401702664E-2</v>
      </c>
      <c r="K150" s="17">
        <v>3.8746673390049703E-2</v>
      </c>
      <c r="L150" s="17">
        <v>5.2044802378702897E-2</v>
      </c>
      <c r="M150" s="17"/>
      <c r="N150" s="17">
        <v>4.5004627762957598E-2</v>
      </c>
      <c r="O150" s="17">
        <v>5.4788357323413098E-2</v>
      </c>
      <c r="P150" s="17">
        <v>5.7173620253559203E-2</v>
      </c>
      <c r="Q150" s="17">
        <v>7.9980575681897301E-2</v>
      </c>
      <c r="R150" s="17"/>
      <c r="S150" s="17">
        <v>7.2857652527900496E-2</v>
      </c>
      <c r="T150" s="17">
        <v>6.0115478236242803E-2</v>
      </c>
      <c r="U150" s="17">
        <v>5.22380956178818E-2</v>
      </c>
      <c r="V150" s="17">
        <v>4.8967902675870797E-2</v>
      </c>
      <c r="W150" s="17">
        <v>4.5216517410240402E-2</v>
      </c>
      <c r="X150" s="17">
        <v>7.9036836564346194E-2</v>
      </c>
      <c r="Y150" s="17">
        <v>5.5321715237827501E-2</v>
      </c>
      <c r="Z150" s="17">
        <v>5.1007378752720899E-2</v>
      </c>
      <c r="AA150" s="17">
        <v>6.4509277531773407E-2</v>
      </c>
      <c r="AB150" s="17">
        <v>5.6537591677028702E-2</v>
      </c>
      <c r="AC150" s="17">
        <v>6.5428154026884303E-2</v>
      </c>
      <c r="AD150" s="17">
        <v>1.6976059854921899E-2</v>
      </c>
      <c r="AE150" s="17"/>
      <c r="AF150" s="17">
        <v>5.04083309917095E-2</v>
      </c>
      <c r="AG150" s="17">
        <v>2.8449037771455299E-2</v>
      </c>
      <c r="AH150" s="17">
        <v>4.65068872387365E-2</v>
      </c>
      <c r="AI150" s="17">
        <v>6.0937952398399699E-2</v>
      </c>
      <c r="AJ150" s="17">
        <v>3.0985517007988E-2</v>
      </c>
      <c r="AK150" s="17"/>
      <c r="AL150" s="17">
        <v>6.4896859752396799E-2</v>
      </c>
      <c r="AM150" s="17">
        <v>6.3297758959865502E-2</v>
      </c>
      <c r="AN150" s="17">
        <v>5.6709639024569401E-2</v>
      </c>
      <c r="AO150" s="17">
        <v>2.8261908277986698E-2</v>
      </c>
      <c r="AP150" s="17">
        <v>6.1858673934678601E-2</v>
      </c>
      <c r="AQ150" s="17"/>
      <c r="AR150" s="17">
        <v>4.8720828940551401E-2</v>
      </c>
      <c r="AS150" s="17"/>
      <c r="AT150" s="17">
        <v>1.35199056229636E-2</v>
      </c>
      <c r="AU150" s="17"/>
      <c r="AV150" s="17">
        <v>6.3498130397470695E-2</v>
      </c>
      <c r="AW150" s="17"/>
      <c r="AX150" s="17">
        <v>1.6206364548230299E-2</v>
      </c>
      <c r="AY150" s="17">
        <v>5.6660524182751297E-2</v>
      </c>
      <c r="AZ150" s="17"/>
      <c r="BA150" s="17">
        <v>3.61905749189671E-2</v>
      </c>
      <c r="BB150" s="17">
        <v>4.7792258086394701E-2</v>
      </c>
    </row>
    <row r="151" spans="2:54">
      <c r="B151" t="s">
        <v>144</v>
      </c>
      <c r="C151" s="17">
        <v>2.1254919943752001E-2</v>
      </c>
      <c r="D151" s="17">
        <v>2.9970653995145001E-2</v>
      </c>
      <c r="E151" s="17">
        <v>1.3145252404115799E-2</v>
      </c>
      <c r="F151" s="17"/>
      <c r="G151" s="17">
        <v>2.2402002564962998E-3</v>
      </c>
      <c r="H151" s="17">
        <v>1.2044189139192E-2</v>
      </c>
      <c r="I151" s="17">
        <v>1.7698014214557599E-2</v>
      </c>
      <c r="J151" s="17">
        <v>2.5771564388623699E-2</v>
      </c>
      <c r="K151" s="17">
        <v>3.80248299078133E-2</v>
      </c>
      <c r="L151" s="17">
        <v>2.6668042825379899E-2</v>
      </c>
      <c r="M151" s="17"/>
      <c r="N151" s="17">
        <v>2.02768667145963E-2</v>
      </c>
      <c r="O151" s="17">
        <v>2.85610594837317E-2</v>
      </c>
      <c r="P151" s="17">
        <v>1.84128474393872E-2</v>
      </c>
      <c r="Q151" s="17">
        <v>1.6595394183821999E-2</v>
      </c>
      <c r="R151" s="17"/>
      <c r="S151" s="17">
        <v>1.0366953724978201E-2</v>
      </c>
      <c r="T151" s="17">
        <v>3.09765584351714E-2</v>
      </c>
      <c r="U151" s="17">
        <v>1.0854568897547301E-2</v>
      </c>
      <c r="V151" s="17">
        <v>2.2707835318263501E-2</v>
      </c>
      <c r="W151" s="17">
        <v>3.3200866247182499E-2</v>
      </c>
      <c r="X151" s="17">
        <v>1.91918402568041E-2</v>
      </c>
      <c r="Y151" s="17">
        <v>2.0870494715843901E-2</v>
      </c>
      <c r="Z151" s="17">
        <v>1.7543026186171099E-2</v>
      </c>
      <c r="AA151" s="17">
        <v>2.5922994377436101E-2</v>
      </c>
      <c r="AB151" s="17">
        <v>1.86057094343672E-2</v>
      </c>
      <c r="AC151" s="17">
        <v>3.4942639088982201E-2</v>
      </c>
      <c r="AD151" s="17">
        <v>0</v>
      </c>
      <c r="AE151" s="17"/>
      <c r="AF151" s="17">
        <v>1.12908474953977E-2</v>
      </c>
      <c r="AG151" s="17">
        <v>1.7460775424827001E-2</v>
      </c>
      <c r="AH151" s="17">
        <v>2.9057312371391E-2</v>
      </c>
      <c r="AI151" s="17">
        <v>1.33576959317738E-2</v>
      </c>
      <c r="AJ151" s="17">
        <v>2.7494587795511401E-2</v>
      </c>
      <c r="AK151" s="17"/>
      <c r="AL151" s="17">
        <v>1.42102987546913E-2</v>
      </c>
      <c r="AM151" s="17">
        <v>1.965959105594E-2</v>
      </c>
      <c r="AN151" s="17">
        <v>2.3233394801172601E-2</v>
      </c>
      <c r="AO151" s="17">
        <v>9.7235797846990692E-3</v>
      </c>
      <c r="AP151" s="17">
        <v>2.6045981374412601E-2</v>
      </c>
      <c r="AQ151" s="17"/>
      <c r="AR151" s="17">
        <v>1.5052136595366399E-2</v>
      </c>
      <c r="AS151" s="17"/>
      <c r="AT151" s="17">
        <v>2.24705422567592E-2</v>
      </c>
      <c r="AU151" s="17"/>
      <c r="AV151" s="17">
        <v>9.6374393281396901E-3</v>
      </c>
      <c r="AW151" s="17"/>
      <c r="AX151" s="17">
        <v>1.5492081183263701E-2</v>
      </c>
      <c r="AY151" s="17">
        <v>1.06429175767612E-2</v>
      </c>
      <c r="AZ151" s="17"/>
      <c r="BA151" s="17">
        <v>2.4277275022968399E-2</v>
      </c>
      <c r="BB151" s="17">
        <v>2.2273899904615001E-2</v>
      </c>
    </row>
    <row r="152" spans="2:54">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row>
    <row r="153" spans="2:54">
      <c r="B153" s="6" t="s">
        <v>146</v>
      </c>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row>
    <row r="154" spans="2:54">
      <c r="B154" s="24" t="s">
        <v>30</v>
      </c>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row>
    <row r="155" spans="2:54">
      <c r="B155" t="s">
        <v>136</v>
      </c>
      <c r="C155" s="17">
        <v>0.34873040249343001</v>
      </c>
      <c r="D155" s="17">
        <v>0.34195908128785701</v>
      </c>
      <c r="E155" s="17">
        <v>0.35560823670710501</v>
      </c>
      <c r="F155" s="17"/>
      <c r="G155" s="17">
        <v>0.30878074300706398</v>
      </c>
      <c r="H155" s="17">
        <v>0.34760173924439902</v>
      </c>
      <c r="I155" s="17">
        <v>0.29600841682080198</v>
      </c>
      <c r="J155" s="17">
        <v>0.32271474579492498</v>
      </c>
      <c r="K155" s="17">
        <v>0.403100405020895</v>
      </c>
      <c r="L155" s="17">
        <v>0.394003664941311</v>
      </c>
      <c r="M155" s="17"/>
      <c r="N155" s="17">
        <v>0.37232337066339999</v>
      </c>
      <c r="O155" s="17">
        <v>0.35113704884289498</v>
      </c>
      <c r="P155" s="17">
        <v>0.30560593754436899</v>
      </c>
      <c r="Q155" s="17">
        <v>0.35840794269343001</v>
      </c>
      <c r="R155" s="17"/>
      <c r="S155" s="17">
        <v>0.35677595330408501</v>
      </c>
      <c r="T155" s="17">
        <v>0.36416580019758299</v>
      </c>
      <c r="U155" s="17">
        <v>0.34208814127760401</v>
      </c>
      <c r="V155" s="17">
        <v>0.37191218647068203</v>
      </c>
      <c r="W155" s="17">
        <v>0.35281485430471499</v>
      </c>
      <c r="X155" s="17">
        <v>0.33638695978007299</v>
      </c>
      <c r="Y155" s="17">
        <v>0.34014068995357899</v>
      </c>
      <c r="Z155" s="17">
        <v>0.36187839702289498</v>
      </c>
      <c r="AA155" s="17">
        <v>0.30262452661132799</v>
      </c>
      <c r="AB155" s="17">
        <v>0.34683633118499302</v>
      </c>
      <c r="AC155" s="17">
        <v>0.35743799925222203</v>
      </c>
      <c r="AD155" s="17">
        <v>0.380421710201862</v>
      </c>
      <c r="AE155" s="17"/>
      <c r="AF155" s="17">
        <v>0.33911615653757099</v>
      </c>
      <c r="AG155" s="17">
        <v>0.38597106254755797</v>
      </c>
      <c r="AH155" s="17">
        <v>0.298726649874894</v>
      </c>
      <c r="AI155" s="17">
        <v>0.342510349591232</v>
      </c>
      <c r="AJ155" s="17">
        <v>0.36365144112826198</v>
      </c>
      <c r="AK155" s="17"/>
      <c r="AL155" s="17">
        <v>0.34990505173408798</v>
      </c>
      <c r="AM155" s="17">
        <v>0.307681580332128</v>
      </c>
      <c r="AN155" s="17">
        <v>0.37789905792739198</v>
      </c>
      <c r="AO155" s="17">
        <v>0.36836287407858498</v>
      </c>
      <c r="AP155" s="17">
        <v>0.45879475866115199</v>
      </c>
      <c r="AQ155" s="17"/>
      <c r="AR155" s="17">
        <v>0.357720503089693</v>
      </c>
      <c r="AS155" s="17"/>
      <c r="AT155" s="17">
        <v>0.413649609243328</v>
      </c>
      <c r="AU155" s="17"/>
      <c r="AV155" s="17">
        <v>0.34183006397300703</v>
      </c>
      <c r="AW155" s="17"/>
      <c r="AX155" s="17">
        <v>0.352087930478589</v>
      </c>
      <c r="AY155" s="17">
        <v>0.31934919535894002</v>
      </c>
      <c r="AZ155" s="17"/>
      <c r="BA155" s="17">
        <v>0.371697191947582</v>
      </c>
      <c r="BB155" s="17">
        <v>0.35388413313563699</v>
      </c>
    </row>
    <row r="156" spans="2:54">
      <c r="B156" t="s">
        <v>138</v>
      </c>
      <c r="C156" s="17">
        <v>0.32622967480096199</v>
      </c>
      <c r="D156" s="17">
        <v>0.35455483021675899</v>
      </c>
      <c r="E156" s="17">
        <v>0.30056025915158702</v>
      </c>
      <c r="F156" s="17"/>
      <c r="G156" s="17">
        <v>0.25605560964686702</v>
      </c>
      <c r="H156" s="17">
        <v>0.31054006377990701</v>
      </c>
      <c r="I156" s="17">
        <v>0.30243252515330399</v>
      </c>
      <c r="J156" s="17">
        <v>0.29426243344543301</v>
      </c>
      <c r="K156" s="17">
        <v>0.36500032332392401</v>
      </c>
      <c r="L156" s="17">
        <v>0.39308590646588298</v>
      </c>
      <c r="M156" s="17"/>
      <c r="N156" s="17">
        <v>0.32459214662562702</v>
      </c>
      <c r="O156" s="17">
        <v>0.32763929123887298</v>
      </c>
      <c r="P156" s="17">
        <v>0.31992502997476902</v>
      </c>
      <c r="Q156" s="17">
        <v>0.33080307597052599</v>
      </c>
      <c r="R156" s="17"/>
      <c r="S156" s="17">
        <v>0.33869160759393602</v>
      </c>
      <c r="T156" s="17">
        <v>0.38197889368847199</v>
      </c>
      <c r="U156" s="17">
        <v>0.349212443577197</v>
      </c>
      <c r="V156" s="17">
        <v>0.34401689707907501</v>
      </c>
      <c r="W156" s="17">
        <v>0.345112914473724</v>
      </c>
      <c r="X156" s="17">
        <v>0.32307435776523802</v>
      </c>
      <c r="Y156" s="17">
        <v>0.28259276707353198</v>
      </c>
      <c r="Z156" s="17">
        <v>0.30695377347292402</v>
      </c>
      <c r="AA156" s="17">
        <v>0.33106102161773399</v>
      </c>
      <c r="AB156" s="17">
        <v>0.27199754060016301</v>
      </c>
      <c r="AC156" s="17">
        <v>0.27522694775321899</v>
      </c>
      <c r="AD156" s="17">
        <v>0.25075600700105299</v>
      </c>
      <c r="AE156" s="17"/>
      <c r="AF156" s="17">
        <v>0.25647841801104398</v>
      </c>
      <c r="AG156" s="17">
        <v>0.46667963201590901</v>
      </c>
      <c r="AH156" s="17">
        <v>0.34070530654848702</v>
      </c>
      <c r="AI156" s="17">
        <v>0.22689154640991399</v>
      </c>
      <c r="AJ156" s="17">
        <v>0.39444949470608398</v>
      </c>
      <c r="AK156" s="17"/>
      <c r="AL156" s="17">
        <v>0.32010767891985398</v>
      </c>
      <c r="AM156" s="17">
        <v>0.33054047791758401</v>
      </c>
      <c r="AN156" s="17">
        <v>0.29986384992826998</v>
      </c>
      <c r="AO156" s="17">
        <v>0.369336531737048</v>
      </c>
      <c r="AP156" s="17">
        <v>0.22174417587635201</v>
      </c>
      <c r="AQ156" s="17"/>
      <c r="AR156" s="17">
        <v>0.28936149022762198</v>
      </c>
      <c r="AS156" s="17"/>
      <c r="AT156" s="17">
        <v>0.31329181610759599</v>
      </c>
      <c r="AU156" s="17"/>
      <c r="AV156" s="17">
        <v>0.30486942444549803</v>
      </c>
      <c r="AW156" s="17"/>
      <c r="AX156" s="17">
        <v>0.32073518695233699</v>
      </c>
      <c r="AY156" s="17">
        <v>0.22997298158351201</v>
      </c>
      <c r="AZ156" s="17"/>
      <c r="BA156" s="17">
        <v>0.40399510653345799</v>
      </c>
      <c r="BB156" s="17">
        <v>0.284574910367419</v>
      </c>
    </row>
    <row r="157" spans="2:54">
      <c r="B157" t="s">
        <v>137</v>
      </c>
      <c r="C157" s="17">
        <v>0.30569810680271398</v>
      </c>
      <c r="D157" s="17">
        <v>0.328235961845807</v>
      </c>
      <c r="E157" s="17">
        <v>0.28530152801729303</v>
      </c>
      <c r="F157" s="17"/>
      <c r="G157" s="17">
        <v>0.31067780237175502</v>
      </c>
      <c r="H157" s="17">
        <v>0.26765876048077702</v>
      </c>
      <c r="I157" s="17">
        <v>0.28341575419572002</v>
      </c>
      <c r="J157" s="17">
        <v>0.29925683501631201</v>
      </c>
      <c r="K157" s="17">
        <v>0.29526715949721699</v>
      </c>
      <c r="L157" s="17">
        <v>0.35686231858907802</v>
      </c>
      <c r="M157" s="17"/>
      <c r="N157" s="17">
        <v>0.29490389586349403</v>
      </c>
      <c r="O157" s="17">
        <v>0.31072356645441301</v>
      </c>
      <c r="P157" s="17">
        <v>0.32772375810606702</v>
      </c>
      <c r="Q157" s="17">
        <v>0.29288538360612898</v>
      </c>
      <c r="R157" s="17"/>
      <c r="S157" s="17">
        <v>0.272685773841437</v>
      </c>
      <c r="T157" s="17">
        <v>0.376916094217006</v>
      </c>
      <c r="U157" s="17">
        <v>0.35358458921175501</v>
      </c>
      <c r="V157" s="17">
        <v>0.30550431763055103</v>
      </c>
      <c r="W157" s="17">
        <v>0.32240565205975302</v>
      </c>
      <c r="X157" s="17">
        <v>0.25657841676431797</v>
      </c>
      <c r="Y157" s="17">
        <v>0.28497035526376402</v>
      </c>
      <c r="Z157" s="17">
        <v>0.34993172796488597</v>
      </c>
      <c r="AA157" s="17">
        <v>0.31366999441746801</v>
      </c>
      <c r="AB157" s="17">
        <v>0.25430081227586399</v>
      </c>
      <c r="AC157" s="17">
        <v>0.24964784589888001</v>
      </c>
      <c r="AD157" s="17">
        <v>0.30727977272264401</v>
      </c>
      <c r="AE157" s="17"/>
      <c r="AF157" s="17">
        <v>0.18724692955298</v>
      </c>
      <c r="AG157" s="17">
        <v>0.38205917117844901</v>
      </c>
      <c r="AH157" s="17">
        <v>0.285441794761703</v>
      </c>
      <c r="AI157" s="17">
        <v>0.32405598809209801</v>
      </c>
      <c r="AJ157" s="17">
        <v>0.48109616180714199</v>
      </c>
      <c r="AK157" s="17"/>
      <c r="AL157" s="17">
        <v>0.31790658174147401</v>
      </c>
      <c r="AM157" s="17">
        <v>0.312696832510929</v>
      </c>
      <c r="AN157" s="17">
        <v>0.26203458969531201</v>
      </c>
      <c r="AO157" s="17">
        <v>0.30579268601160797</v>
      </c>
      <c r="AP157" s="17">
        <v>0.24558337332616201</v>
      </c>
      <c r="AQ157" s="17"/>
      <c r="AR157" s="17">
        <v>0.254649807238507</v>
      </c>
      <c r="AS157" s="17"/>
      <c r="AT157" s="17">
        <v>0.28703148567111803</v>
      </c>
      <c r="AU157" s="17"/>
      <c r="AV157" s="17">
        <v>0.22808917423578301</v>
      </c>
      <c r="AW157" s="17"/>
      <c r="AX157" s="17">
        <v>0.26477556760172899</v>
      </c>
      <c r="AY157" s="17">
        <v>0.18541710769602901</v>
      </c>
      <c r="AZ157" s="17"/>
      <c r="BA157" s="17">
        <v>0.39183112106101298</v>
      </c>
      <c r="BB157" s="17">
        <v>0.25286381309587802</v>
      </c>
    </row>
    <row r="158" spans="2:54">
      <c r="B158" t="s">
        <v>139</v>
      </c>
      <c r="C158" s="17">
        <v>0.22630948872183901</v>
      </c>
      <c r="D158" s="17">
        <v>0.23938632625943801</v>
      </c>
      <c r="E158" s="17">
        <v>0.21447889250781299</v>
      </c>
      <c r="F158" s="17"/>
      <c r="G158" s="17">
        <v>0.15604398363296601</v>
      </c>
      <c r="H158" s="17">
        <v>0.176078408418684</v>
      </c>
      <c r="I158" s="17">
        <v>0.21553697258287</v>
      </c>
      <c r="J158" s="17">
        <v>0.24541971638066201</v>
      </c>
      <c r="K158" s="17">
        <v>0.28782677268878898</v>
      </c>
      <c r="L158" s="17">
        <v>0.25321247519934997</v>
      </c>
      <c r="M158" s="17"/>
      <c r="N158" s="17">
        <v>0.24065166439986899</v>
      </c>
      <c r="O158" s="17">
        <v>0.22396170184158701</v>
      </c>
      <c r="P158" s="17">
        <v>0.22281560217532401</v>
      </c>
      <c r="Q158" s="17">
        <v>0.215522890771213</v>
      </c>
      <c r="R158" s="17"/>
      <c r="S158" s="17">
        <v>0.200928778133869</v>
      </c>
      <c r="T158" s="17">
        <v>0.22201726362553001</v>
      </c>
      <c r="U158" s="17">
        <v>0.27437432474497803</v>
      </c>
      <c r="V158" s="17">
        <v>0.17300225267555899</v>
      </c>
      <c r="W158" s="17">
        <v>0.222842428508605</v>
      </c>
      <c r="X158" s="17">
        <v>0.25055743903944699</v>
      </c>
      <c r="Y158" s="17">
        <v>0.18940659184728201</v>
      </c>
      <c r="Z158" s="17">
        <v>0.20251997211390901</v>
      </c>
      <c r="AA158" s="17">
        <v>0.20723320988174401</v>
      </c>
      <c r="AB158" s="17">
        <v>0.26975963561071098</v>
      </c>
      <c r="AC158" s="17">
        <v>0.29412313095647102</v>
      </c>
      <c r="AD158" s="17">
        <v>0.26046997154273899</v>
      </c>
      <c r="AE158" s="17"/>
      <c r="AF158" s="17">
        <v>0.24095589661417899</v>
      </c>
      <c r="AG158" s="17">
        <v>0.224209299398234</v>
      </c>
      <c r="AH158" s="17">
        <v>0.26134111373278501</v>
      </c>
      <c r="AI158" s="17">
        <v>0.21331425228753101</v>
      </c>
      <c r="AJ158" s="17">
        <v>0.17110030430269599</v>
      </c>
      <c r="AK158" s="17"/>
      <c r="AL158" s="17">
        <v>0.23944415137807901</v>
      </c>
      <c r="AM158" s="17">
        <v>0.250039254149931</v>
      </c>
      <c r="AN158" s="17">
        <v>0.213578352711919</v>
      </c>
      <c r="AO158" s="17">
        <v>0.19073830027875699</v>
      </c>
      <c r="AP158" s="17">
        <v>0.17392995828750299</v>
      </c>
      <c r="AQ158" s="17"/>
      <c r="AR158" s="17">
        <v>0.22318332580581601</v>
      </c>
      <c r="AS158" s="17"/>
      <c r="AT158" s="17">
        <v>0.20306442416501799</v>
      </c>
      <c r="AU158" s="17"/>
      <c r="AV158" s="17">
        <v>0.229729959913996</v>
      </c>
      <c r="AW158" s="17"/>
      <c r="AX158" s="17">
        <v>0.29203719884153601</v>
      </c>
      <c r="AY158" s="17">
        <v>0.26097007819094697</v>
      </c>
      <c r="AZ158" s="17"/>
      <c r="BA158" s="17">
        <v>0.22277427315937301</v>
      </c>
      <c r="BB158" s="17">
        <v>0.25901280510466901</v>
      </c>
    </row>
    <row r="159" spans="2:54">
      <c r="B159" t="s">
        <v>140</v>
      </c>
      <c r="C159" s="17">
        <v>0.20070325241522799</v>
      </c>
      <c r="D159" s="17">
        <v>0.209772274232255</v>
      </c>
      <c r="E159" s="17">
        <v>0.19309463264083099</v>
      </c>
      <c r="F159" s="17"/>
      <c r="G159" s="17">
        <v>0.20580934790977701</v>
      </c>
      <c r="H159" s="17">
        <v>0.172928813300818</v>
      </c>
      <c r="I159" s="17">
        <v>0.173297862332289</v>
      </c>
      <c r="J159" s="17">
        <v>0.218639574553394</v>
      </c>
      <c r="K159" s="17">
        <v>0.21229983663819499</v>
      </c>
      <c r="L159" s="17">
        <v>0.21548749965883299</v>
      </c>
      <c r="M159" s="17"/>
      <c r="N159" s="17">
        <v>0.20382904854370901</v>
      </c>
      <c r="O159" s="17">
        <v>0.22185826317598101</v>
      </c>
      <c r="P159" s="17">
        <v>0.20654729658297</v>
      </c>
      <c r="Q159" s="17">
        <v>0.168408105915269</v>
      </c>
      <c r="R159" s="17"/>
      <c r="S159" s="17">
        <v>0.21526887942454601</v>
      </c>
      <c r="T159" s="17">
        <v>0.20307431036748999</v>
      </c>
      <c r="U159" s="17">
        <v>0.22721261270772</v>
      </c>
      <c r="V159" s="17">
        <v>0.16405923429156399</v>
      </c>
      <c r="W159" s="17">
        <v>0.18264648902323899</v>
      </c>
      <c r="X159" s="17">
        <v>0.207819904470817</v>
      </c>
      <c r="Y159" s="17">
        <v>0.203081302506358</v>
      </c>
      <c r="Z159" s="17">
        <v>0.15255912563197699</v>
      </c>
      <c r="AA159" s="17">
        <v>0.216840498958282</v>
      </c>
      <c r="AB159" s="17">
        <v>0.158054989266876</v>
      </c>
      <c r="AC159" s="17">
        <v>0.208260430440315</v>
      </c>
      <c r="AD159" s="17">
        <v>0.300860230426094</v>
      </c>
      <c r="AE159" s="17"/>
      <c r="AF159" s="17">
        <v>0.24211842538834799</v>
      </c>
      <c r="AG159" s="17">
        <v>0.21802701575467301</v>
      </c>
      <c r="AH159" s="17">
        <v>0.217639907039304</v>
      </c>
      <c r="AI159" s="17">
        <v>0.17896857850961001</v>
      </c>
      <c r="AJ159" s="17">
        <v>0.15478619747390199</v>
      </c>
      <c r="AK159" s="17"/>
      <c r="AL159" s="17">
        <v>0.191959366305226</v>
      </c>
      <c r="AM159" s="17">
        <v>0.190697796330971</v>
      </c>
      <c r="AN159" s="17">
        <v>0.23083972539561601</v>
      </c>
      <c r="AO159" s="17">
        <v>0.24591840876323501</v>
      </c>
      <c r="AP159" s="17">
        <v>0.110563257725701</v>
      </c>
      <c r="AQ159" s="17"/>
      <c r="AR159" s="17">
        <v>0.22797871705505099</v>
      </c>
      <c r="AS159" s="17"/>
      <c r="AT159" s="17">
        <v>0.20903796249311499</v>
      </c>
      <c r="AU159" s="17"/>
      <c r="AV159" s="17">
        <v>0.26942983084091099</v>
      </c>
      <c r="AW159" s="17"/>
      <c r="AX159" s="17">
        <v>0.206986891806485</v>
      </c>
      <c r="AY159" s="17">
        <v>0.24618213059122701</v>
      </c>
      <c r="AZ159" s="17"/>
      <c r="BA159" s="17">
        <v>0.198550718845278</v>
      </c>
      <c r="BB159" s="17">
        <v>0.216502857532483</v>
      </c>
    </row>
    <row r="160" spans="2:54">
      <c r="B160" t="s">
        <v>141</v>
      </c>
      <c r="C160" s="17">
        <v>0.14953746624665701</v>
      </c>
      <c r="D160" s="17">
        <v>0.14569774087798801</v>
      </c>
      <c r="E160" s="17">
        <v>0.152509174416874</v>
      </c>
      <c r="F160" s="17"/>
      <c r="G160" s="17">
        <v>0.17062797383867701</v>
      </c>
      <c r="H160" s="17">
        <v>0.12576591318285199</v>
      </c>
      <c r="I160" s="17">
        <v>0.12936619153182599</v>
      </c>
      <c r="J160" s="17">
        <v>0.16680830946981501</v>
      </c>
      <c r="K160" s="17">
        <v>0.13296781426396001</v>
      </c>
      <c r="L160" s="17">
        <v>0.16617869435171601</v>
      </c>
      <c r="M160" s="17"/>
      <c r="N160" s="17">
        <v>0.127948083932</v>
      </c>
      <c r="O160" s="17">
        <v>0.148674481852444</v>
      </c>
      <c r="P160" s="17">
        <v>0.16218037121128501</v>
      </c>
      <c r="Q160" s="17">
        <v>0.16298215607702199</v>
      </c>
      <c r="R160" s="17"/>
      <c r="S160" s="17">
        <v>0.135434016871611</v>
      </c>
      <c r="T160" s="17">
        <v>0.14123479964882499</v>
      </c>
      <c r="U160" s="17">
        <v>0.18761310171096399</v>
      </c>
      <c r="V160" s="17">
        <v>0.133127937395527</v>
      </c>
      <c r="W160" s="17">
        <v>0.13922737988888201</v>
      </c>
      <c r="X160" s="17">
        <v>0.13847724414086901</v>
      </c>
      <c r="Y160" s="17">
        <v>0.142530515678399</v>
      </c>
      <c r="Z160" s="17">
        <v>0.185817727217438</v>
      </c>
      <c r="AA160" s="17">
        <v>0.170936892387719</v>
      </c>
      <c r="AB160" s="17">
        <v>0.14748256861822201</v>
      </c>
      <c r="AC160" s="17">
        <v>0.14831667575799001</v>
      </c>
      <c r="AD160" s="17">
        <v>0.148135456654133</v>
      </c>
      <c r="AE160" s="17"/>
      <c r="AF160" s="17">
        <v>8.82839839615258E-2</v>
      </c>
      <c r="AG160" s="17">
        <v>0.186216183722866</v>
      </c>
      <c r="AH160" s="17">
        <v>7.4973660960816202E-2</v>
      </c>
      <c r="AI160" s="17">
        <v>0.153862859603458</v>
      </c>
      <c r="AJ160" s="17">
        <v>0.26279460812269201</v>
      </c>
      <c r="AK160" s="17"/>
      <c r="AL160" s="17">
        <v>0.17579522543904999</v>
      </c>
      <c r="AM160" s="17">
        <v>0.14516788854298901</v>
      </c>
      <c r="AN160" s="17">
        <v>0.125808234710164</v>
      </c>
      <c r="AO160" s="17">
        <v>0.148343622871145</v>
      </c>
      <c r="AP160" s="17">
        <v>0.16981887220292699</v>
      </c>
      <c r="AQ160" s="17"/>
      <c r="AR160" s="17">
        <v>0.118001465007758</v>
      </c>
      <c r="AS160" s="17"/>
      <c r="AT160" s="17">
        <v>0.15635096375206101</v>
      </c>
      <c r="AU160" s="17"/>
      <c r="AV160" s="17">
        <v>8.8160902122337598E-2</v>
      </c>
      <c r="AW160" s="17"/>
      <c r="AX160" s="17">
        <v>0.11048297076838701</v>
      </c>
      <c r="AY160" s="17">
        <v>9.1329671922380395E-2</v>
      </c>
      <c r="AZ160" s="17"/>
      <c r="BA160" s="17">
        <v>0.20659296728085499</v>
      </c>
      <c r="BB160" s="17">
        <v>0.106864200055208</v>
      </c>
    </row>
    <row r="161" spans="2:54">
      <c r="B161" t="s">
        <v>143</v>
      </c>
      <c r="C161" s="17">
        <v>0.105464697706943</v>
      </c>
      <c r="D161" s="17">
        <v>0.112670799005165</v>
      </c>
      <c r="E161" s="17">
        <v>9.9209345078534503E-2</v>
      </c>
      <c r="F161" s="17"/>
      <c r="G161" s="17">
        <v>0.20139048235920901</v>
      </c>
      <c r="H161" s="17">
        <v>0.181790634319696</v>
      </c>
      <c r="I161" s="17">
        <v>0.12355312925629799</v>
      </c>
      <c r="J161" s="17">
        <v>7.8910559420808699E-2</v>
      </c>
      <c r="K161" s="17">
        <v>4.4998542727883901E-2</v>
      </c>
      <c r="L161" s="17">
        <v>4.47429540653893E-2</v>
      </c>
      <c r="M161" s="17"/>
      <c r="N161" s="17">
        <v>0.107733791003705</v>
      </c>
      <c r="O161" s="17">
        <v>9.7774014418566702E-2</v>
      </c>
      <c r="P161" s="17">
        <v>0.13268164032406601</v>
      </c>
      <c r="Q161" s="17">
        <v>8.45029668315736E-2</v>
      </c>
      <c r="R161" s="17"/>
      <c r="S161" s="17">
        <v>0.16137859344882399</v>
      </c>
      <c r="T161" s="17">
        <v>6.1952889063805201E-2</v>
      </c>
      <c r="U161" s="17">
        <v>7.2434258233775903E-2</v>
      </c>
      <c r="V161" s="17">
        <v>9.9846516104011906E-2</v>
      </c>
      <c r="W161" s="17">
        <v>0.117293267487199</v>
      </c>
      <c r="X161" s="17">
        <v>5.4596451453742E-2</v>
      </c>
      <c r="Y161" s="17">
        <v>0.140035509973095</v>
      </c>
      <c r="Z161" s="17">
        <v>0.102943863588324</v>
      </c>
      <c r="AA161" s="17">
        <v>0.13882072624719299</v>
      </c>
      <c r="AB161" s="17">
        <v>0.12036930096496599</v>
      </c>
      <c r="AC161" s="17">
        <v>9.0270240927805598E-2</v>
      </c>
      <c r="AD161" s="17">
        <v>8.7111124073283697E-2</v>
      </c>
      <c r="AE161" s="17"/>
      <c r="AF161" s="17">
        <v>0.142154310300283</v>
      </c>
      <c r="AG161" s="17">
        <v>7.94793093957296E-2</v>
      </c>
      <c r="AH161" s="17">
        <v>8.5774303759291404E-2</v>
      </c>
      <c r="AI161" s="17">
        <v>0.122866269509238</v>
      </c>
      <c r="AJ161" s="17">
        <v>8.9101669543141998E-2</v>
      </c>
      <c r="AK161" s="17"/>
      <c r="AL161" s="17">
        <v>7.9086153707899898E-2</v>
      </c>
      <c r="AM161" s="17">
        <v>0.12929233186692099</v>
      </c>
      <c r="AN161" s="17">
        <v>9.5698840232440296E-2</v>
      </c>
      <c r="AO161" s="17">
        <v>0.16757975192274799</v>
      </c>
      <c r="AP161" s="17">
        <v>0.12998118656951399</v>
      </c>
      <c r="AQ161" s="17"/>
      <c r="AR161" s="17">
        <v>0.16796465420255799</v>
      </c>
      <c r="AS161" s="17"/>
      <c r="AT161" s="17">
        <v>0.180997304471819</v>
      </c>
      <c r="AU161" s="17"/>
      <c r="AV161" s="17">
        <v>0.173027100031834</v>
      </c>
      <c r="AW161" s="17"/>
      <c r="AX161" s="17">
        <v>8.7843400407373706E-2</v>
      </c>
      <c r="AY161" s="17">
        <v>0.14878058025060001</v>
      </c>
      <c r="AZ161" s="17"/>
      <c r="BA161" s="17">
        <v>8.2609028196385298E-2</v>
      </c>
      <c r="BB161" s="17">
        <v>9.5888118818872103E-2</v>
      </c>
    </row>
    <row r="162" spans="2:54">
      <c r="B162" t="s">
        <v>142</v>
      </c>
      <c r="C162" s="17">
        <v>8.1179025960218296E-2</v>
      </c>
      <c r="D162" s="17">
        <v>9.0900616883592994E-2</v>
      </c>
      <c r="E162" s="17">
        <v>7.2502882261718499E-2</v>
      </c>
      <c r="F162" s="17"/>
      <c r="G162" s="17">
        <v>0.15024857806363601</v>
      </c>
      <c r="H162" s="17">
        <v>0.114436280543605</v>
      </c>
      <c r="I162" s="17">
        <v>8.3689930533564799E-2</v>
      </c>
      <c r="J162" s="17">
        <v>7.5230751276436997E-2</v>
      </c>
      <c r="K162" s="17">
        <v>6.3936226466146107E-2</v>
      </c>
      <c r="L162" s="17">
        <v>3.2736151589114998E-2</v>
      </c>
      <c r="M162" s="17"/>
      <c r="N162" s="17">
        <v>8.5683902730012196E-2</v>
      </c>
      <c r="O162" s="17">
        <v>7.8481762802141905E-2</v>
      </c>
      <c r="P162" s="17">
        <v>9.4138046308705106E-2</v>
      </c>
      <c r="Q162" s="17">
        <v>6.75351293934571E-2</v>
      </c>
      <c r="R162" s="17"/>
      <c r="S162" s="17">
        <v>9.7427253035357E-2</v>
      </c>
      <c r="T162" s="17">
        <v>6.5706329465229502E-2</v>
      </c>
      <c r="U162" s="17">
        <v>4.6303860527560102E-2</v>
      </c>
      <c r="V162" s="17">
        <v>6.6239540977855005E-2</v>
      </c>
      <c r="W162" s="17">
        <v>0.12410070819034499</v>
      </c>
      <c r="X162" s="17">
        <v>6.3761739812775997E-2</v>
      </c>
      <c r="Y162" s="17">
        <v>9.4736214475817204E-2</v>
      </c>
      <c r="Z162" s="17">
        <v>4.0073913281367703E-2</v>
      </c>
      <c r="AA162" s="17">
        <v>8.8078186850930301E-2</v>
      </c>
      <c r="AB162" s="17">
        <v>0.101778438943279</v>
      </c>
      <c r="AC162" s="17">
        <v>6.7912396948469206E-2</v>
      </c>
      <c r="AD162" s="17">
        <v>0.13066815899842599</v>
      </c>
      <c r="AE162" s="17"/>
      <c r="AF162" s="17">
        <v>0.103495072309519</v>
      </c>
      <c r="AG162" s="17">
        <v>7.4385141065604704E-2</v>
      </c>
      <c r="AH162" s="17">
        <v>6.6185531359248206E-2</v>
      </c>
      <c r="AI162" s="17">
        <v>8.0284820896933395E-2</v>
      </c>
      <c r="AJ162" s="17">
        <v>7.8468121279826303E-2</v>
      </c>
      <c r="AK162" s="17"/>
      <c r="AL162" s="17">
        <v>7.6676696753711901E-2</v>
      </c>
      <c r="AM162" s="17">
        <v>7.38464831424996E-2</v>
      </c>
      <c r="AN162" s="17">
        <v>7.1971888985694205E-2</v>
      </c>
      <c r="AO162" s="17">
        <v>0.123116913578669</v>
      </c>
      <c r="AP162" s="17">
        <v>0.130070079380257</v>
      </c>
      <c r="AQ162" s="17"/>
      <c r="AR162" s="17">
        <v>0.18209987584465301</v>
      </c>
      <c r="AS162" s="17"/>
      <c r="AT162" s="17">
        <v>0.22883912271674001</v>
      </c>
      <c r="AU162" s="17"/>
      <c r="AV162" s="17">
        <v>0.177132306172438</v>
      </c>
      <c r="AW162" s="17"/>
      <c r="AX162" s="17">
        <v>0.140371957642247</v>
      </c>
      <c r="AY162" s="17">
        <v>0.10995082566325499</v>
      </c>
      <c r="AZ162" s="17"/>
      <c r="BA162" s="17">
        <v>7.3841464365688503E-2</v>
      </c>
      <c r="BB162" s="17">
        <v>7.7891554035474306E-2</v>
      </c>
    </row>
    <row r="163" spans="2:54">
      <c r="B163" t="s">
        <v>130</v>
      </c>
      <c r="C163" s="17">
        <v>6.0257797021264797E-2</v>
      </c>
      <c r="D163" s="17">
        <v>3.9584702157169797E-2</v>
      </c>
      <c r="E163" s="17">
        <v>7.8981643668235804E-2</v>
      </c>
      <c r="F163" s="17"/>
      <c r="G163" s="17">
        <v>6.5431100232542797E-2</v>
      </c>
      <c r="H163" s="17">
        <v>5.4514220285081301E-2</v>
      </c>
      <c r="I163" s="17">
        <v>8.4585357321967605E-2</v>
      </c>
      <c r="J163" s="17">
        <v>6.2635963600957495E-2</v>
      </c>
      <c r="K163" s="17">
        <v>3.89091491733922E-2</v>
      </c>
      <c r="L163" s="17">
        <v>5.6337155421802197E-2</v>
      </c>
      <c r="M163" s="17"/>
      <c r="N163" s="17">
        <v>4.7136148530292403E-2</v>
      </c>
      <c r="O163" s="17">
        <v>6.6679059755101799E-2</v>
      </c>
      <c r="P163" s="17">
        <v>5.15892754924012E-2</v>
      </c>
      <c r="Q163" s="17">
        <v>7.4853335070040702E-2</v>
      </c>
      <c r="R163" s="17"/>
      <c r="S163" s="17">
        <v>7.2119590775028303E-2</v>
      </c>
      <c r="T163" s="17">
        <v>6.0340843393122401E-2</v>
      </c>
      <c r="U163" s="17">
        <v>5.3533844556224203E-2</v>
      </c>
      <c r="V163" s="17">
        <v>5.6049069157072598E-2</v>
      </c>
      <c r="W163" s="17">
        <v>5.0859381810217902E-2</v>
      </c>
      <c r="X163" s="17">
        <v>7.58905611749041E-2</v>
      </c>
      <c r="Y163" s="17">
        <v>5.7988991529957901E-2</v>
      </c>
      <c r="Z163" s="17">
        <v>5.9547181202079601E-2</v>
      </c>
      <c r="AA163" s="17">
        <v>4.65619040992672E-2</v>
      </c>
      <c r="AB163" s="17">
        <v>7.2645994607680994E-2</v>
      </c>
      <c r="AC163" s="17">
        <v>6.61974102567294E-2</v>
      </c>
      <c r="AD163" s="17">
        <v>2.8360003533438101E-2</v>
      </c>
      <c r="AE163" s="17"/>
      <c r="AF163" s="17">
        <v>6.0670756347422201E-2</v>
      </c>
      <c r="AG163" s="17">
        <v>4.4171615040381501E-2</v>
      </c>
      <c r="AH163" s="17">
        <v>6.6611582387738399E-2</v>
      </c>
      <c r="AI163" s="17">
        <v>5.9205636160866902E-2</v>
      </c>
      <c r="AJ163" s="17">
        <v>1.9302707724832099E-2</v>
      </c>
      <c r="AK163" s="17"/>
      <c r="AL163" s="17">
        <v>6.37407170803692E-2</v>
      </c>
      <c r="AM163" s="17">
        <v>6.6569595408002502E-2</v>
      </c>
      <c r="AN163" s="17">
        <v>5.1039035861196499E-2</v>
      </c>
      <c r="AO163" s="17">
        <v>3.0307339135043899E-2</v>
      </c>
      <c r="AP163" s="17">
        <v>0.12698395058819101</v>
      </c>
      <c r="AQ163" s="17"/>
      <c r="AR163" s="17">
        <v>4.5540407049257797E-2</v>
      </c>
      <c r="AS163" s="17"/>
      <c r="AT163" s="17">
        <v>6.6697587324304102E-3</v>
      </c>
      <c r="AU163" s="17"/>
      <c r="AV163" s="17">
        <v>6.7258450204841697E-2</v>
      </c>
      <c r="AW163" s="17"/>
      <c r="AX163" s="17">
        <v>3.6153529527926498E-2</v>
      </c>
      <c r="AY163" s="17">
        <v>6.4639374157083596E-2</v>
      </c>
      <c r="AZ163" s="17"/>
      <c r="BA163" s="17">
        <v>3.4723520039729498E-2</v>
      </c>
      <c r="BB163" s="17">
        <v>6.0274021621207E-2</v>
      </c>
    </row>
    <row r="164" spans="2:54">
      <c r="B164" t="s">
        <v>144</v>
      </c>
      <c r="C164" s="17">
        <v>2.7424736152119399E-2</v>
      </c>
      <c r="D164" s="17">
        <v>3.7376549310488803E-2</v>
      </c>
      <c r="E164" s="17">
        <v>1.8326997888136201E-2</v>
      </c>
      <c r="F164" s="17"/>
      <c r="G164" s="17">
        <v>1.34306340227901E-2</v>
      </c>
      <c r="H164" s="17">
        <v>1.6710484687867001E-2</v>
      </c>
      <c r="I164" s="17">
        <v>2.6665166859876299E-2</v>
      </c>
      <c r="J164" s="17">
        <v>2.5069457521964201E-2</v>
      </c>
      <c r="K164" s="17">
        <v>3.3297915478764997E-2</v>
      </c>
      <c r="L164" s="17">
        <v>4.1323022737910498E-2</v>
      </c>
      <c r="M164" s="17"/>
      <c r="N164" s="17">
        <v>3.6214974071134998E-2</v>
      </c>
      <c r="O164" s="17">
        <v>2.1688142947184599E-2</v>
      </c>
      <c r="P164" s="17">
        <v>1.94889065368383E-2</v>
      </c>
      <c r="Q164" s="17">
        <v>2.97542971016811E-2</v>
      </c>
      <c r="R164" s="17"/>
      <c r="S164" s="17">
        <v>7.6355937499893297E-3</v>
      </c>
      <c r="T164" s="17">
        <v>4.2015406298148802E-2</v>
      </c>
      <c r="U164" s="17">
        <v>1.90381524600391E-2</v>
      </c>
      <c r="V164" s="17">
        <v>3.5081181187724603E-2</v>
      </c>
      <c r="W164" s="17">
        <v>3.0254188212063202E-2</v>
      </c>
      <c r="X164" s="17">
        <v>3.0476865452281499E-2</v>
      </c>
      <c r="Y164" s="17">
        <v>2.99331643089066E-2</v>
      </c>
      <c r="Z164" s="17">
        <v>1.94117812548271E-2</v>
      </c>
      <c r="AA164" s="17">
        <v>3.6414318299743301E-2</v>
      </c>
      <c r="AB164" s="17">
        <v>1.6217474556975999E-2</v>
      </c>
      <c r="AC164" s="17">
        <v>2.7710562177154702E-2</v>
      </c>
      <c r="AD164" s="17">
        <v>3.03314174178624E-2</v>
      </c>
      <c r="AE164" s="17"/>
      <c r="AF164" s="17">
        <v>1.2575350808517001E-2</v>
      </c>
      <c r="AG164" s="17">
        <v>2.8388368000341401E-2</v>
      </c>
      <c r="AH164" s="17">
        <v>2.9496204983293198E-2</v>
      </c>
      <c r="AI164" s="17">
        <v>4.1560737448041597E-2</v>
      </c>
      <c r="AJ164" s="17">
        <v>3.0223350389936201E-2</v>
      </c>
      <c r="AK164" s="17"/>
      <c r="AL164" s="17">
        <v>1.9346107442262301E-2</v>
      </c>
      <c r="AM164" s="17">
        <v>3.1261082778464698E-2</v>
      </c>
      <c r="AN164" s="17">
        <v>3.01865779062486E-2</v>
      </c>
      <c r="AO164" s="17">
        <v>2.07782429650612E-2</v>
      </c>
      <c r="AP164" s="17">
        <v>1.15554380598001E-2</v>
      </c>
      <c r="AQ164" s="17"/>
      <c r="AR164" s="17">
        <v>2.1748579694439302E-2</v>
      </c>
      <c r="AS164" s="17"/>
      <c r="AT164" s="17">
        <v>2.3711455925139999E-2</v>
      </c>
      <c r="AU164" s="17"/>
      <c r="AV164" s="17">
        <v>1.5574177247835601E-2</v>
      </c>
      <c r="AW164" s="17"/>
      <c r="AX164" s="17">
        <v>1.17408008783263E-2</v>
      </c>
      <c r="AY164" s="17">
        <v>1.6834134618900602E-2</v>
      </c>
      <c r="AZ164" s="17"/>
      <c r="BA164" s="17">
        <v>3.1230728240040299E-2</v>
      </c>
      <c r="BB164" s="17">
        <v>2.4517363012145299E-2</v>
      </c>
    </row>
    <row r="165" spans="2:54">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row>
    <row r="166" spans="2:54">
      <c r="B166" s="6" t="s">
        <v>147</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row>
    <row r="167" spans="2:54">
      <c r="B167" s="24" t="s">
        <v>30</v>
      </c>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row>
    <row r="168" spans="2:54">
      <c r="B168" t="s">
        <v>136</v>
      </c>
      <c r="C168" s="17">
        <v>0.35008098916202401</v>
      </c>
      <c r="D168" s="17">
        <v>0.34901561897546701</v>
      </c>
      <c r="E168" s="17">
        <v>0.35133722653607802</v>
      </c>
      <c r="F168" s="17"/>
      <c r="G168" s="17">
        <v>0.359565440194415</v>
      </c>
      <c r="H168" s="17">
        <v>0.32297049076381301</v>
      </c>
      <c r="I168" s="17">
        <v>0.29931498232496501</v>
      </c>
      <c r="J168" s="17">
        <v>0.36699187633570302</v>
      </c>
      <c r="K168" s="17">
        <v>0.330363066895699</v>
      </c>
      <c r="L168" s="17">
        <v>0.401706712606962</v>
      </c>
      <c r="M168" s="17"/>
      <c r="N168" s="17">
        <v>0.35980538751486602</v>
      </c>
      <c r="O168" s="17">
        <v>0.344529441771106</v>
      </c>
      <c r="P168" s="17">
        <v>0.353850250506488</v>
      </c>
      <c r="Q168" s="17">
        <v>0.342558058586102</v>
      </c>
      <c r="R168" s="17"/>
      <c r="S168" s="17">
        <v>0.34043368839237298</v>
      </c>
      <c r="T168" s="17">
        <v>0.38041650887863099</v>
      </c>
      <c r="U168" s="17">
        <v>0.40869214483111799</v>
      </c>
      <c r="V168" s="17">
        <v>0.37585578785184698</v>
      </c>
      <c r="W168" s="17">
        <v>0.35465154729906601</v>
      </c>
      <c r="X168" s="17">
        <v>0.33547974581141399</v>
      </c>
      <c r="Y168" s="17">
        <v>0.29658111324175201</v>
      </c>
      <c r="Z168" s="17">
        <v>0.31736150513290101</v>
      </c>
      <c r="AA168" s="17">
        <v>0.337116996459986</v>
      </c>
      <c r="AB168" s="17">
        <v>0.33581890413552201</v>
      </c>
      <c r="AC168" s="17">
        <v>0.26843619298846499</v>
      </c>
      <c r="AD168" s="17">
        <v>0.45842536494735697</v>
      </c>
      <c r="AE168" s="17"/>
      <c r="AF168" s="17">
        <v>0.33216139046010301</v>
      </c>
      <c r="AG168" s="17">
        <v>0.40014975808120301</v>
      </c>
      <c r="AH168" s="17">
        <v>0.338468515318887</v>
      </c>
      <c r="AI168" s="17">
        <v>0.391062249584961</v>
      </c>
      <c r="AJ168" s="17">
        <v>0.354574109211375</v>
      </c>
      <c r="AK168" s="17"/>
      <c r="AL168" s="17">
        <v>0.33836377372628001</v>
      </c>
      <c r="AM168" s="17">
        <v>0.35780160320861598</v>
      </c>
      <c r="AN168" s="17">
        <v>0.36223470882992498</v>
      </c>
      <c r="AO168" s="17">
        <v>0.34405488661802602</v>
      </c>
      <c r="AP168" s="17">
        <v>0.39992293411986202</v>
      </c>
      <c r="AQ168" s="17"/>
      <c r="AR168" s="17">
        <v>0.34720738958348102</v>
      </c>
      <c r="AS168" s="17"/>
      <c r="AT168" s="17">
        <v>0.37175317548275799</v>
      </c>
      <c r="AU168" s="17"/>
      <c r="AV168" s="17">
        <v>0.35426437468642802</v>
      </c>
      <c r="AW168" s="17"/>
      <c r="AX168" s="17">
        <v>0.31236637102593101</v>
      </c>
      <c r="AY168" s="17">
        <v>0.30556786631007099</v>
      </c>
      <c r="AZ168" s="17"/>
      <c r="BA168" s="17">
        <v>0.36826773441940602</v>
      </c>
      <c r="BB168" s="17">
        <v>0.35550549095964701</v>
      </c>
    </row>
    <row r="169" spans="2:54">
      <c r="B169" t="s">
        <v>139</v>
      </c>
      <c r="C169" s="17">
        <v>0.26738585257302899</v>
      </c>
      <c r="D169" s="17">
        <v>0.266504345096436</v>
      </c>
      <c r="E169" s="17">
        <v>0.26943398463774898</v>
      </c>
      <c r="F169" s="17"/>
      <c r="G169" s="17">
        <v>0.22662635726393801</v>
      </c>
      <c r="H169" s="17">
        <v>0.21343585600007101</v>
      </c>
      <c r="I169" s="17">
        <v>0.235011918231672</v>
      </c>
      <c r="J169" s="17">
        <v>0.24873043303640399</v>
      </c>
      <c r="K169" s="17">
        <v>0.33155728330531398</v>
      </c>
      <c r="L169" s="17">
        <v>0.322945525640497</v>
      </c>
      <c r="M169" s="17"/>
      <c r="N169" s="17">
        <v>0.29744801829947998</v>
      </c>
      <c r="O169" s="17">
        <v>0.27176967558841197</v>
      </c>
      <c r="P169" s="17">
        <v>0.248324583201117</v>
      </c>
      <c r="Q169" s="17">
        <v>0.24733860880185901</v>
      </c>
      <c r="R169" s="17"/>
      <c r="S169" s="17">
        <v>0.25912802225349801</v>
      </c>
      <c r="T169" s="17">
        <v>0.29246617055860602</v>
      </c>
      <c r="U169" s="17">
        <v>0.32320496854771702</v>
      </c>
      <c r="V169" s="17">
        <v>0.28043605301334801</v>
      </c>
      <c r="W169" s="17">
        <v>0.26364787573644599</v>
      </c>
      <c r="X169" s="17">
        <v>0.26629407459451199</v>
      </c>
      <c r="Y169" s="17">
        <v>0.25365022948896898</v>
      </c>
      <c r="Z169" s="17">
        <v>0.237424672194058</v>
      </c>
      <c r="AA169" s="17">
        <v>0.19942934542141399</v>
      </c>
      <c r="AB169" s="17">
        <v>0.29477815446842098</v>
      </c>
      <c r="AC169" s="17">
        <v>0.29338790288051098</v>
      </c>
      <c r="AD169" s="17">
        <v>0.20769493186292301</v>
      </c>
      <c r="AE169" s="17"/>
      <c r="AF169" s="17">
        <v>0.297333882563729</v>
      </c>
      <c r="AG169" s="17">
        <v>0.25551171694407998</v>
      </c>
      <c r="AH169" s="17">
        <v>0.352849016954288</v>
      </c>
      <c r="AI169" s="17">
        <v>0.26807629430998298</v>
      </c>
      <c r="AJ169" s="17">
        <v>0.19995029439383299</v>
      </c>
      <c r="AK169" s="17"/>
      <c r="AL169" s="17">
        <v>0.26886172869132602</v>
      </c>
      <c r="AM169" s="17">
        <v>0.24358957241957699</v>
      </c>
      <c r="AN169" s="17">
        <v>0.28411826398947099</v>
      </c>
      <c r="AO169" s="17">
        <v>0.32307521752037399</v>
      </c>
      <c r="AP169" s="17">
        <v>0.25800942746070499</v>
      </c>
      <c r="AQ169" s="17"/>
      <c r="AR169" s="17">
        <v>0.26619881982019</v>
      </c>
      <c r="AS169" s="17"/>
      <c r="AT169" s="17">
        <v>0.25408342896048602</v>
      </c>
      <c r="AU169" s="17"/>
      <c r="AV169" s="17">
        <v>0.28208457632972</v>
      </c>
      <c r="AW169" s="17"/>
      <c r="AX169" s="17">
        <v>0.32103466693368798</v>
      </c>
      <c r="AY169" s="17">
        <v>0.29010204496992997</v>
      </c>
      <c r="AZ169" s="17"/>
      <c r="BA169" s="17">
        <v>0.26560770542044498</v>
      </c>
      <c r="BB169" s="17">
        <v>0.295261172791217</v>
      </c>
    </row>
    <row r="170" spans="2:54">
      <c r="B170" t="s">
        <v>138</v>
      </c>
      <c r="C170" s="17">
        <v>0.24038607784615099</v>
      </c>
      <c r="D170" s="17">
        <v>0.24585215313550501</v>
      </c>
      <c r="E170" s="17">
        <v>0.23513446449235001</v>
      </c>
      <c r="F170" s="17"/>
      <c r="G170" s="17">
        <v>0.22012514063841901</v>
      </c>
      <c r="H170" s="17">
        <v>0.21370141964226999</v>
      </c>
      <c r="I170" s="17">
        <v>0.22520754182239799</v>
      </c>
      <c r="J170" s="17">
        <v>0.23166513167860101</v>
      </c>
      <c r="K170" s="17">
        <v>0.23501884151909999</v>
      </c>
      <c r="L170" s="17">
        <v>0.29052694717620198</v>
      </c>
      <c r="M170" s="17"/>
      <c r="N170" s="17">
        <v>0.246501360662533</v>
      </c>
      <c r="O170" s="17">
        <v>0.236560980570241</v>
      </c>
      <c r="P170" s="17">
        <v>0.24775406567442601</v>
      </c>
      <c r="Q170" s="17">
        <v>0.23355147090096401</v>
      </c>
      <c r="R170" s="17"/>
      <c r="S170" s="17">
        <v>0.191408240588894</v>
      </c>
      <c r="T170" s="17">
        <v>0.27456084100169198</v>
      </c>
      <c r="U170" s="17">
        <v>0.247496525024783</v>
      </c>
      <c r="V170" s="17">
        <v>0.230661822898478</v>
      </c>
      <c r="W170" s="17">
        <v>0.24478251653890201</v>
      </c>
      <c r="X170" s="17">
        <v>0.24216433474333299</v>
      </c>
      <c r="Y170" s="17">
        <v>0.218676233801567</v>
      </c>
      <c r="Z170" s="17">
        <v>0.26316798455176599</v>
      </c>
      <c r="AA170" s="17">
        <v>0.24040016518018301</v>
      </c>
      <c r="AB170" s="17">
        <v>0.24680669254048501</v>
      </c>
      <c r="AC170" s="17">
        <v>0.26526822451737903</v>
      </c>
      <c r="AD170" s="17">
        <v>0.248115646377711</v>
      </c>
      <c r="AE170" s="17"/>
      <c r="AF170" s="17">
        <v>0.198531048681652</v>
      </c>
      <c r="AG170" s="17">
        <v>0.32524087167997001</v>
      </c>
      <c r="AH170" s="17">
        <v>0.211819969937458</v>
      </c>
      <c r="AI170" s="17">
        <v>0.222724150772242</v>
      </c>
      <c r="AJ170" s="17">
        <v>0.26471348284698099</v>
      </c>
      <c r="AK170" s="17"/>
      <c r="AL170" s="17">
        <v>0.2366584867531</v>
      </c>
      <c r="AM170" s="17">
        <v>0.234929322443238</v>
      </c>
      <c r="AN170" s="17">
        <v>0.24256786726535801</v>
      </c>
      <c r="AO170" s="17">
        <v>0.27340821920826303</v>
      </c>
      <c r="AP170" s="17">
        <v>0.151143629320626</v>
      </c>
      <c r="AQ170" s="17"/>
      <c r="AR170" s="17">
        <v>0.22416332676533399</v>
      </c>
      <c r="AS170" s="17"/>
      <c r="AT170" s="17">
        <v>0.26543856622106199</v>
      </c>
      <c r="AU170" s="17"/>
      <c r="AV170" s="17">
        <v>0.21287708708483999</v>
      </c>
      <c r="AW170" s="17"/>
      <c r="AX170" s="17">
        <v>0.26901670791243398</v>
      </c>
      <c r="AY170" s="17">
        <v>0.184573144008608</v>
      </c>
      <c r="AZ170" s="17"/>
      <c r="BA170" s="17">
        <v>0.275071780455239</v>
      </c>
      <c r="BB170" s="17">
        <v>0.22825874601872401</v>
      </c>
    </row>
    <row r="171" spans="2:54">
      <c r="B171" t="s">
        <v>137</v>
      </c>
      <c r="C171" s="17">
        <v>0.22733922437142901</v>
      </c>
      <c r="D171" s="17">
        <v>0.25014571966332599</v>
      </c>
      <c r="E171" s="17">
        <v>0.20651548405971401</v>
      </c>
      <c r="F171" s="17"/>
      <c r="G171" s="17">
        <v>0.189472839958122</v>
      </c>
      <c r="H171" s="17">
        <v>0.21220421921265101</v>
      </c>
      <c r="I171" s="17">
        <v>0.24420822687882901</v>
      </c>
      <c r="J171" s="17">
        <v>0.195012459330792</v>
      </c>
      <c r="K171" s="17">
        <v>0.218827568457344</v>
      </c>
      <c r="L171" s="17">
        <v>0.27685234918263002</v>
      </c>
      <c r="M171" s="17"/>
      <c r="N171" s="17">
        <v>0.22905555870899699</v>
      </c>
      <c r="O171" s="17">
        <v>0.234457911447599</v>
      </c>
      <c r="P171" s="17">
        <v>0.220718661340668</v>
      </c>
      <c r="Q171" s="17">
        <v>0.22477640737205801</v>
      </c>
      <c r="R171" s="17"/>
      <c r="S171" s="17">
        <v>0.21851514509585601</v>
      </c>
      <c r="T171" s="17">
        <v>0.27898385354417499</v>
      </c>
      <c r="U171" s="17">
        <v>0.28081802654912802</v>
      </c>
      <c r="V171" s="17">
        <v>0.23613503162122201</v>
      </c>
      <c r="W171" s="17">
        <v>0.244735092726314</v>
      </c>
      <c r="X171" s="17">
        <v>0.200379507332344</v>
      </c>
      <c r="Y171" s="17">
        <v>0.17770854960367299</v>
      </c>
      <c r="Z171" s="17">
        <v>0.20696481062463701</v>
      </c>
      <c r="AA171" s="17">
        <v>0.19392081259083599</v>
      </c>
      <c r="AB171" s="17">
        <v>0.224751602254537</v>
      </c>
      <c r="AC171" s="17">
        <v>0.229978795527364</v>
      </c>
      <c r="AD171" s="17">
        <v>0.186755790486236</v>
      </c>
      <c r="AE171" s="17"/>
      <c r="AF171" s="17">
        <v>0.14528775694175</v>
      </c>
      <c r="AG171" s="17">
        <v>0.309719421511221</v>
      </c>
      <c r="AH171" s="17">
        <v>0.213067931842678</v>
      </c>
      <c r="AI171" s="17">
        <v>0.20457107543827099</v>
      </c>
      <c r="AJ171" s="17">
        <v>0.33792573399716103</v>
      </c>
      <c r="AK171" s="17"/>
      <c r="AL171" s="17">
        <v>0.227132181320541</v>
      </c>
      <c r="AM171" s="17">
        <v>0.224296292154539</v>
      </c>
      <c r="AN171" s="17">
        <v>0.20146192641944499</v>
      </c>
      <c r="AO171" s="17">
        <v>0.24701821922971501</v>
      </c>
      <c r="AP171" s="17">
        <v>0.162486952955819</v>
      </c>
      <c r="AQ171" s="17"/>
      <c r="AR171" s="17">
        <v>0.19065477507189399</v>
      </c>
      <c r="AS171" s="17"/>
      <c r="AT171" s="17">
        <v>0.171076338061556</v>
      </c>
      <c r="AU171" s="17"/>
      <c r="AV171" s="17">
        <v>0.194994854226818</v>
      </c>
      <c r="AW171" s="17"/>
      <c r="AX171" s="17">
        <v>0.16327004423863001</v>
      </c>
      <c r="AY171" s="17">
        <v>0.164402591185903</v>
      </c>
      <c r="AZ171" s="17"/>
      <c r="BA171" s="17">
        <v>0.29023749716934999</v>
      </c>
      <c r="BB171" s="17">
        <v>0.20533737866620499</v>
      </c>
    </row>
    <row r="172" spans="2:54">
      <c r="B172" t="s">
        <v>140</v>
      </c>
      <c r="C172" s="17">
        <v>0.18290811705847601</v>
      </c>
      <c r="D172" s="17">
        <v>0.18926548277901201</v>
      </c>
      <c r="E172" s="17">
        <v>0.17785816493711801</v>
      </c>
      <c r="F172" s="17"/>
      <c r="G172" s="17">
        <v>0.16964239835725001</v>
      </c>
      <c r="H172" s="17">
        <v>0.192781048478644</v>
      </c>
      <c r="I172" s="17">
        <v>0.17926541534659901</v>
      </c>
      <c r="J172" s="17">
        <v>0.15706025488918601</v>
      </c>
      <c r="K172" s="17">
        <v>0.21115866160992899</v>
      </c>
      <c r="L172" s="17">
        <v>0.18702935708194199</v>
      </c>
      <c r="M172" s="17"/>
      <c r="N172" s="17">
        <v>0.208859909747874</v>
      </c>
      <c r="O172" s="17">
        <v>0.17751086301008501</v>
      </c>
      <c r="P172" s="17">
        <v>0.15195466000791</v>
      </c>
      <c r="Q172" s="17">
        <v>0.18977540971711701</v>
      </c>
      <c r="R172" s="17"/>
      <c r="S172" s="17">
        <v>0.17489500994284499</v>
      </c>
      <c r="T172" s="17">
        <v>0.17889700332984401</v>
      </c>
      <c r="U172" s="17">
        <v>0.177312236587232</v>
      </c>
      <c r="V172" s="17">
        <v>0.228053010588148</v>
      </c>
      <c r="W172" s="17">
        <v>0.17671018773876099</v>
      </c>
      <c r="X172" s="17">
        <v>0.19803136762523099</v>
      </c>
      <c r="Y172" s="17">
        <v>0.14098233301572199</v>
      </c>
      <c r="Z172" s="17">
        <v>0.148080739718702</v>
      </c>
      <c r="AA172" s="17">
        <v>0.18353090536153299</v>
      </c>
      <c r="AB172" s="17">
        <v>0.22212214412930301</v>
      </c>
      <c r="AC172" s="17">
        <v>0.15139835607795099</v>
      </c>
      <c r="AD172" s="17">
        <v>0.17357547761880801</v>
      </c>
      <c r="AE172" s="17"/>
      <c r="AF172" s="17">
        <v>0.228489770059015</v>
      </c>
      <c r="AG172" s="17">
        <v>0.16306338396975201</v>
      </c>
      <c r="AH172" s="17">
        <v>0.22872887246333001</v>
      </c>
      <c r="AI172" s="17">
        <v>0.160619545461573</v>
      </c>
      <c r="AJ172" s="17">
        <v>0.12726926389559801</v>
      </c>
      <c r="AK172" s="17"/>
      <c r="AL172" s="17">
        <v>0.15313270237260701</v>
      </c>
      <c r="AM172" s="17">
        <v>0.15211501492614601</v>
      </c>
      <c r="AN172" s="17">
        <v>0.197982662620484</v>
      </c>
      <c r="AO172" s="17">
        <v>0.25538789899144898</v>
      </c>
      <c r="AP172" s="17">
        <v>0.18613998410275201</v>
      </c>
      <c r="AQ172" s="17"/>
      <c r="AR172" s="17">
        <v>0.238274429333374</v>
      </c>
      <c r="AS172" s="17"/>
      <c r="AT172" s="17">
        <v>0.172821571477945</v>
      </c>
      <c r="AU172" s="17"/>
      <c r="AV172" s="17">
        <v>0.28253628404027897</v>
      </c>
      <c r="AW172" s="17"/>
      <c r="AX172" s="17">
        <v>0.24063736725829599</v>
      </c>
      <c r="AY172" s="17">
        <v>0.23578069605882301</v>
      </c>
      <c r="AZ172" s="17"/>
      <c r="BA172" s="17">
        <v>0.170027163229474</v>
      </c>
      <c r="BB172" s="17">
        <v>0.20492882655084799</v>
      </c>
    </row>
    <row r="173" spans="2:54">
      <c r="B173" t="s">
        <v>141</v>
      </c>
      <c r="C173" s="17">
        <v>0.15770937918762601</v>
      </c>
      <c r="D173" s="17">
        <v>0.15912560107061</v>
      </c>
      <c r="E173" s="17">
        <v>0.15590241707514399</v>
      </c>
      <c r="F173" s="17"/>
      <c r="G173" s="17">
        <v>0.195616597909965</v>
      </c>
      <c r="H173" s="17">
        <v>0.154058751609708</v>
      </c>
      <c r="I173" s="17">
        <v>0.13940447660129399</v>
      </c>
      <c r="J173" s="17">
        <v>0.170046411115373</v>
      </c>
      <c r="K173" s="17">
        <v>0.14952683993728</v>
      </c>
      <c r="L173" s="17">
        <v>0.148698708030781</v>
      </c>
      <c r="M173" s="17"/>
      <c r="N173" s="17">
        <v>0.135832219709875</v>
      </c>
      <c r="O173" s="17">
        <v>0.15908668653225699</v>
      </c>
      <c r="P173" s="17">
        <v>0.171353546677362</v>
      </c>
      <c r="Q173" s="17">
        <v>0.16619426848211699</v>
      </c>
      <c r="R173" s="17"/>
      <c r="S173" s="17">
        <v>0.17609278485858099</v>
      </c>
      <c r="T173" s="17">
        <v>0.146442160020022</v>
      </c>
      <c r="U173" s="17">
        <v>0.13970552370485201</v>
      </c>
      <c r="V173" s="17">
        <v>0.15406054052228299</v>
      </c>
      <c r="W173" s="17">
        <v>0.14835837406085101</v>
      </c>
      <c r="X173" s="17">
        <v>0.141250757745044</v>
      </c>
      <c r="Y173" s="17">
        <v>0.159288719159459</v>
      </c>
      <c r="Z173" s="17">
        <v>0.185807667116175</v>
      </c>
      <c r="AA173" s="17">
        <v>0.19778935902756301</v>
      </c>
      <c r="AB173" s="17">
        <v>0.16974896490688099</v>
      </c>
      <c r="AC173" s="17">
        <v>0.12149194380775</v>
      </c>
      <c r="AD173" s="17">
        <v>0.10770653544017</v>
      </c>
      <c r="AE173" s="17"/>
      <c r="AF173" s="17">
        <v>0.118807288947229</v>
      </c>
      <c r="AG173" s="17">
        <v>0.17888531758812001</v>
      </c>
      <c r="AH173" s="17">
        <v>0.10641279647789401</v>
      </c>
      <c r="AI173" s="17">
        <v>0.19600845730480401</v>
      </c>
      <c r="AJ173" s="17">
        <v>0.22317795869629301</v>
      </c>
      <c r="AK173" s="17"/>
      <c r="AL173" s="17">
        <v>0.16735278151024799</v>
      </c>
      <c r="AM173" s="17">
        <v>0.16108765603057601</v>
      </c>
      <c r="AN173" s="17">
        <v>0.14096678799186099</v>
      </c>
      <c r="AO173" s="17">
        <v>0.18071593347648299</v>
      </c>
      <c r="AP173" s="17">
        <v>0.165684620576665</v>
      </c>
      <c r="AQ173" s="17"/>
      <c r="AR173" s="17">
        <v>0.15111729862496701</v>
      </c>
      <c r="AS173" s="17"/>
      <c r="AT173" s="17">
        <v>0.18483572498907799</v>
      </c>
      <c r="AU173" s="17"/>
      <c r="AV173" s="17">
        <v>0.13638820702628299</v>
      </c>
      <c r="AW173" s="17"/>
      <c r="AX173" s="17">
        <v>0.118755218933213</v>
      </c>
      <c r="AY173" s="17">
        <v>0.12259345292192</v>
      </c>
      <c r="AZ173" s="17"/>
      <c r="BA173" s="17">
        <v>0.18404416490706599</v>
      </c>
      <c r="BB173" s="17">
        <v>0.135129689605829</v>
      </c>
    </row>
    <row r="174" spans="2:54">
      <c r="B174" t="s">
        <v>130</v>
      </c>
      <c r="C174" s="17">
        <v>9.5415761827653794E-2</v>
      </c>
      <c r="D174" s="17">
        <v>7.7891041856870902E-2</v>
      </c>
      <c r="E174" s="17">
        <v>0.111471903458756</v>
      </c>
      <c r="F174" s="17"/>
      <c r="G174" s="17">
        <v>0.104428365180531</v>
      </c>
      <c r="H174" s="17">
        <v>8.47102577600925E-2</v>
      </c>
      <c r="I174" s="17">
        <v>0.10665707823161601</v>
      </c>
      <c r="J174" s="17">
        <v>0.10723831381222999</v>
      </c>
      <c r="K174" s="17">
        <v>8.5109636853533399E-2</v>
      </c>
      <c r="L174" s="17">
        <v>8.7553490169185705E-2</v>
      </c>
      <c r="M174" s="17"/>
      <c r="N174" s="17">
        <v>6.8717392832272503E-2</v>
      </c>
      <c r="O174" s="17">
        <v>9.7490804799140102E-2</v>
      </c>
      <c r="P174" s="17">
        <v>8.5949754799909503E-2</v>
      </c>
      <c r="Q174" s="17">
        <v>0.12819072818886901</v>
      </c>
      <c r="R174" s="17"/>
      <c r="S174" s="17">
        <v>9.6615293950616701E-2</v>
      </c>
      <c r="T174" s="17">
        <v>0.10180916069056301</v>
      </c>
      <c r="U174" s="17">
        <v>8.6293547308059396E-2</v>
      </c>
      <c r="V174" s="17">
        <v>7.7091455669422299E-2</v>
      </c>
      <c r="W174" s="17">
        <v>9.9618585651090705E-2</v>
      </c>
      <c r="X174" s="17">
        <v>9.4477652147884603E-2</v>
      </c>
      <c r="Y174" s="17">
        <v>9.1734747256815505E-2</v>
      </c>
      <c r="Z174" s="17">
        <v>5.9687628336284701E-2</v>
      </c>
      <c r="AA174" s="17">
        <v>0.119268114954864</v>
      </c>
      <c r="AB174" s="17">
        <v>8.5144072662980394E-2</v>
      </c>
      <c r="AC174" s="17">
        <v>0.120561689873412</v>
      </c>
      <c r="AD174" s="17">
        <v>9.0451846701327401E-2</v>
      </c>
      <c r="AE174" s="17"/>
      <c r="AF174" s="17">
        <v>7.6059497922298006E-2</v>
      </c>
      <c r="AG174" s="17">
        <v>6.7753998144746794E-2</v>
      </c>
      <c r="AH174" s="17">
        <v>6.9481995529093593E-2</v>
      </c>
      <c r="AI174" s="17">
        <v>9.5397941845762502E-2</v>
      </c>
      <c r="AJ174" s="17">
        <v>7.2937488253872196E-2</v>
      </c>
      <c r="AK174" s="17"/>
      <c r="AL174" s="17">
        <v>0.126038224370049</v>
      </c>
      <c r="AM174" s="17">
        <v>0.114117429056296</v>
      </c>
      <c r="AN174" s="17">
        <v>8.1924752261211695E-2</v>
      </c>
      <c r="AO174" s="17">
        <v>3.0444847025220802E-2</v>
      </c>
      <c r="AP174" s="17">
        <v>9.77094457283922E-2</v>
      </c>
      <c r="AQ174" s="17"/>
      <c r="AR174" s="17">
        <v>6.4675659358101906E-2</v>
      </c>
      <c r="AS174" s="17"/>
      <c r="AT174" s="17">
        <v>5.1841741300322201E-2</v>
      </c>
      <c r="AU174" s="17"/>
      <c r="AV174" s="17">
        <v>7.5228503030615707E-2</v>
      </c>
      <c r="AW174" s="17"/>
      <c r="AX174" s="17">
        <v>3.5498964723394803E-2</v>
      </c>
      <c r="AY174" s="17">
        <v>8.4691081633031295E-2</v>
      </c>
      <c r="AZ174" s="17"/>
      <c r="BA174" s="17">
        <v>7.3052905704014404E-2</v>
      </c>
      <c r="BB174" s="17">
        <v>7.8574970927754104E-2</v>
      </c>
    </row>
    <row r="175" spans="2:54">
      <c r="B175" t="s">
        <v>142</v>
      </c>
      <c r="C175" s="17">
        <v>8.4996702708003594E-2</v>
      </c>
      <c r="D175" s="17">
        <v>9.1819687985528295E-2</v>
      </c>
      <c r="E175" s="17">
        <v>7.9064388628522803E-2</v>
      </c>
      <c r="F175" s="17"/>
      <c r="G175" s="17">
        <v>0.13376535543847101</v>
      </c>
      <c r="H175" s="17">
        <v>0.13193967715286301</v>
      </c>
      <c r="I175" s="17">
        <v>9.93761043518267E-2</v>
      </c>
      <c r="J175" s="17">
        <v>6.8590133820174801E-2</v>
      </c>
      <c r="K175" s="17">
        <v>5.6656548124208603E-2</v>
      </c>
      <c r="L175" s="17">
        <v>4.5765594581183698E-2</v>
      </c>
      <c r="M175" s="17"/>
      <c r="N175" s="17">
        <v>8.509718547905E-2</v>
      </c>
      <c r="O175" s="17">
        <v>7.7458497425034897E-2</v>
      </c>
      <c r="P175" s="17">
        <v>8.462132448503E-2</v>
      </c>
      <c r="Q175" s="17">
        <v>9.2128502662840603E-2</v>
      </c>
      <c r="R175" s="17"/>
      <c r="S175" s="17">
        <v>0.13693585597715499</v>
      </c>
      <c r="T175" s="17">
        <v>4.2917923262994602E-2</v>
      </c>
      <c r="U175" s="17">
        <v>6.6709596879671804E-2</v>
      </c>
      <c r="V175" s="17">
        <v>0.111015453559904</v>
      </c>
      <c r="W175" s="17">
        <v>4.9756068532902299E-2</v>
      </c>
      <c r="X175" s="17">
        <v>8.1103776310617007E-2</v>
      </c>
      <c r="Y175" s="17">
        <v>0.11051513702620799</v>
      </c>
      <c r="Z175" s="17">
        <v>9.0085820364687E-2</v>
      </c>
      <c r="AA175" s="17">
        <v>8.4380597957070799E-2</v>
      </c>
      <c r="AB175" s="17">
        <v>7.35223195755801E-2</v>
      </c>
      <c r="AC175" s="17">
        <v>0.10007946545951001</v>
      </c>
      <c r="AD175" s="17">
        <v>6.7106408080072594E-2</v>
      </c>
      <c r="AE175" s="17"/>
      <c r="AF175" s="17">
        <v>0.108271375154814</v>
      </c>
      <c r="AG175" s="17">
        <v>7.8157277121652297E-2</v>
      </c>
      <c r="AH175" s="17">
        <v>7.9757407460709098E-2</v>
      </c>
      <c r="AI175" s="17">
        <v>0.107206018599536</v>
      </c>
      <c r="AJ175" s="17">
        <v>6.17731158963266E-2</v>
      </c>
      <c r="AK175" s="17"/>
      <c r="AL175" s="17">
        <v>7.3808262131297001E-2</v>
      </c>
      <c r="AM175" s="17">
        <v>6.5184941968399607E-2</v>
      </c>
      <c r="AN175" s="17">
        <v>8.2790074091032895E-2</v>
      </c>
      <c r="AO175" s="17">
        <v>0.136359904195091</v>
      </c>
      <c r="AP175" s="17">
        <v>0.14562170731976801</v>
      </c>
      <c r="AQ175" s="17"/>
      <c r="AR175" s="17">
        <v>0.13777522017742</v>
      </c>
      <c r="AS175" s="17"/>
      <c r="AT175" s="17">
        <v>0.12580195151550599</v>
      </c>
      <c r="AU175" s="17"/>
      <c r="AV175" s="17">
        <v>0.163760529023599</v>
      </c>
      <c r="AW175" s="17"/>
      <c r="AX175" s="17">
        <v>9.7742418529351394E-2</v>
      </c>
      <c r="AY175" s="17">
        <v>0.123724997222272</v>
      </c>
      <c r="AZ175" s="17"/>
      <c r="BA175" s="17">
        <v>7.1764580034427802E-2</v>
      </c>
      <c r="BB175" s="17">
        <v>9.1508811903969506E-2</v>
      </c>
    </row>
    <row r="176" spans="2:54">
      <c r="B176" t="s">
        <v>143</v>
      </c>
      <c r="C176" s="17">
        <v>8.3653060478315402E-2</v>
      </c>
      <c r="D176" s="17">
        <v>0.107650815579152</v>
      </c>
      <c r="E176" s="17">
        <v>6.1796668846081898E-2</v>
      </c>
      <c r="F176" s="17"/>
      <c r="G176" s="17">
        <v>0.15452827094301499</v>
      </c>
      <c r="H176" s="17">
        <v>0.13014550744016101</v>
      </c>
      <c r="I176" s="17">
        <v>8.7811139637085103E-2</v>
      </c>
      <c r="J176" s="17">
        <v>5.5856234809733001E-2</v>
      </c>
      <c r="K176" s="17">
        <v>5.4611884512106301E-2</v>
      </c>
      <c r="L176" s="17">
        <v>4.8738326042443401E-2</v>
      </c>
      <c r="M176" s="17"/>
      <c r="N176" s="17">
        <v>8.6714575023734197E-2</v>
      </c>
      <c r="O176" s="17">
        <v>8.2940763710428897E-2</v>
      </c>
      <c r="P176" s="17">
        <v>0.10089532945035</v>
      </c>
      <c r="Q176" s="17">
        <v>6.4467202336576004E-2</v>
      </c>
      <c r="R176" s="17"/>
      <c r="S176" s="17">
        <v>0.14500100879051001</v>
      </c>
      <c r="T176" s="17">
        <v>6.4368479485245406E-2</v>
      </c>
      <c r="U176" s="17">
        <v>5.40648157086146E-2</v>
      </c>
      <c r="V176" s="17">
        <v>4.2846504096528598E-2</v>
      </c>
      <c r="W176" s="17">
        <v>0.10968719662072</v>
      </c>
      <c r="X176" s="17">
        <v>7.3151623456672199E-2</v>
      </c>
      <c r="Y176" s="17">
        <v>6.6927442090379097E-2</v>
      </c>
      <c r="Z176" s="17">
        <v>7.6149423629847904E-2</v>
      </c>
      <c r="AA176" s="17">
        <v>9.3830248086229695E-2</v>
      </c>
      <c r="AB176" s="17">
        <v>9.1449870696870203E-2</v>
      </c>
      <c r="AC176" s="17">
        <v>6.1809388864782697E-2</v>
      </c>
      <c r="AD176" s="17">
        <v>0.120817231563262</v>
      </c>
      <c r="AE176" s="17"/>
      <c r="AF176" s="17">
        <v>0.119868657970259</v>
      </c>
      <c r="AG176" s="17">
        <v>9.1392330187179904E-2</v>
      </c>
      <c r="AH176" s="17">
        <v>7.9796225112470198E-2</v>
      </c>
      <c r="AI176" s="17">
        <v>5.7846998016550598E-2</v>
      </c>
      <c r="AJ176" s="17">
        <v>5.8137649607464398E-2</v>
      </c>
      <c r="AK176" s="17"/>
      <c r="AL176" s="17">
        <v>7.5601661054004704E-2</v>
      </c>
      <c r="AM176" s="17">
        <v>7.8399058576229405E-2</v>
      </c>
      <c r="AN176" s="17">
        <v>7.9845566167967605E-2</v>
      </c>
      <c r="AO176" s="17">
        <v>0.12803310157748601</v>
      </c>
      <c r="AP176" s="17">
        <v>5.1554281731822901E-2</v>
      </c>
      <c r="AQ176" s="17"/>
      <c r="AR176" s="17">
        <v>0.123848109621005</v>
      </c>
      <c r="AS176" s="17"/>
      <c r="AT176" s="17">
        <v>0.140425717063596</v>
      </c>
      <c r="AU176" s="17"/>
      <c r="AV176" s="17">
        <v>0.11401839122985701</v>
      </c>
      <c r="AW176" s="17"/>
      <c r="AX176" s="17">
        <v>9.1421429366336807E-2</v>
      </c>
      <c r="AY176" s="17">
        <v>0.128429340257501</v>
      </c>
      <c r="AZ176" s="17"/>
      <c r="BA176" s="17">
        <v>6.4483265916886606E-2</v>
      </c>
      <c r="BB176" s="17">
        <v>8.8957763439575593E-2</v>
      </c>
    </row>
    <row r="177" spans="2:54">
      <c r="B177" t="s">
        <v>144</v>
      </c>
      <c r="C177" s="17">
        <v>1.4292821733458101E-2</v>
      </c>
      <c r="D177" s="17">
        <v>2.2048743111730499E-2</v>
      </c>
      <c r="E177" s="17">
        <v>7.1703008471837E-3</v>
      </c>
      <c r="F177" s="17"/>
      <c r="G177" s="17">
        <v>8.4570977984314705E-3</v>
      </c>
      <c r="H177" s="17">
        <v>4.61711046429097E-3</v>
      </c>
      <c r="I177" s="17">
        <v>1.54243916489265E-2</v>
      </c>
      <c r="J177" s="17">
        <v>1.32997448138446E-2</v>
      </c>
      <c r="K177" s="17">
        <v>1.68658258325531E-2</v>
      </c>
      <c r="L177" s="17">
        <v>2.2463755469109399E-2</v>
      </c>
      <c r="M177" s="17"/>
      <c r="N177" s="17">
        <v>1.78859820462887E-2</v>
      </c>
      <c r="O177" s="17">
        <v>1.3411625749180599E-2</v>
      </c>
      <c r="P177" s="17">
        <v>1.1949100166185399E-2</v>
      </c>
      <c r="Q177" s="17">
        <v>1.1456240238981801E-2</v>
      </c>
      <c r="R177" s="17"/>
      <c r="S177" s="17">
        <v>4.7775628072231902E-3</v>
      </c>
      <c r="T177" s="17">
        <v>1.9204465753454199E-2</v>
      </c>
      <c r="U177" s="17">
        <v>6.7627409459339698E-3</v>
      </c>
      <c r="V177" s="17">
        <v>2.56367740865646E-2</v>
      </c>
      <c r="W177" s="17">
        <v>1.5892410364128601E-2</v>
      </c>
      <c r="X177" s="17">
        <v>1.6853704831044501E-2</v>
      </c>
      <c r="Y177" s="17">
        <v>2.9090178595973099E-2</v>
      </c>
      <c r="Z177" s="17">
        <v>1.11062818435898E-2</v>
      </c>
      <c r="AA177" s="17">
        <v>1.4958851776869101E-2</v>
      </c>
      <c r="AB177" s="17">
        <v>4.3414193095626004E-3</v>
      </c>
      <c r="AC177" s="17">
        <v>1.3444408600861201E-2</v>
      </c>
      <c r="AD177" s="17">
        <v>0</v>
      </c>
      <c r="AE177" s="17"/>
      <c r="AF177" s="17">
        <v>6.07296412019719E-3</v>
      </c>
      <c r="AG177" s="17">
        <v>1.9202203625273698E-2</v>
      </c>
      <c r="AH177" s="17">
        <v>1.4307296993553801E-2</v>
      </c>
      <c r="AI177" s="17">
        <v>1.7072554285663701E-2</v>
      </c>
      <c r="AJ177" s="17">
        <v>1.7094005383443502E-2</v>
      </c>
      <c r="AK177" s="17"/>
      <c r="AL177" s="17">
        <v>1.06543607689883E-2</v>
      </c>
      <c r="AM177" s="17">
        <v>1.1720600682194E-2</v>
      </c>
      <c r="AN177" s="17">
        <v>1.3585953792645799E-2</v>
      </c>
      <c r="AO177" s="17">
        <v>1.8406404726196701E-2</v>
      </c>
      <c r="AP177" s="17">
        <v>0</v>
      </c>
      <c r="AQ177" s="17"/>
      <c r="AR177" s="17">
        <v>5.5104169656450697E-3</v>
      </c>
      <c r="AS177" s="17"/>
      <c r="AT177" s="17">
        <v>0</v>
      </c>
      <c r="AU177" s="17"/>
      <c r="AV177" s="17">
        <v>9.9912873430086403E-3</v>
      </c>
      <c r="AW177" s="17"/>
      <c r="AX177" s="17">
        <v>0</v>
      </c>
      <c r="AY177" s="17">
        <v>8.2619969448598906E-3</v>
      </c>
      <c r="AZ177" s="17"/>
      <c r="BA177" s="17">
        <v>1.8975578469680201E-2</v>
      </c>
      <c r="BB177" s="17">
        <v>8.5348893666415907E-3</v>
      </c>
    </row>
    <row r="178" spans="2:54">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row>
    <row r="179" spans="2:54">
      <c r="B179" s="6" t="s">
        <v>148</v>
      </c>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row>
    <row r="180" spans="2:54">
      <c r="B180" s="24" t="s">
        <v>30</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row>
    <row r="181" spans="2:54">
      <c r="B181" t="s">
        <v>139</v>
      </c>
      <c r="C181" s="17">
        <v>0.47278481138405698</v>
      </c>
      <c r="D181" s="17">
        <v>0.45819574426438697</v>
      </c>
      <c r="E181" s="17">
        <v>0.48674657925250497</v>
      </c>
      <c r="F181" s="17"/>
      <c r="G181" s="17">
        <v>0.41395536505128999</v>
      </c>
      <c r="H181" s="17">
        <v>0.38356825975723002</v>
      </c>
      <c r="I181" s="17">
        <v>0.42582321214478802</v>
      </c>
      <c r="J181" s="17">
        <v>0.47348258471165999</v>
      </c>
      <c r="K181" s="17">
        <v>0.54774331990085601</v>
      </c>
      <c r="L181" s="17">
        <v>0.53997326941625501</v>
      </c>
      <c r="M181" s="17"/>
      <c r="N181" s="17">
        <v>0.50965083488757501</v>
      </c>
      <c r="O181" s="17">
        <v>0.44419637003255003</v>
      </c>
      <c r="P181" s="17">
        <v>0.45350468800298299</v>
      </c>
      <c r="Q181" s="17">
        <v>0.47495450276497297</v>
      </c>
      <c r="R181" s="17"/>
      <c r="S181" s="17">
        <v>0.410857156733483</v>
      </c>
      <c r="T181" s="17">
        <v>0.52557843692364103</v>
      </c>
      <c r="U181" s="17">
        <v>0.53970205042434705</v>
      </c>
      <c r="V181" s="17">
        <v>0.46015606964970901</v>
      </c>
      <c r="W181" s="17">
        <v>0.43288972573150297</v>
      </c>
      <c r="X181" s="17">
        <v>0.44250868588964098</v>
      </c>
      <c r="Y181" s="17">
        <v>0.45360138281329798</v>
      </c>
      <c r="Z181" s="17">
        <v>0.43250609701050002</v>
      </c>
      <c r="AA181" s="17">
        <v>0.472993285027618</v>
      </c>
      <c r="AB181" s="17">
        <v>0.50690010284384901</v>
      </c>
      <c r="AC181" s="17">
        <v>0.46306131942886902</v>
      </c>
      <c r="AD181" s="17">
        <v>0.51191866366385097</v>
      </c>
      <c r="AE181" s="17"/>
      <c r="AF181" s="17">
        <v>0.48524959498738301</v>
      </c>
      <c r="AG181" s="17">
        <v>0.48435541483149702</v>
      </c>
      <c r="AH181" s="17">
        <v>0.63408709420595399</v>
      </c>
      <c r="AI181" s="17">
        <v>0.43652754643125202</v>
      </c>
      <c r="AJ181" s="17">
        <v>0.37492534535636501</v>
      </c>
      <c r="AK181" s="17"/>
      <c r="AL181" s="17">
        <v>0.456277747101349</v>
      </c>
      <c r="AM181" s="17">
        <v>0.50873629362317097</v>
      </c>
      <c r="AN181" s="17">
        <v>0.46678365657561999</v>
      </c>
      <c r="AO181" s="17">
        <v>0.48311961931437702</v>
      </c>
      <c r="AP181" s="17">
        <v>0.35829321867081498</v>
      </c>
      <c r="AQ181" s="17"/>
      <c r="AR181" s="17">
        <v>0.46592991605043399</v>
      </c>
      <c r="AS181" s="17"/>
      <c r="AT181" s="17">
        <v>0.43969583898405701</v>
      </c>
      <c r="AU181" s="17"/>
      <c r="AV181" s="17">
        <v>0.48891792699016101</v>
      </c>
      <c r="AW181" s="17"/>
      <c r="AX181" s="17">
        <v>0.53097394621133398</v>
      </c>
      <c r="AY181" s="17">
        <v>0.47603602114618798</v>
      </c>
      <c r="AZ181" s="17"/>
      <c r="BA181" s="17">
        <v>0.45816966477141102</v>
      </c>
      <c r="BB181" s="17">
        <v>0.51839938288104503</v>
      </c>
    </row>
    <row r="182" spans="2:54">
      <c r="B182" t="s">
        <v>138</v>
      </c>
      <c r="C182" s="17">
        <v>0.32040561943436702</v>
      </c>
      <c r="D182" s="17">
        <v>0.32620139925729003</v>
      </c>
      <c r="E182" s="17">
        <v>0.3134048173151</v>
      </c>
      <c r="F182" s="17"/>
      <c r="G182" s="17">
        <v>0.27748006129088398</v>
      </c>
      <c r="H182" s="17">
        <v>0.248896552209391</v>
      </c>
      <c r="I182" s="17">
        <v>0.28951030694438801</v>
      </c>
      <c r="J182" s="17">
        <v>0.33494402613711699</v>
      </c>
      <c r="K182" s="17">
        <v>0.34001069457129901</v>
      </c>
      <c r="L182" s="17">
        <v>0.38371468193994601</v>
      </c>
      <c r="M182" s="17"/>
      <c r="N182" s="17">
        <v>0.33517112849483099</v>
      </c>
      <c r="O182" s="17">
        <v>0.34097263918714299</v>
      </c>
      <c r="P182" s="17">
        <v>0.28841112555014198</v>
      </c>
      <c r="Q182" s="17">
        <v>0.30943032739783499</v>
      </c>
      <c r="R182" s="17"/>
      <c r="S182" s="17">
        <v>0.270945106149871</v>
      </c>
      <c r="T182" s="17">
        <v>0.366403163759496</v>
      </c>
      <c r="U182" s="17">
        <v>0.44437287715456703</v>
      </c>
      <c r="V182" s="17">
        <v>0.31443875837506302</v>
      </c>
      <c r="W182" s="17">
        <v>0.29446335139120899</v>
      </c>
      <c r="X182" s="17">
        <v>0.31813120181383903</v>
      </c>
      <c r="Y182" s="17">
        <v>0.31928158574036303</v>
      </c>
      <c r="Z182" s="17">
        <v>0.27465764235124202</v>
      </c>
      <c r="AA182" s="17">
        <v>0.30338453272681198</v>
      </c>
      <c r="AB182" s="17">
        <v>0.31185185773083302</v>
      </c>
      <c r="AC182" s="17">
        <v>0.253837498370098</v>
      </c>
      <c r="AD182" s="17">
        <v>0.29361365370451298</v>
      </c>
      <c r="AE182" s="17"/>
      <c r="AF182" s="17">
        <v>0.21805409199641401</v>
      </c>
      <c r="AG182" s="17">
        <v>0.43059643165544798</v>
      </c>
      <c r="AH182" s="17">
        <v>0.31132794998033397</v>
      </c>
      <c r="AI182" s="17">
        <v>0.34937643730919699</v>
      </c>
      <c r="AJ182" s="17">
        <v>0.40024814122339603</v>
      </c>
      <c r="AK182" s="17"/>
      <c r="AL182" s="17">
        <v>0.31398985386170702</v>
      </c>
      <c r="AM182" s="17">
        <v>0.31385870063445098</v>
      </c>
      <c r="AN182" s="17">
        <v>0.31270567495489998</v>
      </c>
      <c r="AO182" s="17">
        <v>0.30769362051446703</v>
      </c>
      <c r="AP182" s="17">
        <v>0.241447880180923</v>
      </c>
      <c r="AQ182" s="17"/>
      <c r="AR182" s="17">
        <v>0.28547262561969899</v>
      </c>
      <c r="AS182" s="17"/>
      <c r="AT182" s="17">
        <v>0.31021260767527897</v>
      </c>
      <c r="AU182" s="17"/>
      <c r="AV182" s="17">
        <v>0.30149405208410901</v>
      </c>
      <c r="AW182" s="17"/>
      <c r="AX182" s="17">
        <v>0.227721037592863</v>
      </c>
      <c r="AY182" s="17">
        <v>0.20501107169840699</v>
      </c>
      <c r="AZ182" s="17"/>
      <c r="BA182" s="17">
        <v>0.38958851381427501</v>
      </c>
      <c r="BB182" s="17">
        <v>0.29959126835038902</v>
      </c>
    </row>
    <row r="183" spans="2:54">
      <c r="B183" t="s">
        <v>140</v>
      </c>
      <c r="C183" s="17">
        <v>0.315621157131946</v>
      </c>
      <c r="D183" s="17">
        <v>0.33550166346521099</v>
      </c>
      <c r="E183" s="17">
        <v>0.29856569107606601</v>
      </c>
      <c r="F183" s="17"/>
      <c r="G183" s="17">
        <v>0.22334482371677999</v>
      </c>
      <c r="H183" s="17">
        <v>0.22723657631135699</v>
      </c>
      <c r="I183" s="17">
        <v>0.25179050087617599</v>
      </c>
      <c r="J183" s="17">
        <v>0.299983362301873</v>
      </c>
      <c r="K183" s="17">
        <v>0.40840584284128501</v>
      </c>
      <c r="L183" s="17">
        <v>0.41241788180901401</v>
      </c>
      <c r="M183" s="17"/>
      <c r="N183" s="17">
        <v>0.39288440805159802</v>
      </c>
      <c r="O183" s="17">
        <v>0.30702029957710403</v>
      </c>
      <c r="P183" s="17">
        <v>0.25418482275387999</v>
      </c>
      <c r="Q183" s="17">
        <v>0.29325312034312101</v>
      </c>
      <c r="R183" s="17"/>
      <c r="S183" s="17">
        <v>0.22395074895380701</v>
      </c>
      <c r="T183" s="17">
        <v>0.363613497536798</v>
      </c>
      <c r="U183" s="17">
        <v>0.42806077869200498</v>
      </c>
      <c r="V183" s="17">
        <v>0.34448897547205398</v>
      </c>
      <c r="W183" s="17">
        <v>0.33961386243553299</v>
      </c>
      <c r="X183" s="17">
        <v>0.315756945771696</v>
      </c>
      <c r="Y183" s="17">
        <v>0.256787973051394</v>
      </c>
      <c r="Z183" s="17">
        <v>0.21759118558204099</v>
      </c>
      <c r="AA183" s="17">
        <v>0.249660811573784</v>
      </c>
      <c r="AB183" s="17">
        <v>0.35631722172594399</v>
      </c>
      <c r="AC183" s="17">
        <v>0.341186173400022</v>
      </c>
      <c r="AD183" s="17">
        <v>0.318556733867145</v>
      </c>
      <c r="AE183" s="17"/>
      <c r="AF183" s="17">
        <v>0.34655811710643802</v>
      </c>
      <c r="AG183" s="17">
        <v>0.361017833271841</v>
      </c>
      <c r="AH183" s="17">
        <v>0.377661052566515</v>
      </c>
      <c r="AI183" s="17">
        <v>0.310044146383116</v>
      </c>
      <c r="AJ183" s="17">
        <v>0.25377704518969502</v>
      </c>
      <c r="AK183" s="17"/>
      <c r="AL183" s="17">
        <v>0.31008120108494602</v>
      </c>
      <c r="AM183" s="17">
        <v>0.29811878611675102</v>
      </c>
      <c r="AN183" s="17">
        <v>0.31520943828901199</v>
      </c>
      <c r="AO183" s="17">
        <v>0.355604388747988</v>
      </c>
      <c r="AP183" s="17">
        <v>0.43781955015351998</v>
      </c>
      <c r="AQ183" s="17"/>
      <c r="AR183" s="17">
        <v>0.32643071738865997</v>
      </c>
      <c r="AS183" s="17"/>
      <c r="AT183" s="17">
        <v>0.26301515462327701</v>
      </c>
      <c r="AU183" s="17"/>
      <c r="AV183" s="17">
        <v>0.41336488304906299</v>
      </c>
      <c r="AW183" s="17"/>
      <c r="AX183" s="17">
        <v>0.39396150398735302</v>
      </c>
      <c r="AY183" s="17">
        <v>0.32551297281463798</v>
      </c>
      <c r="AZ183" s="17"/>
      <c r="BA183" s="17">
        <v>0.29767779298580599</v>
      </c>
      <c r="BB183" s="17">
        <v>0.383885887477805</v>
      </c>
    </row>
    <row r="184" spans="2:54">
      <c r="B184" t="s">
        <v>137</v>
      </c>
      <c r="C184" s="17">
        <v>0.30086727024343601</v>
      </c>
      <c r="D184" s="17">
        <v>0.31610562352034799</v>
      </c>
      <c r="E184" s="17">
        <v>0.287247596151879</v>
      </c>
      <c r="F184" s="17"/>
      <c r="G184" s="17">
        <v>0.27685671189134098</v>
      </c>
      <c r="H184" s="17">
        <v>0.26024128611803399</v>
      </c>
      <c r="I184" s="17">
        <v>0.24851690606721</v>
      </c>
      <c r="J184" s="17">
        <v>0.29781776149352002</v>
      </c>
      <c r="K184" s="17">
        <v>0.327261077142666</v>
      </c>
      <c r="L184" s="17">
        <v>0.358615536878789</v>
      </c>
      <c r="M184" s="17"/>
      <c r="N184" s="17">
        <v>0.28920224069515998</v>
      </c>
      <c r="O184" s="17">
        <v>0.30575946939125198</v>
      </c>
      <c r="P184" s="17">
        <v>0.33484713685328399</v>
      </c>
      <c r="Q184" s="17">
        <v>0.27915769469033203</v>
      </c>
      <c r="R184" s="17"/>
      <c r="S184" s="17">
        <v>0.27742474235682502</v>
      </c>
      <c r="T184" s="17">
        <v>0.349532611899947</v>
      </c>
      <c r="U184" s="17">
        <v>0.34518314248510001</v>
      </c>
      <c r="V184" s="17">
        <v>0.30576329828987497</v>
      </c>
      <c r="W184" s="17">
        <v>0.34413149555525302</v>
      </c>
      <c r="X184" s="17">
        <v>0.25729756813105598</v>
      </c>
      <c r="Y184" s="17">
        <v>0.27313425802300301</v>
      </c>
      <c r="Z184" s="17">
        <v>0.28237224987074599</v>
      </c>
      <c r="AA184" s="17">
        <v>0.32106310934320897</v>
      </c>
      <c r="AB184" s="17">
        <v>0.21705514458184</v>
      </c>
      <c r="AC184" s="17">
        <v>0.33405158738183</v>
      </c>
      <c r="AD184" s="17">
        <v>0.27800273447347401</v>
      </c>
      <c r="AE184" s="17"/>
      <c r="AF184" s="17">
        <v>0.184737688778569</v>
      </c>
      <c r="AG184" s="17">
        <v>0.38889464517747002</v>
      </c>
      <c r="AH184" s="17">
        <v>0.281697412574691</v>
      </c>
      <c r="AI184" s="17">
        <v>0.29893796311002602</v>
      </c>
      <c r="AJ184" s="17">
        <v>0.43530752641267501</v>
      </c>
      <c r="AK184" s="17"/>
      <c r="AL184" s="17">
        <v>0.32075752806601399</v>
      </c>
      <c r="AM184" s="17">
        <v>0.28639676260443397</v>
      </c>
      <c r="AN184" s="17">
        <v>0.26880672464191802</v>
      </c>
      <c r="AO184" s="17">
        <v>0.29424510759544598</v>
      </c>
      <c r="AP184" s="17">
        <v>0.22974500957711999</v>
      </c>
      <c r="AQ184" s="17"/>
      <c r="AR184" s="17">
        <v>0.273722502601769</v>
      </c>
      <c r="AS184" s="17"/>
      <c r="AT184" s="17">
        <v>0.32603667004380399</v>
      </c>
      <c r="AU184" s="17"/>
      <c r="AV184" s="17">
        <v>0.22779703965106099</v>
      </c>
      <c r="AW184" s="17"/>
      <c r="AX184" s="17">
        <v>0.290674265710896</v>
      </c>
      <c r="AY184" s="17">
        <v>0.19082893209361901</v>
      </c>
      <c r="AZ184" s="17"/>
      <c r="BA184" s="17">
        <v>0.40282994337484601</v>
      </c>
      <c r="BB184" s="17">
        <v>0.23825635384372901</v>
      </c>
    </row>
    <row r="185" spans="2:54">
      <c r="B185" t="s">
        <v>136</v>
      </c>
      <c r="C185" s="17">
        <v>0.20517963481363899</v>
      </c>
      <c r="D185" s="17">
        <v>0.19813382484286299</v>
      </c>
      <c r="E185" s="17">
        <v>0.211938681506917</v>
      </c>
      <c r="F185" s="17"/>
      <c r="G185" s="17">
        <v>0.267841278368876</v>
      </c>
      <c r="H185" s="17">
        <v>0.239090310523105</v>
      </c>
      <c r="I185" s="17">
        <v>0.23840417906824901</v>
      </c>
      <c r="J185" s="17">
        <v>0.204429258520787</v>
      </c>
      <c r="K185" s="17">
        <v>0.12908030391888001</v>
      </c>
      <c r="L185" s="17">
        <v>0.17977343278987801</v>
      </c>
      <c r="M185" s="17"/>
      <c r="N185" s="17">
        <v>0.181340499929106</v>
      </c>
      <c r="O185" s="17">
        <v>0.204681007417677</v>
      </c>
      <c r="P185" s="17">
        <v>0.21777160954119801</v>
      </c>
      <c r="Q185" s="17">
        <v>0.220119431339624</v>
      </c>
      <c r="R185" s="17"/>
      <c r="S185" s="17">
        <v>0.20649869425384201</v>
      </c>
      <c r="T185" s="17">
        <v>0.19603816766004301</v>
      </c>
      <c r="U185" s="17">
        <v>0.19308408179474601</v>
      </c>
      <c r="V185" s="17">
        <v>0.172790754967935</v>
      </c>
      <c r="W185" s="17">
        <v>0.221050670356853</v>
      </c>
      <c r="X185" s="17">
        <v>0.182698638095982</v>
      </c>
      <c r="Y185" s="17">
        <v>0.21361848997256699</v>
      </c>
      <c r="Z185" s="17">
        <v>0.27422098340016499</v>
      </c>
      <c r="AA185" s="17">
        <v>0.22075718541050501</v>
      </c>
      <c r="AB185" s="17">
        <v>0.239316732287082</v>
      </c>
      <c r="AC185" s="17">
        <v>0.185279542253276</v>
      </c>
      <c r="AD185" s="17">
        <v>0.18070709007629501</v>
      </c>
      <c r="AE185" s="17"/>
      <c r="AF185" s="17">
        <v>0.194654101813556</v>
      </c>
      <c r="AG185" s="17">
        <v>0.19968601630938901</v>
      </c>
      <c r="AH185" s="17">
        <v>0.152179013258571</v>
      </c>
      <c r="AI185" s="17">
        <v>0.21295567484230499</v>
      </c>
      <c r="AJ185" s="17">
        <v>0.26844315420441001</v>
      </c>
      <c r="AK185" s="17"/>
      <c r="AL185" s="17">
        <v>0.20334895151292501</v>
      </c>
      <c r="AM185" s="17">
        <v>0.194568401939886</v>
      </c>
      <c r="AN185" s="17">
        <v>0.198971920489562</v>
      </c>
      <c r="AO185" s="17">
        <v>0.25612456004835799</v>
      </c>
      <c r="AP185" s="17">
        <v>0.192616153421448</v>
      </c>
      <c r="AQ185" s="17"/>
      <c r="AR185" s="17">
        <v>0.247718204110805</v>
      </c>
      <c r="AS185" s="17"/>
      <c r="AT185" s="17">
        <v>0.32386895112030001</v>
      </c>
      <c r="AU185" s="17"/>
      <c r="AV185" s="17">
        <v>0.18662014746744801</v>
      </c>
      <c r="AW185" s="17"/>
      <c r="AX185" s="17">
        <v>0.24871088489939</v>
      </c>
      <c r="AY185" s="17">
        <v>0.18879124362531799</v>
      </c>
      <c r="AZ185" s="17"/>
      <c r="BA185" s="17">
        <v>0.211910568522617</v>
      </c>
      <c r="BB185" s="17">
        <v>0.18674563111978801</v>
      </c>
    </row>
    <row r="186" spans="2:54">
      <c r="B186" t="s">
        <v>141</v>
      </c>
      <c r="C186" s="17">
        <v>0.118845278647284</v>
      </c>
      <c r="D186" s="17">
        <v>0.12529571392341701</v>
      </c>
      <c r="E186" s="17">
        <v>0.112713643763695</v>
      </c>
      <c r="F186" s="17"/>
      <c r="G186" s="17">
        <v>0.13843468592172101</v>
      </c>
      <c r="H186" s="17">
        <v>0.13441476015953099</v>
      </c>
      <c r="I186" s="17">
        <v>0.160895528238367</v>
      </c>
      <c r="J186" s="17">
        <v>0.10191096816355601</v>
      </c>
      <c r="K186" s="17">
        <v>8.8325192461374297E-2</v>
      </c>
      <c r="L186" s="17">
        <v>0.102115622548878</v>
      </c>
      <c r="M186" s="17"/>
      <c r="N186" s="17">
        <v>0.10137149209511399</v>
      </c>
      <c r="O186" s="17">
        <v>0.10539677739193599</v>
      </c>
      <c r="P186" s="17">
        <v>0.14483414533785399</v>
      </c>
      <c r="Q186" s="17">
        <v>0.12908538410496601</v>
      </c>
      <c r="R186" s="17"/>
      <c r="S186" s="17">
        <v>0.14595325049088401</v>
      </c>
      <c r="T186" s="17">
        <v>0.125659945381428</v>
      </c>
      <c r="U186" s="17">
        <v>0.11142819255839601</v>
      </c>
      <c r="V186" s="17">
        <v>9.2713729739573605E-2</v>
      </c>
      <c r="W186" s="17">
        <v>0.108169758379784</v>
      </c>
      <c r="X186" s="17">
        <v>0.10221173933420399</v>
      </c>
      <c r="Y186" s="17">
        <v>0.128939995765638</v>
      </c>
      <c r="Z186" s="17">
        <v>0.205689002196253</v>
      </c>
      <c r="AA186" s="17">
        <v>0.118487979017012</v>
      </c>
      <c r="AB186" s="17">
        <v>0.107152512938469</v>
      </c>
      <c r="AC186" s="17">
        <v>8.1968235470159606E-2</v>
      </c>
      <c r="AD186" s="17">
        <v>0.12513592300092299</v>
      </c>
      <c r="AE186" s="17"/>
      <c r="AF186" s="17">
        <v>8.3198047398326494E-2</v>
      </c>
      <c r="AG186" s="17">
        <v>0.107312427495698</v>
      </c>
      <c r="AH186" s="17">
        <v>9.3876948109623298E-2</v>
      </c>
      <c r="AI186" s="17">
        <v>0.13636805399870999</v>
      </c>
      <c r="AJ186" s="17">
        <v>0.18010375421879199</v>
      </c>
      <c r="AK186" s="17"/>
      <c r="AL186" s="17">
        <v>0.134255262603549</v>
      </c>
      <c r="AM186" s="17">
        <v>0.112446009758851</v>
      </c>
      <c r="AN186" s="17">
        <v>9.6720963842727298E-2</v>
      </c>
      <c r="AO186" s="17">
        <v>0.107615540438454</v>
      </c>
      <c r="AP186" s="17">
        <v>0.13144772634791499</v>
      </c>
      <c r="AQ186" s="17"/>
      <c r="AR186" s="17">
        <v>0.122312057907373</v>
      </c>
      <c r="AS186" s="17"/>
      <c r="AT186" s="17">
        <v>0.15196201795641001</v>
      </c>
      <c r="AU186" s="17"/>
      <c r="AV186" s="17">
        <v>0.122920735785262</v>
      </c>
      <c r="AW186" s="17"/>
      <c r="AX186" s="17">
        <v>0.113578760246349</v>
      </c>
      <c r="AY186" s="17">
        <v>8.8527660086074503E-2</v>
      </c>
      <c r="AZ186" s="17"/>
      <c r="BA186" s="17">
        <v>0.13704377561134801</v>
      </c>
      <c r="BB186" s="17">
        <v>0.10002720681457999</v>
      </c>
    </row>
    <row r="187" spans="2:54">
      <c r="B187" t="s">
        <v>142</v>
      </c>
      <c r="C187" s="17">
        <v>9.5809575317447507E-2</v>
      </c>
      <c r="D187" s="17">
        <v>9.7470803018001498E-2</v>
      </c>
      <c r="E187" s="17">
        <v>9.4687423393496103E-2</v>
      </c>
      <c r="F187" s="17"/>
      <c r="G187" s="17">
        <v>0.17141119275678901</v>
      </c>
      <c r="H187" s="17">
        <v>0.15195690271224899</v>
      </c>
      <c r="I187" s="17">
        <v>0.124736283720516</v>
      </c>
      <c r="J187" s="17">
        <v>7.4003545396105999E-2</v>
      </c>
      <c r="K187" s="17">
        <v>6.0001180387664201E-2</v>
      </c>
      <c r="L187" s="17">
        <v>4.1469916556365199E-2</v>
      </c>
      <c r="M187" s="17"/>
      <c r="N187" s="17">
        <v>9.0783373439968507E-2</v>
      </c>
      <c r="O187" s="17">
        <v>8.5924074106437903E-2</v>
      </c>
      <c r="P187" s="17">
        <v>0.12030762867771699</v>
      </c>
      <c r="Q187" s="17">
        <v>9.1321442846610604E-2</v>
      </c>
      <c r="R187" s="17"/>
      <c r="S187" s="17">
        <v>0.14681690619374599</v>
      </c>
      <c r="T187" s="17">
        <v>5.10684218317035E-2</v>
      </c>
      <c r="U187" s="17">
        <v>8.1415525161199404E-2</v>
      </c>
      <c r="V187" s="17">
        <v>0.12657436396326299</v>
      </c>
      <c r="W187" s="17">
        <v>9.4682510070443301E-2</v>
      </c>
      <c r="X187" s="17">
        <v>7.5438011424020193E-2</v>
      </c>
      <c r="Y187" s="17">
        <v>9.6821601994935502E-2</v>
      </c>
      <c r="Z187" s="17">
        <v>0.1519399438538</v>
      </c>
      <c r="AA187" s="17">
        <v>7.3301811098109695E-2</v>
      </c>
      <c r="AB187" s="17">
        <v>0.117883151573695</v>
      </c>
      <c r="AC187" s="17">
        <v>6.8645509897059295E-2</v>
      </c>
      <c r="AD187" s="17">
        <v>0.106515956723944</v>
      </c>
      <c r="AE187" s="17"/>
      <c r="AF187" s="17">
        <v>0.12611067760502001</v>
      </c>
      <c r="AG187" s="17">
        <v>8.9889088832519906E-2</v>
      </c>
      <c r="AH187" s="17">
        <v>6.5579874357381496E-2</v>
      </c>
      <c r="AI187" s="17">
        <v>0.13319199208277599</v>
      </c>
      <c r="AJ187" s="17">
        <v>7.9358639457895702E-2</v>
      </c>
      <c r="AK187" s="17"/>
      <c r="AL187" s="17">
        <v>6.7852879375936398E-2</v>
      </c>
      <c r="AM187" s="17">
        <v>0.104181975682386</v>
      </c>
      <c r="AN187" s="17">
        <v>9.8873612875929301E-2</v>
      </c>
      <c r="AO187" s="17">
        <v>0.137180653517777</v>
      </c>
      <c r="AP187" s="17">
        <v>0.167497906789218</v>
      </c>
      <c r="AQ187" s="17"/>
      <c r="AR187" s="17">
        <v>0.146456853322255</v>
      </c>
      <c r="AS187" s="17"/>
      <c r="AT187" s="17">
        <v>0.12993662162241301</v>
      </c>
      <c r="AU187" s="17"/>
      <c r="AV187" s="17">
        <v>0.142182572529582</v>
      </c>
      <c r="AW187" s="17"/>
      <c r="AX187" s="17">
        <v>9.46508026344237E-2</v>
      </c>
      <c r="AY187" s="17">
        <v>0.132454161127047</v>
      </c>
      <c r="AZ187" s="17"/>
      <c r="BA187" s="17">
        <v>7.8387791920713698E-2</v>
      </c>
      <c r="BB187" s="17">
        <v>9.9925090256959406E-2</v>
      </c>
    </row>
    <row r="188" spans="2:54">
      <c r="B188" t="s">
        <v>143</v>
      </c>
      <c r="C188" s="17">
        <v>5.7523339315328E-2</v>
      </c>
      <c r="D188" s="17">
        <v>6.5213188683268794E-2</v>
      </c>
      <c r="E188" s="17">
        <v>5.0644490458968502E-2</v>
      </c>
      <c r="F188" s="17"/>
      <c r="G188" s="17">
        <v>0.13317049678533399</v>
      </c>
      <c r="H188" s="17">
        <v>6.9297600837510506E-2</v>
      </c>
      <c r="I188" s="17">
        <v>6.09439126579212E-2</v>
      </c>
      <c r="J188" s="17">
        <v>3.9335376397981799E-2</v>
      </c>
      <c r="K188" s="17">
        <v>4.3296953321966203E-2</v>
      </c>
      <c r="L188" s="17">
        <v>2.9953423613707199E-2</v>
      </c>
      <c r="M188" s="17"/>
      <c r="N188" s="17">
        <v>7.7913052962239604E-2</v>
      </c>
      <c r="O188" s="17">
        <v>4.4416977046226998E-2</v>
      </c>
      <c r="P188" s="17">
        <v>6.3113771617727701E-2</v>
      </c>
      <c r="Q188" s="17">
        <v>4.5168701887281199E-2</v>
      </c>
      <c r="R188" s="17"/>
      <c r="S188" s="17">
        <v>0.13269077664406501</v>
      </c>
      <c r="T188" s="17">
        <v>2.7893205068282401E-2</v>
      </c>
      <c r="U188" s="17">
        <v>6.60152631914903E-2</v>
      </c>
      <c r="V188" s="17">
        <v>5.3868985494864602E-2</v>
      </c>
      <c r="W188" s="17">
        <v>4.2948629337145397E-2</v>
      </c>
      <c r="X188" s="17">
        <v>5.9884794204106098E-2</v>
      </c>
      <c r="Y188" s="17">
        <v>4.5213886977938302E-2</v>
      </c>
      <c r="Z188" s="17">
        <v>3.8990298029829097E-2</v>
      </c>
      <c r="AA188" s="17">
        <v>5.8272170828130999E-2</v>
      </c>
      <c r="AB188" s="17">
        <v>5.4558563364444798E-2</v>
      </c>
      <c r="AC188" s="17">
        <v>1.2780246796413E-2</v>
      </c>
      <c r="AD188" s="17">
        <v>5.4224290890329402E-2</v>
      </c>
      <c r="AE188" s="17"/>
      <c r="AF188" s="17">
        <v>6.87615414120092E-2</v>
      </c>
      <c r="AG188" s="17">
        <v>7.9898577343597094E-2</v>
      </c>
      <c r="AH188" s="17">
        <v>5.5173044234866297E-2</v>
      </c>
      <c r="AI188" s="17">
        <v>6.2787151002012306E-2</v>
      </c>
      <c r="AJ188" s="17">
        <v>4.57598644587996E-2</v>
      </c>
      <c r="AK188" s="17"/>
      <c r="AL188" s="17">
        <v>4.4805528262535498E-2</v>
      </c>
      <c r="AM188" s="17">
        <v>4.53779854552534E-2</v>
      </c>
      <c r="AN188" s="17">
        <v>6.4702234377139706E-2</v>
      </c>
      <c r="AO188" s="17">
        <v>0.104436981966776</v>
      </c>
      <c r="AP188" s="17">
        <v>0.12585924204663301</v>
      </c>
      <c r="AQ188" s="17"/>
      <c r="AR188" s="17">
        <v>5.1187951511896201E-2</v>
      </c>
      <c r="AS188" s="17"/>
      <c r="AT188" s="17">
        <v>2.65063248880309E-2</v>
      </c>
      <c r="AU188" s="17"/>
      <c r="AV188" s="17">
        <v>5.8374559018718797E-2</v>
      </c>
      <c r="AW188" s="17"/>
      <c r="AX188" s="17">
        <v>4.5803647220264497E-2</v>
      </c>
      <c r="AY188" s="17">
        <v>8.0965161492541904E-2</v>
      </c>
      <c r="AZ188" s="17"/>
      <c r="BA188" s="17">
        <v>4.7913411958704202E-2</v>
      </c>
      <c r="BB188" s="17">
        <v>5.2604815205888798E-2</v>
      </c>
    </row>
    <row r="189" spans="2:54">
      <c r="B189" t="s">
        <v>130</v>
      </c>
      <c r="C189" s="17">
        <v>5.1790445574307002E-2</v>
      </c>
      <c r="D189" s="17">
        <v>4.5642157794230802E-2</v>
      </c>
      <c r="E189" s="17">
        <v>5.7717025881038497E-2</v>
      </c>
      <c r="F189" s="17"/>
      <c r="G189" s="17">
        <v>7.8884358215540601E-2</v>
      </c>
      <c r="H189" s="17">
        <v>6.3016684627077005E-2</v>
      </c>
      <c r="I189" s="17">
        <v>6.57942651851917E-2</v>
      </c>
      <c r="J189" s="17">
        <v>6.3383659588304206E-2</v>
      </c>
      <c r="K189" s="17">
        <v>1.49798969997391E-2</v>
      </c>
      <c r="L189" s="17">
        <v>3.7179591784053702E-2</v>
      </c>
      <c r="M189" s="17"/>
      <c r="N189" s="17">
        <v>2.97565025145143E-2</v>
      </c>
      <c r="O189" s="17">
        <v>5.86345518225403E-2</v>
      </c>
      <c r="P189" s="17">
        <v>4.8430609358571602E-2</v>
      </c>
      <c r="Q189" s="17">
        <v>7.0973551723180803E-2</v>
      </c>
      <c r="R189" s="17"/>
      <c r="S189" s="17">
        <v>5.21985343175961E-2</v>
      </c>
      <c r="T189" s="17">
        <v>4.4788780326098197E-2</v>
      </c>
      <c r="U189" s="17">
        <v>2.2033055694797202E-2</v>
      </c>
      <c r="V189" s="17">
        <v>4.0346120982017203E-2</v>
      </c>
      <c r="W189" s="17">
        <v>5.07723541906724E-2</v>
      </c>
      <c r="X189" s="17">
        <v>6.7115545861612294E-2</v>
      </c>
      <c r="Y189" s="17">
        <v>6.5538343419813794E-2</v>
      </c>
      <c r="Z189" s="17">
        <v>3.9257006455654699E-2</v>
      </c>
      <c r="AA189" s="17">
        <v>6.6927070877028302E-2</v>
      </c>
      <c r="AB189" s="17">
        <v>5.4636269517350497E-2</v>
      </c>
      <c r="AC189" s="17">
        <v>4.8579936656397198E-2</v>
      </c>
      <c r="AD189" s="17">
        <v>7.9174088769061304E-2</v>
      </c>
      <c r="AE189" s="17"/>
      <c r="AF189" s="17">
        <v>5.0588716542656099E-2</v>
      </c>
      <c r="AG189" s="17">
        <v>2.9516650815394101E-2</v>
      </c>
      <c r="AH189" s="17">
        <v>1.8729351223241899E-2</v>
      </c>
      <c r="AI189" s="17">
        <v>6.7082629481356196E-2</v>
      </c>
      <c r="AJ189" s="17">
        <v>1.9277587045202101E-2</v>
      </c>
      <c r="AK189" s="17"/>
      <c r="AL189" s="17">
        <v>5.7830684194284797E-2</v>
      </c>
      <c r="AM189" s="17">
        <v>6.7867602475379804E-2</v>
      </c>
      <c r="AN189" s="17">
        <v>4.7526275769148002E-2</v>
      </c>
      <c r="AO189" s="17">
        <v>2.7760047540480001E-2</v>
      </c>
      <c r="AP189" s="17">
        <v>0.10350150018408601</v>
      </c>
      <c r="AQ189" s="17"/>
      <c r="AR189" s="17">
        <v>3.3550625052991903E-2</v>
      </c>
      <c r="AS189" s="17"/>
      <c r="AT189" s="17">
        <v>1.55295414968467E-2</v>
      </c>
      <c r="AU189" s="17"/>
      <c r="AV189" s="17">
        <v>3.8531555691880798E-2</v>
      </c>
      <c r="AW189" s="17"/>
      <c r="AX189" s="17">
        <v>4.1526923950764301E-2</v>
      </c>
      <c r="AY189" s="17">
        <v>5.3724229441688497E-2</v>
      </c>
      <c r="AZ189" s="17"/>
      <c r="BA189" s="17">
        <v>3.3707370482435203E-2</v>
      </c>
      <c r="BB189" s="17">
        <v>3.7538636049998499E-2</v>
      </c>
    </row>
    <row r="190" spans="2:54">
      <c r="B190" t="s">
        <v>144</v>
      </c>
      <c r="C190" s="17">
        <v>2.3123244209338301E-2</v>
      </c>
      <c r="D190" s="17">
        <v>2.8950650643002299E-2</v>
      </c>
      <c r="E190" s="17">
        <v>1.78210962627477E-2</v>
      </c>
      <c r="F190" s="17"/>
      <c r="G190" s="17">
        <v>1.1393773577214101E-2</v>
      </c>
      <c r="H190" s="17">
        <v>1.4075710222871299E-2</v>
      </c>
      <c r="I190" s="17">
        <v>1.5524852646124E-2</v>
      </c>
      <c r="J190" s="17">
        <v>1.4715868685156499E-2</v>
      </c>
      <c r="K190" s="17">
        <v>2.8605460888178402E-2</v>
      </c>
      <c r="L190" s="17">
        <v>4.2449248899655102E-2</v>
      </c>
      <c r="M190" s="17"/>
      <c r="N190" s="17">
        <v>2.0879074177174599E-2</v>
      </c>
      <c r="O190" s="17">
        <v>1.8873775021877499E-2</v>
      </c>
      <c r="P190" s="17">
        <v>2.8330340228083301E-2</v>
      </c>
      <c r="Q190" s="17">
        <v>2.6219699336211301E-2</v>
      </c>
      <c r="R190" s="17"/>
      <c r="S190" s="17">
        <v>8.1123369294381908E-3</v>
      </c>
      <c r="T190" s="17">
        <v>2.85959887960026E-2</v>
      </c>
      <c r="U190" s="17">
        <v>1.4072447992570699E-2</v>
      </c>
      <c r="V190" s="17">
        <v>3.3629938454097702E-2</v>
      </c>
      <c r="W190" s="17">
        <v>2.7568143613239601E-2</v>
      </c>
      <c r="X190" s="17">
        <v>2.3659857012646401E-2</v>
      </c>
      <c r="Y190" s="17">
        <v>3.2068045828714198E-2</v>
      </c>
      <c r="Z190" s="17">
        <v>2.0805760021928299E-2</v>
      </c>
      <c r="AA190" s="17">
        <v>4.0362124659766199E-2</v>
      </c>
      <c r="AB190" s="17">
        <v>4.7420951353046399E-3</v>
      </c>
      <c r="AC190" s="17">
        <v>3.18250943745002E-2</v>
      </c>
      <c r="AD190" s="17">
        <v>0</v>
      </c>
      <c r="AE190" s="17"/>
      <c r="AF190" s="17">
        <v>1.9469291789286799E-2</v>
      </c>
      <c r="AG190" s="17">
        <v>2.0452939840783901E-2</v>
      </c>
      <c r="AH190" s="17">
        <v>2.2633216329391099E-2</v>
      </c>
      <c r="AI190" s="17">
        <v>1.5373343584183101E-2</v>
      </c>
      <c r="AJ190" s="17">
        <v>2.6069730789480501E-2</v>
      </c>
      <c r="AK190" s="17"/>
      <c r="AL190" s="17">
        <v>2.4064402721057601E-2</v>
      </c>
      <c r="AM190" s="17">
        <v>2.5583423496974501E-2</v>
      </c>
      <c r="AN190" s="17">
        <v>2.1613837828950499E-2</v>
      </c>
      <c r="AO190" s="17">
        <v>1.23727237023689E-2</v>
      </c>
      <c r="AP190" s="17">
        <v>0</v>
      </c>
      <c r="AQ190" s="17"/>
      <c r="AR190" s="17">
        <v>2.59291113636523E-2</v>
      </c>
      <c r="AS190" s="17"/>
      <c r="AT190" s="17">
        <v>1.57463112338041E-2</v>
      </c>
      <c r="AU190" s="17"/>
      <c r="AV190" s="17">
        <v>3.6315617328032498E-2</v>
      </c>
      <c r="AW190" s="17"/>
      <c r="AX190" s="17">
        <v>2.96135896524625E-2</v>
      </c>
      <c r="AY190" s="17">
        <v>2.6139262420053599E-2</v>
      </c>
      <c r="AZ190" s="17"/>
      <c r="BA190" s="17">
        <v>3.7368255830994297E-2</v>
      </c>
      <c r="BB190" s="17">
        <v>1.4818664889782901E-2</v>
      </c>
    </row>
    <row r="191" spans="2:54">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row>
    <row r="192" spans="2:54">
      <c r="B192" s="6" t="s">
        <v>149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row>
    <row r="193" spans="2:54">
      <c r="B193" s="24" t="s">
        <v>29</v>
      </c>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row>
    <row r="194" spans="2:54">
      <c r="B194" t="s">
        <v>150</v>
      </c>
      <c r="C194" s="17">
        <v>0.32128467034193597</v>
      </c>
      <c r="D194" s="17">
        <v>0.35447043615345403</v>
      </c>
      <c r="E194" s="17">
        <v>0.28988385802150202</v>
      </c>
      <c r="F194" s="17"/>
      <c r="G194" s="17">
        <v>0.217911559978124</v>
      </c>
      <c r="H194" s="17">
        <v>0.25036771824165699</v>
      </c>
      <c r="I194" s="17">
        <v>0.26535393995732498</v>
      </c>
      <c r="J194" s="17">
        <v>0.27202350852703699</v>
      </c>
      <c r="K194" s="17">
        <v>0.34584205070596302</v>
      </c>
      <c r="L194" s="17">
        <v>0.51736691724547601</v>
      </c>
      <c r="M194" s="17"/>
      <c r="N194" s="17">
        <v>0.31644706826579599</v>
      </c>
      <c r="O194" s="17">
        <v>0.33100687891251501</v>
      </c>
      <c r="P194" s="17">
        <v>0.32218180752411801</v>
      </c>
      <c r="Q194" s="17">
        <v>0.31207094066873498</v>
      </c>
      <c r="R194" s="17"/>
      <c r="S194" s="17">
        <v>0.272297302125944</v>
      </c>
      <c r="T194" s="17">
        <v>0.40796481010337698</v>
      </c>
      <c r="U194" s="17">
        <v>0.39697126219839202</v>
      </c>
      <c r="V194" s="17">
        <v>0.29948684653157098</v>
      </c>
      <c r="W194" s="17">
        <v>0.30830682007469001</v>
      </c>
      <c r="X194" s="17">
        <v>0.333553201973249</v>
      </c>
      <c r="Y194" s="17">
        <v>0.26458962860589702</v>
      </c>
      <c r="Z194" s="17">
        <v>0.35967730153231597</v>
      </c>
      <c r="AA194" s="17">
        <v>0.29697771064231399</v>
      </c>
      <c r="AB194" s="17">
        <v>0.28702835485454598</v>
      </c>
      <c r="AC194" s="17">
        <v>0.31915197702064302</v>
      </c>
      <c r="AD194" s="17">
        <v>0.32622872797675601</v>
      </c>
      <c r="AE194" s="17"/>
      <c r="AF194" s="17">
        <v>0.168252652369376</v>
      </c>
      <c r="AG194" s="17">
        <v>0.51805864296371196</v>
      </c>
      <c r="AH194" s="17">
        <v>0.22229288549536</v>
      </c>
      <c r="AI194" s="17">
        <v>0.30038876556810601</v>
      </c>
      <c r="AJ194" s="17">
        <v>0.56127070941887103</v>
      </c>
      <c r="AK194" s="17"/>
      <c r="AL194" s="17">
        <v>0.38750115587676598</v>
      </c>
      <c r="AM194" s="17">
        <v>0.29529566662643097</v>
      </c>
      <c r="AN194" s="17">
        <v>0.28027906421022097</v>
      </c>
      <c r="AO194" s="17">
        <v>0.23235354367185401</v>
      </c>
      <c r="AP194" s="17">
        <v>0.224425379941398</v>
      </c>
      <c r="AQ194" s="17"/>
      <c r="AR194" s="17">
        <v>0.24344185514553299</v>
      </c>
      <c r="AS194" s="17"/>
      <c r="AT194" s="17">
        <v>0.31810876143537697</v>
      </c>
      <c r="AU194" s="17"/>
      <c r="AV194" s="17">
        <v>0.18545192917255901</v>
      </c>
      <c r="AW194" s="17"/>
      <c r="AX194" s="17">
        <v>0.22355422700525601</v>
      </c>
      <c r="AY194" s="17">
        <v>0.208999213779367</v>
      </c>
      <c r="AZ194" s="17"/>
      <c r="BA194" s="17">
        <v>0.45054442517381199</v>
      </c>
      <c r="BB194" s="17">
        <v>0.27409227720830398</v>
      </c>
    </row>
    <row r="195" spans="2:54">
      <c r="B195" t="s">
        <v>151</v>
      </c>
      <c r="C195" s="17">
        <v>0.3168867989245</v>
      </c>
      <c r="D195" s="17">
        <v>0.33527556457190699</v>
      </c>
      <c r="E195" s="17">
        <v>0.299831639074427</v>
      </c>
      <c r="F195" s="17"/>
      <c r="G195" s="17">
        <v>0.36211805231879401</v>
      </c>
      <c r="H195" s="17">
        <v>0.36768425706990399</v>
      </c>
      <c r="I195" s="17">
        <v>0.33557263201645798</v>
      </c>
      <c r="J195" s="17">
        <v>0.30025935517512298</v>
      </c>
      <c r="K195" s="17">
        <v>0.32653790093353802</v>
      </c>
      <c r="L195" s="17">
        <v>0.23753366455045699</v>
      </c>
      <c r="M195" s="17"/>
      <c r="N195" s="17">
        <v>0.365390188242252</v>
      </c>
      <c r="O195" s="17">
        <v>0.306602489021573</v>
      </c>
      <c r="P195" s="17">
        <v>0.31246473411772802</v>
      </c>
      <c r="Q195" s="17">
        <v>0.28316729895187398</v>
      </c>
      <c r="R195" s="17"/>
      <c r="S195" s="17">
        <v>0.37686013382678102</v>
      </c>
      <c r="T195" s="17">
        <v>0.28993964054393601</v>
      </c>
      <c r="U195" s="17">
        <v>0.201754431333065</v>
      </c>
      <c r="V195" s="17">
        <v>0.349596192103448</v>
      </c>
      <c r="W195" s="17">
        <v>0.31911886599900002</v>
      </c>
      <c r="X195" s="17">
        <v>0.31195611639165499</v>
      </c>
      <c r="Y195" s="17">
        <v>0.33202421311096197</v>
      </c>
      <c r="Z195" s="17">
        <v>0.32256265932325701</v>
      </c>
      <c r="AA195" s="17">
        <v>0.32078725422760901</v>
      </c>
      <c r="AB195" s="17">
        <v>0.34064327353379598</v>
      </c>
      <c r="AC195" s="17">
        <v>0.29707323597858099</v>
      </c>
      <c r="AD195" s="17">
        <v>0.27256871795937299</v>
      </c>
      <c r="AE195" s="17"/>
      <c r="AF195" s="17">
        <v>0.48576727829661998</v>
      </c>
      <c r="AG195" s="17">
        <v>0.218632560378824</v>
      </c>
      <c r="AH195" s="17">
        <v>0.385569262734274</v>
      </c>
      <c r="AI195" s="17">
        <v>0.262312948362184</v>
      </c>
      <c r="AJ195" s="17">
        <v>0.159638329808756</v>
      </c>
      <c r="AK195" s="17"/>
      <c r="AL195" s="17">
        <v>0.26418081502385199</v>
      </c>
      <c r="AM195" s="17">
        <v>0.31489892153740801</v>
      </c>
      <c r="AN195" s="17">
        <v>0.36903424709603899</v>
      </c>
      <c r="AO195" s="17">
        <v>0.42553823214723102</v>
      </c>
      <c r="AP195" s="17">
        <v>0.43866950839125302</v>
      </c>
      <c r="AQ195" s="17"/>
      <c r="AR195" s="17">
        <v>0.42126648995753402</v>
      </c>
      <c r="AS195" s="17"/>
      <c r="AT195" s="17">
        <v>0.30305446085177001</v>
      </c>
      <c r="AU195" s="17"/>
      <c r="AV195" s="17">
        <v>0.489736474490091</v>
      </c>
      <c r="AW195" s="17"/>
      <c r="AX195" s="17">
        <v>0.38669447218020803</v>
      </c>
      <c r="AY195" s="17">
        <v>0.46301838760272201</v>
      </c>
      <c r="AZ195" s="17"/>
      <c r="BA195" s="17">
        <v>0.239937770633914</v>
      </c>
      <c r="BB195" s="17">
        <v>0.37863050667652698</v>
      </c>
    </row>
    <row r="196" spans="2:54">
      <c r="B196" t="s">
        <v>152</v>
      </c>
      <c r="C196" s="17">
        <v>0.256384662903196</v>
      </c>
      <c r="D196" s="17">
        <v>0.24092953599025099</v>
      </c>
      <c r="E196" s="17">
        <v>0.27012980958464899</v>
      </c>
      <c r="F196" s="17"/>
      <c r="G196" s="17">
        <v>0.32453068483874198</v>
      </c>
      <c r="H196" s="17">
        <v>0.304738980476286</v>
      </c>
      <c r="I196" s="17">
        <v>0.288144980803965</v>
      </c>
      <c r="J196" s="17">
        <v>0.32678934255672298</v>
      </c>
      <c r="K196" s="17">
        <v>0.21008663964692401</v>
      </c>
      <c r="L196" s="17">
        <v>0.118723839913941</v>
      </c>
      <c r="M196" s="17"/>
      <c r="N196" s="17">
        <v>0.23646471371161901</v>
      </c>
      <c r="O196" s="17">
        <v>0.24920890556248401</v>
      </c>
      <c r="P196" s="17">
        <v>0.267341122267786</v>
      </c>
      <c r="Q196" s="17">
        <v>0.27594949811624703</v>
      </c>
      <c r="R196" s="17"/>
      <c r="S196" s="17">
        <v>0.26232913758719401</v>
      </c>
      <c r="T196" s="17">
        <v>0.18930170107325101</v>
      </c>
      <c r="U196" s="17">
        <v>0.24791422347022099</v>
      </c>
      <c r="V196" s="17">
        <v>0.25196772195176198</v>
      </c>
      <c r="W196" s="17">
        <v>0.27437655026876201</v>
      </c>
      <c r="X196" s="17">
        <v>0.234092156521511</v>
      </c>
      <c r="Y196" s="17">
        <v>0.27928848752032798</v>
      </c>
      <c r="Z196" s="17">
        <v>0.23393591221933899</v>
      </c>
      <c r="AA196" s="17">
        <v>0.28761534426319202</v>
      </c>
      <c r="AB196" s="17">
        <v>0.28608527548250501</v>
      </c>
      <c r="AC196" s="17">
        <v>0.29394659181308802</v>
      </c>
      <c r="AD196" s="17">
        <v>0.28288712366303498</v>
      </c>
      <c r="AE196" s="17"/>
      <c r="AF196" s="17">
        <v>0.284047583535746</v>
      </c>
      <c r="AG196" s="17">
        <v>0.18039240424556099</v>
      </c>
      <c r="AH196" s="17">
        <v>0.28344950234868899</v>
      </c>
      <c r="AI196" s="17">
        <v>0.32589446295042501</v>
      </c>
      <c r="AJ196" s="17">
        <v>0.202881008634477</v>
      </c>
      <c r="AK196" s="17"/>
      <c r="AL196" s="17">
        <v>0.21849522838133201</v>
      </c>
      <c r="AM196" s="17">
        <v>0.27665072432746601</v>
      </c>
      <c r="AN196" s="17">
        <v>0.262710785624787</v>
      </c>
      <c r="AO196" s="17">
        <v>0.28603727914780902</v>
      </c>
      <c r="AP196" s="17">
        <v>0.26618079352461599</v>
      </c>
      <c r="AQ196" s="17"/>
      <c r="AR196" s="17">
        <v>0.28198964823698802</v>
      </c>
      <c r="AS196" s="17"/>
      <c r="AT196" s="17">
        <v>0.32469164864237299</v>
      </c>
      <c r="AU196" s="17"/>
      <c r="AV196" s="17">
        <v>0.27758978281003199</v>
      </c>
      <c r="AW196" s="17"/>
      <c r="AX196" s="17">
        <v>0.36927189069484101</v>
      </c>
      <c r="AY196" s="17">
        <v>0.258322054584876</v>
      </c>
      <c r="AZ196" s="17"/>
      <c r="BA196" s="17">
        <v>0.20428920139654499</v>
      </c>
      <c r="BB196" s="17">
        <v>0.268092457059047</v>
      </c>
    </row>
    <row r="197" spans="2:54">
      <c r="B197" t="s">
        <v>130</v>
      </c>
      <c r="C197" s="17">
        <v>0.10544386783036699</v>
      </c>
      <c r="D197" s="17">
        <v>6.9324463284388002E-2</v>
      </c>
      <c r="E197" s="17">
        <v>0.14015469331942099</v>
      </c>
      <c r="F197" s="17"/>
      <c r="G197" s="17">
        <v>9.5439702864340004E-2</v>
      </c>
      <c r="H197" s="17">
        <v>7.7209044212152994E-2</v>
      </c>
      <c r="I197" s="17">
        <v>0.11092844722225299</v>
      </c>
      <c r="J197" s="17">
        <v>0.100927793741117</v>
      </c>
      <c r="K197" s="17">
        <v>0.117533408713575</v>
      </c>
      <c r="L197" s="17">
        <v>0.126375578290125</v>
      </c>
      <c r="M197" s="17"/>
      <c r="N197" s="17">
        <v>8.1698029780332901E-2</v>
      </c>
      <c r="O197" s="17">
        <v>0.113181726503428</v>
      </c>
      <c r="P197" s="17">
        <v>9.8012336090368093E-2</v>
      </c>
      <c r="Q197" s="17">
        <v>0.12881226226314499</v>
      </c>
      <c r="R197" s="17"/>
      <c r="S197" s="17">
        <v>8.8513426460080799E-2</v>
      </c>
      <c r="T197" s="17">
        <v>0.112793848279436</v>
      </c>
      <c r="U197" s="17">
        <v>0.15336008299832199</v>
      </c>
      <c r="V197" s="17">
        <v>9.89492394132198E-2</v>
      </c>
      <c r="W197" s="17">
        <v>9.8197763657547496E-2</v>
      </c>
      <c r="X197" s="17">
        <v>0.120398525113584</v>
      </c>
      <c r="Y197" s="17">
        <v>0.124097670762812</v>
      </c>
      <c r="Z197" s="17">
        <v>8.3824126925089004E-2</v>
      </c>
      <c r="AA197" s="17">
        <v>9.4619690866884695E-2</v>
      </c>
      <c r="AB197" s="17">
        <v>8.6243096129152194E-2</v>
      </c>
      <c r="AC197" s="17">
        <v>8.9828195187689197E-2</v>
      </c>
      <c r="AD197" s="17">
        <v>0.118315430400836</v>
      </c>
      <c r="AE197" s="17"/>
      <c r="AF197" s="17">
        <v>6.1932485798258698E-2</v>
      </c>
      <c r="AG197" s="17">
        <v>8.2916392411903295E-2</v>
      </c>
      <c r="AH197" s="17">
        <v>0.108688349421677</v>
      </c>
      <c r="AI197" s="17">
        <v>0.111403823119285</v>
      </c>
      <c r="AJ197" s="17">
        <v>7.6209952137896303E-2</v>
      </c>
      <c r="AK197" s="17"/>
      <c r="AL197" s="17">
        <v>0.129822800718049</v>
      </c>
      <c r="AM197" s="17">
        <v>0.11315468750869501</v>
      </c>
      <c r="AN197" s="17">
        <v>8.7975903068954003E-2</v>
      </c>
      <c r="AO197" s="17">
        <v>5.6070945033106598E-2</v>
      </c>
      <c r="AP197" s="17">
        <v>7.0724318142732806E-2</v>
      </c>
      <c r="AQ197" s="17"/>
      <c r="AR197" s="17">
        <v>5.3302006659945202E-2</v>
      </c>
      <c r="AS197" s="17"/>
      <c r="AT197" s="17">
        <v>5.41451290704799E-2</v>
      </c>
      <c r="AU197" s="17"/>
      <c r="AV197" s="17">
        <v>4.7221813527318399E-2</v>
      </c>
      <c r="AW197" s="17"/>
      <c r="AX197" s="17">
        <v>2.0479410119695701E-2</v>
      </c>
      <c r="AY197" s="17">
        <v>6.9660344033035504E-2</v>
      </c>
      <c r="AZ197" s="17"/>
      <c r="BA197" s="17">
        <v>0.105228602795729</v>
      </c>
      <c r="BB197" s="17">
        <v>7.9184759056121906E-2</v>
      </c>
    </row>
    <row r="198" spans="2:54">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row>
    <row r="199" spans="2:54">
      <c r="B199" s="6" t="s">
        <v>153</v>
      </c>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row>
    <row r="200" spans="2:54">
      <c r="B200" s="24" t="s">
        <v>29</v>
      </c>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row>
    <row r="201" spans="2:54">
      <c r="B201" t="s">
        <v>154</v>
      </c>
      <c r="C201" s="17">
        <v>0.275255638542176</v>
      </c>
      <c r="D201" s="17">
        <v>0.31565428391253297</v>
      </c>
      <c r="E201" s="17">
        <v>0.23714790923916801</v>
      </c>
      <c r="F201" s="17"/>
      <c r="G201" s="17">
        <v>0.29301623542459498</v>
      </c>
      <c r="H201" s="17">
        <v>0.32066820543776298</v>
      </c>
      <c r="I201" s="17">
        <v>0.27744385564407598</v>
      </c>
      <c r="J201" s="17">
        <v>0.25133454771723501</v>
      </c>
      <c r="K201" s="17">
        <v>0.247205519015299</v>
      </c>
      <c r="L201" s="17">
        <v>0.26196834058703999</v>
      </c>
      <c r="M201" s="17"/>
      <c r="N201" s="17">
        <v>0.342959107530175</v>
      </c>
      <c r="O201" s="17">
        <v>0.278068898117457</v>
      </c>
      <c r="P201" s="17">
        <v>0.26196039451140701</v>
      </c>
      <c r="Q201" s="17">
        <v>0.21013773316006101</v>
      </c>
      <c r="R201" s="17"/>
      <c r="S201" s="17">
        <v>0.34644511610374901</v>
      </c>
      <c r="T201" s="17">
        <v>0.27091716605844801</v>
      </c>
      <c r="U201" s="17">
        <v>0.25302464708413702</v>
      </c>
      <c r="V201" s="17">
        <v>0.24068783720416401</v>
      </c>
      <c r="W201" s="17">
        <v>0.28575178498363601</v>
      </c>
      <c r="X201" s="17">
        <v>0.25629839747370098</v>
      </c>
      <c r="Y201" s="17">
        <v>0.311544208473441</v>
      </c>
      <c r="Z201" s="17">
        <v>0.30811393684901001</v>
      </c>
      <c r="AA201" s="17">
        <v>0.251540129695485</v>
      </c>
      <c r="AB201" s="17">
        <v>0.31177803171316498</v>
      </c>
      <c r="AC201" s="17">
        <v>0.203004399961874</v>
      </c>
      <c r="AD201" s="17">
        <v>0.11490122964129799</v>
      </c>
      <c r="AE201" s="17"/>
      <c r="AF201" s="17">
        <v>0.31292771567394401</v>
      </c>
      <c r="AG201" s="17">
        <v>0.34160643953303599</v>
      </c>
      <c r="AH201" s="17">
        <v>0.26471900698720002</v>
      </c>
      <c r="AI201" s="17">
        <v>0.20452997378642301</v>
      </c>
      <c r="AJ201" s="17">
        <v>0.23382704102884</v>
      </c>
      <c r="AK201" s="17"/>
      <c r="AL201" s="17">
        <v>0.21669081850115801</v>
      </c>
      <c r="AM201" s="17">
        <v>0.249171787969936</v>
      </c>
      <c r="AN201" s="17">
        <v>0.33861874154728999</v>
      </c>
      <c r="AO201" s="17">
        <v>0.34387133489824101</v>
      </c>
      <c r="AP201" s="17">
        <v>0.21683682274191601</v>
      </c>
      <c r="AQ201" s="17"/>
      <c r="AR201" s="17">
        <v>0.29962989715365801</v>
      </c>
      <c r="AS201" s="17"/>
      <c r="AT201" s="17">
        <v>0.30734187123222501</v>
      </c>
      <c r="AU201" s="17"/>
      <c r="AV201" s="17">
        <v>0.31030552505599801</v>
      </c>
      <c r="AW201" s="17"/>
      <c r="AX201" s="17">
        <v>0.33297982913107999</v>
      </c>
      <c r="AY201" s="17">
        <v>0.285062995785621</v>
      </c>
      <c r="AZ201" s="17"/>
      <c r="BA201" s="17">
        <v>0.26298089970385202</v>
      </c>
      <c r="BB201" s="17">
        <v>0.27622848494039498</v>
      </c>
    </row>
    <row r="202" spans="2:54">
      <c r="B202" t="s">
        <v>155</v>
      </c>
      <c r="C202" s="17">
        <v>6.5285925115549995E-2</v>
      </c>
      <c r="D202" s="17">
        <v>8.4423461341427503E-2</v>
      </c>
      <c r="E202" s="17">
        <v>4.69171923927501E-2</v>
      </c>
      <c r="F202" s="17"/>
      <c r="G202" s="17">
        <v>9.2209373401490297E-2</v>
      </c>
      <c r="H202" s="17">
        <v>7.2128355038947295E-2</v>
      </c>
      <c r="I202" s="17">
        <v>7.7585610146502906E-2</v>
      </c>
      <c r="J202" s="17">
        <v>7.0082238659871093E-2</v>
      </c>
      <c r="K202" s="17">
        <v>3.9722095387872199E-2</v>
      </c>
      <c r="L202" s="17">
        <v>4.5160565812292899E-2</v>
      </c>
      <c r="M202" s="17"/>
      <c r="N202" s="17">
        <v>7.7981245653301098E-2</v>
      </c>
      <c r="O202" s="17">
        <v>7.74863729130785E-2</v>
      </c>
      <c r="P202" s="17">
        <v>5.5947507021226202E-2</v>
      </c>
      <c r="Q202" s="17">
        <v>4.8055835804948002E-2</v>
      </c>
      <c r="R202" s="17"/>
      <c r="S202" s="17">
        <v>8.5951744497316504E-2</v>
      </c>
      <c r="T202" s="17">
        <v>5.2015383700518197E-2</v>
      </c>
      <c r="U202" s="17">
        <v>6.1021470303145101E-2</v>
      </c>
      <c r="V202" s="17">
        <v>4.8291907616098299E-2</v>
      </c>
      <c r="W202" s="17">
        <v>5.2417062024911802E-2</v>
      </c>
      <c r="X202" s="17">
        <v>7.0466637787445094E-2</v>
      </c>
      <c r="Y202" s="17">
        <v>7.2452651264406101E-2</v>
      </c>
      <c r="Z202" s="17">
        <v>5.2571830650506003E-2</v>
      </c>
      <c r="AA202" s="17">
        <v>8.1686792826031404E-2</v>
      </c>
      <c r="AB202" s="17">
        <v>3.6410761279360798E-2</v>
      </c>
      <c r="AC202" s="17">
        <v>9.2879880745449506E-2</v>
      </c>
      <c r="AD202" s="17">
        <v>8.1441970736630398E-2</v>
      </c>
      <c r="AE202" s="17"/>
      <c r="AF202" s="17">
        <v>7.3451548250223694E-2</v>
      </c>
      <c r="AG202" s="17">
        <v>4.0460388905158198E-2</v>
      </c>
      <c r="AH202" s="17">
        <v>8.9442044318289296E-2</v>
      </c>
      <c r="AI202" s="17">
        <v>0.17229151659399899</v>
      </c>
      <c r="AJ202" s="17">
        <v>5.1534534199962803E-2</v>
      </c>
      <c r="AK202" s="17"/>
      <c r="AL202" s="17">
        <v>5.7949084018755502E-2</v>
      </c>
      <c r="AM202" s="17">
        <v>5.02666204762479E-2</v>
      </c>
      <c r="AN202" s="17">
        <v>9.2591854330936696E-2</v>
      </c>
      <c r="AO202" s="17">
        <v>8.0318958209202804E-2</v>
      </c>
      <c r="AP202" s="17">
        <v>9.0094891441716105E-2</v>
      </c>
      <c r="AQ202" s="17"/>
      <c r="AR202" s="17">
        <v>0.102491733773991</v>
      </c>
      <c r="AS202" s="17"/>
      <c r="AT202" s="17">
        <v>9.2655143915155502E-2</v>
      </c>
      <c r="AU202" s="17"/>
      <c r="AV202" s="17">
        <v>0.12685604122685601</v>
      </c>
      <c r="AW202" s="17"/>
      <c r="AX202" s="17">
        <v>6.0899466129663703E-2</v>
      </c>
      <c r="AY202" s="17">
        <v>7.4736594885205399E-2</v>
      </c>
      <c r="AZ202" s="17"/>
      <c r="BA202" s="17">
        <v>5.07084748225737E-2</v>
      </c>
      <c r="BB202" s="17">
        <v>7.41269325669104E-2</v>
      </c>
    </row>
    <row r="203" spans="2:54">
      <c r="B203" t="s">
        <v>156</v>
      </c>
      <c r="C203" s="17">
        <v>0.122432723199597</v>
      </c>
      <c r="D203" s="17">
        <v>0.132134150284449</v>
      </c>
      <c r="E203" s="17">
        <v>0.113555234651467</v>
      </c>
      <c r="F203" s="17"/>
      <c r="G203" s="17">
        <v>0.15797169438044401</v>
      </c>
      <c r="H203" s="17">
        <v>0.12934957763485899</v>
      </c>
      <c r="I203" s="17">
        <v>0.10743662366092201</v>
      </c>
      <c r="J203" s="17">
        <v>0.123268506632987</v>
      </c>
      <c r="K203" s="17">
        <v>0.115381515863824</v>
      </c>
      <c r="L203" s="17">
        <v>0.10961531707948</v>
      </c>
      <c r="M203" s="17"/>
      <c r="N203" s="17">
        <v>0.10403497834958</v>
      </c>
      <c r="O203" s="17">
        <v>0.11778105563420301</v>
      </c>
      <c r="P203" s="17">
        <v>0.148457312881694</v>
      </c>
      <c r="Q203" s="17">
        <v>0.122911722871186</v>
      </c>
      <c r="R203" s="17"/>
      <c r="S203" s="17">
        <v>0.18310376842600901</v>
      </c>
      <c r="T203" s="17">
        <v>0.115591096140492</v>
      </c>
      <c r="U203" s="17">
        <v>8.8017996207503002E-2</v>
      </c>
      <c r="V203" s="17">
        <v>0.132993424696426</v>
      </c>
      <c r="W203" s="17">
        <v>0.107557817194998</v>
      </c>
      <c r="X203" s="17">
        <v>0.141597297793703</v>
      </c>
      <c r="Y203" s="17">
        <v>0.11827269949768</v>
      </c>
      <c r="Z203" s="17">
        <v>0.15693649008440899</v>
      </c>
      <c r="AA203" s="17">
        <v>0.11008695542177099</v>
      </c>
      <c r="AB203" s="17">
        <v>8.5019768837778897E-2</v>
      </c>
      <c r="AC203" s="17">
        <v>7.9691479239172802E-2</v>
      </c>
      <c r="AD203" s="17">
        <v>0.10044297399973</v>
      </c>
      <c r="AE203" s="17"/>
      <c r="AF203" s="17">
        <v>8.51560010892983E-2</v>
      </c>
      <c r="AG203" s="17">
        <v>0.126236284407552</v>
      </c>
      <c r="AH203" s="17">
        <v>9.1937880794707605E-2</v>
      </c>
      <c r="AI203" s="17">
        <v>8.6932436458639503E-2</v>
      </c>
      <c r="AJ203" s="17">
        <v>0.22991650370889599</v>
      </c>
      <c r="AK203" s="17"/>
      <c r="AL203" s="17">
        <v>0.126813887390234</v>
      </c>
      <c r="AM203" s="17">
        <v>0.15762635748575499</v>
      </c>
      <c r="AN203" s="17">
        <v>9.4434933436069401E-2</v>
      </c>
      <c r="AO203" s="17">
        <v>8.7692954547489793E-2</v>
      </c>
      <c r="AP203" s="17">
        <v>0.15118042149196201</v>
      </c>
      <c r="AQ203" s="17"/>
      <c r="AR203" s="17">
        <v>8.5942977044597205E-2</v>
      </c>
      <c r="AS203" s="17"/>
      <c r="AT203" s="17">
        <v>0.103104840158938</v>
      </c>
      <c r="AU203" s="17"/>
      <c r="AV203" s="17">
        <v>6.8293227426339698E-2</v>
      </c>
      <c r="AW203" s="17"/>
      <c r="AX203" s="17">
        <v>0.105200964086342</v>
      </c>
      <c r="AY203" s="17">
        <v>7.9706930519384697E-2</v>
      </c>
      <c r="AZ203" s="17"/>
      <c r="BA203" s="17">
        <v>0.15645193511659999</v>
      </c>
      <c r="BB203" s="17">
        <v>8.41159525252764E-2</v>
      </c>
    </row>
    <row r="204" spans="2:54">
      <c r="B204" t="s">
        <v>157</v>
      </c>
      <c r="C204" s="17">
        <v>4.5230524696611298E-2</v>
      </c>
      <c r="D204" s="17">
        <v>4.9240021047029403E-2</v>
      </c>
      <c r="E204" s="17">
        <v>4.1535455306149001E-2</v>
      </c>
      <c r="F204" s="17"/>
      <c r="G204" s="17">
        <v>9.3472819188110706E-2</v>
      </c>
      <c r="H204" s="17">
        <v>6.1815061884053203E-2</v>
      </c>
      <c r="I204" s="17">
        <v>7.2342509787641202E-2</v>
      </c>
      <c r="J204" s="17">
        <v>3.3190082195561299E-2</v>
      </c>
      <c r="K204" s="17">
        <v>1.7262328556013E-2</v>
      </c>
      <c r="L204" s="17">
        <v>6.20271213600938E-3</v>
      </c>
      <c r="M204" s="17"/>
      <c r="N204" s="17">
        <v>6.1268136955514398E-2</v>
      </c>
      <c r="O204" s="17">
        <v>3.2956397461666502E-2</v>
      </c>
      <c r="P204" s="17">
        <v>5.6920494959115699E-2</v>
      </c>
      <c r="Q204" s="17">
        <v>2.9924792145013299E-2</v>
      </c>
      <c r="R204" s="17"/>
      <c r="S204" s="17">
        <v>5.1132227814432399E-2</v>
      </c>
      <c r="T204" s="17">
        <v>1.65659906200714E-2</v>
      </c>
      <c r="U204" s="17">
        <v>2.59363221050639E-2</v>
      </c>
      <c r="V204" s="17">
        <v>6.9483988171916602E-2</v>
      </c>
      <c r="W204" s="17">
        <v>8.5886343307061006E-2</v>
      </c>
      <c r="X204" s="17">
        <v>5.99179712194969E-2</v>
      </c>
      <c r="Y204" s="17">
        <v>4.5842885874627398E-2</v>
      </c>
      <c r="Z204" s="17">
        <v>5.9151330127880798E-2</v>
      </c>
      <c r="AA204" s="17">
        <v>4.1938096924658302E-2</v>
      </c>
      <c r="AB204" s="17">
        <v>3.8123811398135199E-2</v>
      </c>
      <c r="AC204" s="17">
        <v>4.2411107593168997E-2</v>
      </c>
      <c r="AD204" s="17">
        <v>0</v>
      </c>
      <c r="AE204" s="17"/>
      <c r="AF204" s="17">
        <v>6.0709818308475001E-2</v>
      </c>
      <c r="AG204" s="17">
        <v>5.3706907745279801E-2</v>
      </c>
      <c r="AH204" s="17">
        <v>2.34348206449672E-2</v>
      </c>
      <c r="AI204" s="17">
        <v>4.78641456595933E-2</v>
      </c>
      <c r="AJ204" s="17">
        <v>3.9911865579488899E-2</v>
      </c>
      <c r="AK204" s="17"/>
      <c r="AL204" s="17">
        <v>3.8592204171095601E-2</v>
      </c>
      <c r="AM204" s="17">
        <v>4.3160200646560697E-2</v>
      </c>
      <c r="AN204" s="17">
        <v>4.5290428603101202E-2</v>
      </c>
      <c r="AO204" s="17">
        <v>8.4597881649812107E-2</v>
      </c>
      <c r="AP204" s="17">
        <v>9.7574637883520193E-2</v>
      </c>
      <c r="AQ204" s="17"/>
      <c r="AR204" s="17">
        <v>7.9149682303325405E-2</v>
      </c>
      <c r="AS204" s="17"/>
      <c r="AT204" s="17">
        <v>0.10655809757403099</v>
      </c>
      <c r="AU204" s="17"/>
      <c r="AV204" s="17">
        <v>7.6961862740516099E-2</v>
      </c>
      <c r="AW204" s="17"/>
      <c r="AX204" s="17">
        <v>2.7062540929870899E-2</v>
      </c>
      <c r="AY204" s="17">
        <v>7.4913839991913297E-2</v>
      </c>
      <c r="AZ204" s="17"/>
      <c r="BA204" s="17">
        <v>3.3983648956381202E-2</v>
      </c>
      <c r="BB204" s="17">
        <v>4.9026969526455702E-2</v>
      </c>
    </row>
    <row r="205" spans="2:54">
      <c r="B205" t="s">
        <v>158</v>
      </c>
      <c r="C205" s="17">
        <v>0.43543351972323602</v>
      </c>
      <c r="D205" s="17">
        <v>0.36352235074401601</v>
      </c>
      <c r="E205" s="17">
        <v>0.50347738599274305</v>
      </c>
      <c r="F205" s="17"/>
      <c r="G205" s="17">
        <v>0.32418901277633799</v>
      </c>
      <c r="H205" s="17">
        <v>0.37090081649720302</v>
      </c>
      <c r="I205" s="17">
        <v>0.39795295220683202</v>
      </c>
      <c r="J205" s="17">
        <v>0.46164905527097599</v>
      </c>
      <c r="K205" s="17">
        <v>0.50668008109740703</v>
      </c>
      <c r="L205" s="17">
        <v>0.52390467350139602</v>
      </c>
      <c r="M205" s="17"/>
      <c r="N205" s="17">
        <v>0.37531620354902101</v>
      </c>
      <c r="O205" s="17">
        <v>0.43663356275732701</v>
      </c>
      <c r="P205" s="17">
        <v>0.413810712712183</v>
      </c>
      <c r="Q205" s="17">
        <v>0.520624250096548</v>
      </c>
      <c r="R205" s="17"/>
      <c r="S205" s="17">
        <v>0.29953339307184601</v>
      </c>
      <c r="T205" s="17">
        <v>0.48596506272898299</v>
      </c>
      <c r="U205" s="17">
        <v>0.50997656229159405</v>
      </c>
      <c r="V205" s="17">
        <v>0.46722655695853998</v>
      </c>
      <c r="W205" s="17">
        <v>0.40876973885900297</v>
      </c>
      <c r="X205" s="17">
        <v>0.38798448255852003</v>
      </c>
      <c r="Y205" s="17">
        <v>0.37325147132668102</v>
      </c>
      <c r="Z205" s="17">
        <v>0.38284749434436999</v>
      </c>
      <c r="AA205" s="17">
        <v>0.45229551729452999</v>
      </c>
      <c r="AB205" s="17">
        <v>0.48319476339941803</v>
      </c>
      <c r="AC205" s="17">
        <v>0.52364221993914795</v>
      </c>
      <c r="AD205" s="17">
        <v>0.64386211300281804</v>
      </c>
      <c r="AE205" s="17"/>
      <c r="AF205" s="17">
        <v>0.44503148629901901</v>
      </c>
      <c r="AG205" s="17">
        <v>0.37947156589755998</v>
      </c>
      <c r="AH205" s="17">
        <v>0.49964164426033802</v>
      </c>
      <c r="AI205" s="17">
        <v>0.44950923946316601</v>
      </c>
      <c r="AJ205" s="17">
        <v>0.37121749421775802</v>
      </c>
      <c r="AK205" s="17"/>
      <c r="AL205" s="17">
        <v>0.48823833801663102</v>
      </c>
      <c r="AM205" s="17">
        <v>0.44581771498237899</v>
      </c>
      <c r="AN205" s="17">
        <v>0.38486141523290801</v>
      </c>
      <c r="AO205" s="17">
        <v>0.37382596009589603</v>
      </c>
      <c r="AP205" s="17">
        <v>0.39101143821965501</v>
      </c>
      <c r="AQ205" s="17"/>
      <c r="AR205" s="17">
        <v>0.39672631794468</v>
      </c>
      <c r="AS205" s="17"/>
      <c r="AT205" s="17">
        <v>0.35616890653842898</v>
      </c>
      <c r="AU205" s="17"/>
      <c r="AV205" s="17">
        <v>0.37929355804054199</v>
      </c>
      <c r="AW205" s="17"/>
      <c r="AX205" s="17">
        <v>0.44095991042889399</v>
      </c>
      <c r="AY205" s="17">
        <v>0.45800059599471499</v>
      </c>
      <c r="AZ205" s="17"/>
      <c r="BA205" s="17">
        <v>0.42721398417349199</v>
      </c>
      <c r="BB205" s="17">
        <v>0.47915210052889701</v>
      </c>
    </row>
    <row r="206" spans="2:54">
      <c r="B206" t="s">
        <v>159</v>
      </c>
      <c r="C206" s="17">
        <v>2.98889677981969E-2</v>
      </c>
      <c r="D206" s="17">
        <v>3.6585407125346803E-2</v>
      </c>
      <c r="E206" s="17">
        <v>2.3495780916642499E-2</v>
      </c>
      <c r="F206" s="17"/>
      <c r="G206" s="17">
        <v>1.23475470729949E-2</v>
      </c>
      <c r="H206" s="17">
        <v>1.3763670410004401E-2</v>
      </c>
      <c r="I206" s="17">
        <v>2.5117308978416599E-2</v>
      </c>
      <c r="J206" s="17">
        <v>4.11344358192395E-2</v>
      </c>
      <c r="K206" s="17">
        <v>4.5520457418868697E-2</v>
      </c>
      <c r="L206" s="17">
        <v>3.8993556865313E-2</v>
      </c>
      <c r="M206" s="17"/>
      <c r="N206" s="17">
        <v>2.1161868175125199E-2</v>
      </c>
      <c r="O206" s="17">
        <v>3.2388329911839202E-2</v>
      </c>
      <c r="P206" s="17">
        <v>3.2860065937373499E-2</v>
      </c>
      <c r="Q206" s="17">
        <v>3.4943131973268801E-2</v>
      </c>
      <c r="R206" s="17"/>
      <c r="S206" s="17">
        <v>1.55200788241534E-2</v>
      </c>
      <c r="T206" s="17">
        <v>3.5577538022266403E-2</v>
      </c>
      <c r="U206" s="17">
        <v>5.0151157692073199E-2</v>
      </c>
      <c r="V206" s="17">
        <v>1.47693551351016E-2</v>
      </c>
      <c r="W206" s="17">
        <v>3.62113514301209E-2</v>
      </c>
      <c r="X206" s="17">
        <v>5.4414844677644902E-2</v>
      </c>
      <c r="Y206" s="17">
        <v>3.4244367296314498E-2</v>
      </c>
      <c r="Z206" s="17">
        <v>7.4404475372902403E-3</v>
      </c>
      <c r="AA206" s="17">
        <v>2.1099058926835002E-2</v>
      </c>
      <c r="AB206" s="17">
        <v>3.7506797492885401E-2</v>
      </c>
      <c r="AC206" s="17">
        <v>1.14012467892374E-2</v>
      </c>
      <c r="AD206" s="17">
        <v>3.3629174452134897E-2</v>
      </c>
      <c r="AE206" s="17"/>
      <c r="AF206" s="17">
        <v>1.08910238680266E-2</v>
      </c>
      <c r="AG206" s="17">
        <v>3.5945398822701501E-2</v>
      </c>
      <c r="AH206" s="17">
        <v>8.9751132283176095E-3</v>
      </c>
      <c r="AI206" s="17">
        <v>7.7281583357129901E-3</v>
      </c>
      <c r="AJ206" s="17">
        <v>6.4292554553539702E-2</v>
      </c>
      <c r="AK206" s="17"/>
      <c r="AL206" s="17">
        <v>3.6765433125884497E-2</v>
      </c>
      <c r="AM206" s="17">
        <v>2.24823078165035E-2</v>
      </c>
      <c r="AN206" s="17">
        <v>2.44667302000669E-2</v>
      </c>
      <c r="AO206" s="17">
        <v>1.62605109918273E-2</v>
      </c>
      <c r="AP206" s="17">
        <v>2.6948862078377399E-2</v>
      </c>
      <c r="AQ206" s="17"/>
      <c r="AR206" s="17">
        <v>2.47720875723276E-2</v>
      </c>
      <c r="AS206" s="17"/>
      <c r="AT206" s="17">
        <v>3.4171140581221601E-2</v>
      </c>
      <c r="AU206" s="17"/>
      <c r="AV206" s="17">
        <v>2.1894071736169401E-2</v>
      </c>
      <c r="AW206" s="17"/>
      <c r="AX206" s="17">
        <v>2.5456500452106699E-2</v>
      </c>
      <c r="AY206" s="17">
        <v>1.20508164653948E-2</v>
      </c>
      <c r="AZ206" s="17"/>
      <c r="BA206" s="17">
        <v>4.7432490117731901E-2</v>
      </c>
      <c r="BB206" s="17">
        <v>2.1778427568572199E-2</v>
      </c>
    </row>
    <row r="207" spans="2:54">
      <c r="B207" t="s">
        <v>130</v>
      </c>
      <c r="C207" s="17">
        <v>2.64727009246329E-2</v>
      </c>
      <c r="D207" s="17">
        <v>1.84403255451977E-2</v>
      </c>
      <c r="E207" s="17">
        <v>3.3871041501080099E-2</v>
      </c>
      <c r="F207" s="17"/>
      <c r="G207" s="17">
        <v>2.67933177560261E-2</v>
      </c>
      <c r="H207" s="17">
        <v>3.1374313097170203E-2</v>
      </c>
      <c r="I207" s="17">
        <v>4.2121139575609298E-2</v>
      </c>
      <c r="J207" s="17">
        <v>1.9341133704129699E-2</v>
      </c>
      <c r="K207" s="17">
        <v>2.82280026607158E-2</v>
      </c>
      <c r="L207" s="17">
        <v>1.4154834018469E-2</v>
      </c>
      <c r="M207" s="17"/>
      <c r="N207" s="17">
        <v>1.72784597872844E-2</v>
      </c>
      <c r="O207" s="17">
        <v>2.4685383204429801E-2</v>
      </c>
      <c r="P207" s="17">
        <v>3.0043511977000299E-2</v>
      </c>
      <c r="Q207" s="17">
        <v>3.34025339489755E-2</v>
      </c>
      <c r="R207" s="17"/>
      <c r="S207" s="17">
        <v>1.8313671262493902E-2</v>
      </c>
      <c r="T207" s="17">
        <v>2.3367762729220701E-2</v>
      </c>
      <c r="U207" s="17">
        <v>1.1871844316483001E-2</v>
      </c>
      <c r="V207" s="17">
        <v>2.6546930217754301E-2</v>
      </c>
      <c r="W207" s="17">
        <v>2.3405902200268801E-2</v>
      </c>
      <c r="X207" s="17">
        <v>2.9320368489489001E-2</v>
      </c>
      <c r="Y207" s="17">
        <v>4.4391716266849998E-2</v>
      </c>
      <c r="Z207" s="17">
        <v>3.2938470406534401E-2</v>
      </c>
      <c r="AA207" s="17">
        <v>4.1353448910689698E-2</v>
      </c>
      <c r="AB207" s="17">
        <v>7.9660658792566896E-3</v>
      </c>
      <c r="AC207" s="17">
        <v>4.6969665731949398E-2</v>
      </c>
      <c r="AD207" s="17">
        <v>2.5722538167388599E-2</v>
      </c>
      <c r="AE207" s="17"/>
      <c r="AF207" s="17">
        <v>1.18324065110134E-2</v>
      </c>
      <c r="AG207" s="17">
        <v>2.2573014688713099E-2</v>
      </c>
      <c r="AH207" s="17">
        <v>2.18494897661809E-2</v>
      </c>
      <c r="AI207" s="17">
        <v>3.1144529702466301E-2</v>
      </c>
      <c r="AJ207" s="17">
        <v>9.3000067115150999E-3</v>
      </c>
      <c r="AK207" s="17"/>
      <c r="AL207" s="17">
        <v>3.4950234776240902E-2</v>
      </c>
      <c r="AM207" s="17">
        <v>3.1475010622618302E-2</v>
      </c>
      <c r="AN207" s="17">
        <v>1.9735896649627899E-2</v>
      </c>
      <c r="AO207" s="17">
        <v>1.34323996075303E-2</v>
      </c>
      <c r="AP207" s="17">
        <v>2.6352926142854002E-2</v>
      </c>
      <c r="AQ207" s="17"/>
      <c r="AR207" s="17">
        <v>1.12873042074212E-2</v>
      </c>
      <c r="AS207" s="17"/>
      <c r="AT207" s="17">
        <v>0</v>
      </c>
      <c r="AU207" s="17"/>
      <c r="AV207" s="17">
        <v>1.6395713773578301E-2</v>
      </c>
      <c r="AW207" s="17"/>
      <c r="AX207" s="17">
        <v>7.4407888420421897E-3</v>
      </c>
      <c r="AY207" s="17">
        <v>1.55282263577657E-2</v>
      </c>
      <c r="AZ207" s="17"/>
      <c r="BA207" s="17">
        <v>2.1228567109368199E-2</v>
      </c>
      <c r="BB207" s="17">
        <v>1.5571132343493501E-2</v>
      </c>
    </row>
    <row r="208" spans="2:54">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row>
    <row r="209" spans="2:54">
      <c r="B209" s="6" t="s">
        <v>160</v>
      </c>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row>
    <row r="210" spans="2:54">
      <c r="B210" s="24" t="s">
        <v>29</v>
      </c>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row>
    <row r="211" spans="2:54">
      <c r="B211" t="s">
        <v>154</v>
      </c>
      <c r="C211" s="17">
        <v>6.2799869379941503E-2</v>
      </c>
      <c r="D211" s="17">
        <v>6.5523869654512595E-2</v>
      </c>
      <c r="E211" s="17">
        <v>5.9390109084769702E-2</v>
      </c>
      <c r="F211" s="17"/>
      <c r="G211" s="17">
        <v>8.9116247825603206E-2</v>
      </c>
      <c r="H211" s="17">
        <v>8.2863658289491604E-2</v>
      </c>
      <c r="I211" s="17">
        <v>8.3484394842616605E-2</v>
      </c>
      <c r="J211" s="17">
        <v>5.7509257588106898E-2</v>
      </c>
      <c r="K211" s="17">
        <v>3.8146806195015703E-2</v>
      </c>
      <c r="L211" s="17">
        <v>3.3022176292019E-2</v>
      </c>
      <c r="M211" s="17"/>
      <c r="N211" s="17">
        <v>5.78565591257632E-2</v>
      </c>
      <c r="O211" s="17">
        <v>5.1231286688393399E-2</v>
      </c>
      <c r="P211" s="17">
        <v>5.8607266236879597E-2</v>
      </c>
      <c r="Q211" s="17">
        <v>8.2657965277809803E-2</v>
      </c>
      <c r="R211" s="17"/>
      <c r="S211" s="17">
        <v>9.5126988962270398E-2</v>
      </c>
      <c r="T211" s="17">
        <v>3.2012766019684002E-2</v>
      </c>
      <c r="U211" s="17">
        <v>6.7424171303148595E-2</v>
      </c>
      <c r="V211" s="17">
        <v>7.7776973342844002E-2</v>
      </c>
      <c r="W211" s="17">
        <v>4.88007146513805E-2</v>
      </c>
      <c r="X211" s="17">
        <v>4.9683263166440797E-2</v>
      </c>
      <c r="Y211" s="17">
        <v>6.2599538580708103E-2</v>
      </c>
      <c r="Z211" s="17">
        <v>6.4361506540549202E-2</v>
      </c>
      <c r="AA211" s="17">
        <v>6.7479379758428104E-2</v>
      </c>
      <c r="AB211" s="17">
        <v>5.4757019015036698E-2</v>
      </c>
      <c r="AC211" s="17">
        <v>6.70244010945623E-2</v>
      </c>
      <c r="AD211" s="17">
        <v>5.8628080682401898E-2</v>
      </c>
      <c r="AE211" s="17"/>
      <c r="AF211" s="17">
        <v>8.7918076912837206E-2</v>
      </c>
      <c r="AG211" s="17">
        <v>4.3545812321102897E-2</v>
      </c>
      <c r="AH211" s="17">
        <v>4.1488381582111399E-2</v>
      </c>
      <c r="AI211" s="17">
        <v>9.1892063709305E-2</v>
      </c>
      <c r="AJ211" s="17">
        <v>2.9384473036558601E-2</v>
      </c>
      <c r="AK211" s="17"/>
      <c r="AL211" s="17">
        <v>6.1635241347860602E-2</v>
      </c>
      <c r="AM211" s="17">
        <v>6.2483165283578099E-2</v>
      </c>
      <c r="AN211" s="17">
        <v>6.5237766017818E-2</v>
      </c>
      <c r="AO211" s="17">
        <v>6.3731812250334502E-2</v>
      </c>
      <c r="AP211" s="17">
        <v>8.7459707131001804E-2</v>
      </c>
      <c r="AQ211" s="17"/>
      <c r="AR211" s="17">
        <v>9.3533501898379806E-2</v>
      </c>
      <c r="AS211" s="17"/>
      <c r="AT211" s="17">
        <v>0.101717711420426</v>
      </c>
      <c r="AU211" s="17"/>
      <c r="AV211" s="17">
        <v>7.88881989024416E-2</v>
      </c>
      <c r="AW211" s="17"/>
      <c r="AX211" s="17">
        <v>5.0409573769912501E-2</v>
      </c>
      <c r="AY211" s="17">
        <v>8.9722132930505197E-2</v>
      </c>
      <c r="AZ211" s="17"/>
      <c r="BA211" s="17">
        <v>4.9263633158434302E-2</v>
      </c>
      <c r="BB211" s="17">
        <v>7.0602167851745903E-2</v>
      </c>
    </row>
    <row r="212" spans="2:54">
      <c r="B212" t="s">
        <v>155</v>
      </c>
      <c r="C212" s="17">
        <v>0.36405482370396702</v>
      </c>
      <c r="D212" s="17">
        <v>0.35553482872584802</v>
      </c>
      <c r="E212" s="17">
        <v>0.37279961498893099</v>
      </c>
      <c r="F212" s="17"/>
      <c r="G212" s="17">
        <v>0.33964903129359902</v>
      </c>
      <c r="H212" s="17">
        <v>0.34109847779657199</v>
      </c>
      <c r="I212" s="17">
        <v>0.36580843840258598</v>
      </c>
      <c r="J212" s="17">
        <v>0.36349504937826699</v>
      </c>
      <c r="K212" s="17">
        <v>0.37483931987802599</v>
      </c>
      <c r="L212" s="17">
        <v>0.39124381512432299</v>
      </c>
      <c r="M212" s="17"/>
      <c r="N212" s="17">
        <v>0.346242875753076</v>
      </c>
      <c r="O212" s="17">
        <v>0.35188922225812203</v>
      </c>
      <c r="P212" s="17">
        <v>0.39278739599977303</v>
      </c>
      <c r="Q212" s="17">
        <v>0.37212863513472799</v>
      </c>
      <c r="R212" s="17"/>
      <c r="S212" s="17">
        <v>0.30311614005078402</v>
      </c>
      <c r="T212" s="17">
        <v>0.37502494333372</v>
      </c>
      <c r="U212" s="17">
        <v>0.40941727864517602</v>
      </c>
      <c r="V212" s="17">
        <v>0.31726825078659499</v>
      </c>
      <c r="W212" s="17">
        <v>0.43855634017526401</v>
      </c>
      <c r="X212" s="17">
        <v>0.369333374782988</v>
      </c>
      <c r="Y212" s="17">
        <v>0.39710766738283698</v>
      </c>
      <c r="Z212" s="17">
        <v>0.40406241305919799</v>
      </c>
      <c r="AA212" s="17">
        <v>0.39276528506478098</v>
      </c>
      <c r="AB212" s="17">
        <v>0.31648287114750601</v>
      </c>
      <c r="AC212" s="17">
        <v>0.34678070879525902</v>
      </c>
      <c r="AD212" s="17">
        <v>0.35507178330738998</v>
      </c>
      <c r="AE212" s="17"/>
      <c r="AF212" s="17">
        <v>0.32206114067693298</v>
      </c>
      <c r="AG212" s="17">
        <v>0.41802203484794698</v>
      </c>
      <c r="AH212" s="17">
        <v>0.30605514492985902</v>
      </c>
      <c r="AI212" s="17">
        <v>0.19715833896188301</v>
      </c>
      <c r="AJ212" s="17">
        <v>0.51582756148154696</v>
      </c>
      <c r="AK212" s="17"/>
      <c r="AL212" s="17">
        <v>0.38699252315427102</v>
      </c>
      <c r="AM212" s="17">
        <v>0.38417630693843602</v>
      </c>
      <c r="AN212" s="17">
        <v>0.316622656029724</v>
      </c>
      <c r="AO212" s="17">
        <v>0.380910064346345</v>
      </c>
      <c r="AP212" s="17">
        <v>0.245768709202831</v>
      </c>
      <c r="AQ212" s="17"/>
      <c r="AR212" s="17">
        <v>0.34257644810647597</v>
      </c>
      <c r="AS212" s="17"/>
      <c r="AT212" s="17">
        <v>0.442769053663289</v>
      </c>
      <c r="AU212" s="17"/>
      <c r="AV212" s="17">
        <v>0.27079484580186403</v>
      </c>
      <c r="AW212" s="17"/>
      <c r="AX212" s="17">
        <v>0.37889597350367699</v>
      </c>
      <c r="AY212" s="17">
        <v>0.32341437281549001</v>
      </c>
      <c r="AZ212" s="17"/>
      <c r="BA212" s="17">
        <v>0.43948447770163701</v>
      </c>
      <c r="BB212" s="17">
        <v>0.29821790959102201</v>
      </c>
    </row>
    <row r="213" spans="2:54">
      <c r="B213" t="s">
        <v>156</v>
      </c>
      <c r="C213" s="17">
        <v>0.140313530861846</v>
      </c>
      <c r="D213" s="17">
        <v>0.165141877372039</v>
      </c>
      <c r="E213" s="17">
        <v>0.116064168985013</v>
      </c>
      <c r="F213" s="17"/>
      <c r="G213" s="17">
        <v>0.19676983744266099</v>
      </c>
      <c r="H213" s="17">
        <v>0.18835404797564301</v>
      </c>
      <c r="I213" s="17">
        <v>0.16470890809730299</v>
      </c>
      <c r="J213" s="17">
        <v>0.100701737438274</v>
      </c>
      <c r="K213" s="17">
        <v>9.6129910989279699E-2</v>
      </c>
      <c r="L213" s="17">
        <v>0.105753432920734</v>
      </c>
      <c r="M213" s="17"/>
      <c r="N213" s="17">
        <v>0.17059362011489099</v>
      </c>
      <c r="O213" s="17">
        <v>0.117808927629622</v>
      </c>
      <c r="P213" s="17">
        <v>0.139689284682642</v>
      </c>
      <c r="Q213" s="17">
        <v>0.13198359633235099</v>
      </c>
      <c r="R213" s="17"/>
      <c r="S213" s="17">
        <v>0.18113246999506799</v>
      </c>
      <c r="T213" s="17">
        <v>0.112207409981078</v>
      </c>
      <c r="U213" s="17">
        <v>0.134080387321342</v>
      </c>
      <c r="V213" s="17">
        <v>0.14100598399672001</v>
      </c>
      <c r="W213" s="17">
        <v>0.16506037834332299</v>
      </c>
      <c r="X213" s="17">
        <v>0.104924472927237</v>
      </c>
      <c r="Y213" s="17">
        <v>0.14497861013441601</v>
      </c>
      <c r="Z213" s="17">
        <v>0.124193592960402</v>
      </c>
      <c r="AA213" s="17">
        <v>0.134607574955005</v>
      </c>
      <c r="AB213" s="17">
        <v>0.156638792930614</v>
      </c>
      <c r="AC213" s="17">
        <v>0.12735918861908799</v>
      </c>
      <c r="AD213" s="17">
        <v>0.137242140606677</v>
      </c>
      <c r="AE213" s="17"/>
      <c r="AF213" s="17">
        <v>0.18599628103566801</v>
      </c>
      <c r="AG213" s="17">
        <v>8.9233102631931197E-2</v>
      </c>
      <c r="AH213" s="17">
        <v>0.15978756395212099</v>
      </c>
      <c r="AI213" s="17">
        <v>0.25432910329733999</v>
      </c>
      <c r="AJ213" s="17">
        <v>8.9427069950595101E-2</v>
      </c>
      <c r="AK213" s="17"/>
      <c r="AL213" s="17">
        <v>9.8729457119661301E-2</v>
      </c>
      <c r="AM213" s="17">
        <v>0.128924943812494</v>
      </c>
      <c r="AN213" s="17">
        <v>0.172270297210326</v>
      </c>
      <c r="AO213" s="17">
        <v>0.16876505230681299</v>
      </c>
      <c r="AP213" s="17">
        <v>0.29454662587935199</v>
      </c>
      <c r="AQ213" s="17"/>
      <c r="AR213" s="17">
        <v>0.176095333242584</v>
      </c>
      <c r="AS213" s="17"/>
      <c r="AT213" s="17">
        <v>0.11939720177771</v>
      </c>
      <c r="AU213" s="17"/>
      <c r="AV213" s="17">
        <v>0.22454268336156599</v>
      </c>
      <c r="AW213" s="17"/>
      <c r="AX213" s="17">
        <v>0.12970819826361599</v>
      </c>
      <c r="AY213" s="17">
        <v>0.179342973589666</v>
      </c>
      <c r="AZ213" s="17"/>
      <c r="BA213" s="17">
        <v>8.4613199763771504E-2</v>
      </c>
      <c r="BB213" s="17">
        <v>0.182871415499305</v>
      </c>
    </row>
    <row r="214" spans="2:54">
      <c r="B214" t="s">
        <v>157</v>
      </c>
      <c r="C214" s="17">
        <v>0.260828453124343</v>
      </c>
      <c r="D214" s="17">
        <v>0.26376305758649499</v>
      </c>
      <c r="E214" s="17">
        <v>0.25859039817430002</v>
      </c>
      <c r="F214" s="17"/>
      <c r="G214" s="17">
        <v>0.194194004733207</v>
      </c>
      <c r="H214" s="17">
        <v>0.21274209469769001</v>
      </c>
      <c r="I214" s="17">
        <v>0.20969656499651301</v>
      </c>
      <c r="J214" s="17">
        <v>0.30933796304461603</v>
      </c>
      <c r="K214" s="17">
        <v>0.31373594614550299</v>
      </c>
      <c r="L214" s="17">
        <v>0.31013828485564099</v>
      </c>
      <c r="M214" s="17"/>
      <c r="N214" s="17">
        <v>0.26618978407177601</v>
      </c>
      <c r="O214" s="17">
        <v>0.29663158944603402</v>
      </c>
      <c r="P214" s="17">
        <v>0.23440357108392301</v>
      </c>
      <c r="Q214" s="17">
        <v>0.24235480257791001</v>
      </c>
      <c r="R214" s="17"/>
      <c r="S214" s="17">
        <v>0.23572940614872101</v>
      </c>
      <c r="T214" s="17">
        <v>0.330705409181693</v>
      </c>
      <c r="U214" s="17">
        <v>0.25268252461253798</v>
      </c>
      <c r="V214" s="17">
        <v>0.25831058953528002</v>
      </c>
      <c r="W214" s="17">
        <v>0.22223735106253201</v>
      </c>
      <c r="X214" s="17">
        <v>0.30081050859877201</v>
      </c>
      <c r="Y214" s="17">
        <v>0.23886744822195999</v>
      </c>
      <c r="Z214" s="17">
        <v>0.216450947294406</v>
      </c>
      <c r="AA214" s="17">
        <v>0.22759011530798301</v>
      </c>
      <c r="AB214" s="17">
        <v>0.251365799440744</v>
      </c>
      <c r="AC214" s="17">
        <v>0.32283064658258698</v>
      </c>
      <c r="AD214" s="17">
        <v>0.238784808659398</v>
      </c>
      <c r="AE214" s="17"/>
      <c r="AF214" s="17">
        <v>0.24044141421585699</v>
      </c>
      <c r="AG214" s="17">
        <v>0.30613258292639101</v>
      </c>
      <c r="AH214" s="17">
        <v>0.31046542611903299</v>
      </c>
      <c r="AI214" s="17">
        <v>0.28272450141287903</v>
      </c>
      <c r="AJ214" s="17">
        <v>0.229213908935506</v>
      </c>
      <c r="AK214" s="17"/>
      <c r="AL214" s="17">
        <v>0.243598976724511</v>
      </c>
      <c r="AM214" s="17">
        <v>0.25783537181374</v>
      </c>
      <c r="AN214" s="17">
        <v>0.29414782138208601</v>
      </c>
      <c r="AO214" s="17">
        <v>0.21346961845288001</v>
      </c>
      <c r="AP214" s="17">
        <v>0.238729956870745</v>
      </c>
      <c r="AQ214" s="17"/>
      <c r="AR214" s="17">
        <v>0.22504120857297</v>
      </c>
      <c r="AS214" s="17"/>
      <c r="AT214" s="17">
        <v>0.200765349647609</v>
      </c>
      <c r="AU214" s="17"/>
      <c r="AV214" s="17">
        <v>0.25529649004483401</v>
      </c>
      <c r="AW214" s="17"/>
      <c r="AX214" s="17">
        <v>0.300691453322253</v>
      </c>
      <c r="AY214" s="17">
        <v>0.233390514099933</v>
      </c>
      <c r="AZ214" s="17"/>
      <c r="BA214" s="17">
        <v>0.27409900215132399</v>
      </c>
      <c r="BB214" s="17">
        <v>0.27837247393390002</v>
      </c>
    </row>
    <row r="215" spans="2:54">
      <c r="B215" t="s">
        <v>158</v>
      </c>
      <c r="C215" s="17">
        <v>7.1048352013208901E-2</v>
      </c>
      <c r="D215" s="17">
        <v>7.41171108277702E-2</v>
      </c>
      <c r="E215" s="17">
        <v>6.7838192742412207E-2</v>
      </c>
      <c r="F215" s="17"/>
      <c r="G215" s="17">
        <v>0.10085770191571899</v>
      </c>
      <c r="H215" s="17">
        <v>8.5982875640914599E-2</v>
      </c>
      <c r="I215" s="17">
        <v>7.3992468978662906E-2</v>
      </c>
      <c r="J215" s="17">
        <v>8.4295475620871196E-2</v>
      </c>
      <c r="K215" s="17">
        <v>5.1868735009064401E-2</v>
      </c>
      <c r="L215" s="17">
        <v>3.8861238858069802E-2</v>
      </c>
      <c r="M215" s="17"/>
      <c r="N215" s="17">
        <v>7.20007337516895E-2</v>
      </c>
      <c r="O215" s="17">
        <v>7.2212045386686297E-2</v>
      </c>
      <c r="P215" s="17">
        <v>7.4319676083964004E-2</v>
      </c>
      <c r="Q215" s="17">
        <v>6.6887934460327605E-2</v>
      </c>
      <c r="R215" s="17"/>
      <c r="S215" s="17">
        <v>9.6477030450936099E-2</v>
      </c>
      <c r="T215" s="17">
        <v>5.1364060061668902E-2</v>
      </c>
      <c r="U215" s="17">
        <v>4.4884632419272E-2</v>
      </c>
      <c r="V215" s="17">
        <v>8.6760100068787704E-2</v>
      </c>
      <c r="W215" s="17">
        <v>3.2966168713518602E-2</v>
      </c>
      <c r="X215" s="17">
        <v>7.8283064842531003E-2</v>
      </c>
      <c r="Y215" s="17">
        <v>5.6317296803905202E-2</v>
      </c>
      <c r="Z215" s="17">
        <v>5.26576268743894E-2</v>
      </c>
      <c r="AA215" s="17">
        <v>9.3004056927040404E-2</v>
      </c>
      <c r="AB215" s="17">
        <v>9.0648697086499905E-2</v>
      </c>
      <c r="AC215" s="17">
        <v>2.6345278590341598E-2</v>
      </c>
      <c r="AD215" s="17">
        <v>0.12673723183028299</v>
      </c>
      <c r="AE215" s="17"/>
      <c r="AF215" s="17">
        <v>7.9894555295975195E-2</v>
      </c>
      <c r="AG215" s="17">
        <v>6.6111141031030801E-2</v>
      </c>
      <c r="AH215" s="17">
        <v>5.7632530205953797E-2</v>
      </c>
      <c r="AI215" s="17">
        <v>6.4397499133672903E-2</v>
      </c>
      <c r="AJ215" s="17">
        <v>7.6309168507861E-2</v>
      </c>
      <c r="AK215" s="17"/>
      <c r="AL215" s="17">
        <v>8.3927420560260799E-2</v>
      </c>
      <c r="AM215" s="17">
        <v>7.1815892297390799E-2</v>
      </c>
      <c r="AN215" s="17">
        <v>6.2859476282135507E-2</v>
      </c>
      <c r="AO215" s="17">
        <v>8.6758640644772803E-2</v>
      </c>
      <c r="AP215" s="17">
        <v>8.6471972701669203E-2</v>
      </c>
      <c r="AQ215" s="17"/>
      <c r="AR215" s="17">
        <v>0.10194129721729001</v>
      </c>
      <c r="AS215" s="17"/>
      <c r="AT215" s="17">
        <v>0.102088490779288</v>
      </c>
      <c r="AU215" s="17"/>
      <c r="AV215" s="17">
        <v>9.9051518133530206E-2</v>
      </c>
      <c r="AW215" s="17"/>
      <c r="AX215" s="17">
        <v>0.10462038134739</v>
      </c>
      <c r="AY215" s="17">
        <v>8.0537803622406604E-2</v>
      </c>
      <c r="AZ215" s="17"/>
      <c r="BA215" s="17">
        <v>6.6994613984695403E-2</v>
      </c>
      <c r="BB215" s="17">
        <v>6.9621037048519796E-2</v>
      </c>
    </row>
    <row r="216" spans="2:54">
      <c r="B216" t="s">
        <v>159</v>
      </c>
      <c r="C216" s="17">
        <v>0</v>
      </c>
      <c r="D216" s="17">
        <v>0</v>
      </c>
      <c r="E216" s="17">
        <v>0</v>
      </c>
      <c r="F216" s="17"/>
      <c r="G216" s="17">
        <v>0</v>
      </c>
      <c r="H216" s="17">
        <v>0</v>
      </c>
      <c r="I216" s="17">
        <v>0</v>
      </c>
      <c r="J216" s="17">
        <v>0</v>
      </c>
      <c r="K216" s="17">
        <v>0</v>
      </c>
      <c r="L216" s="17">
        <v>0</v>
      </c>
      <c r="M216" s="17"/>
      <c r="N216" s="17">
        <v>0</v>
      </c>
      <c r="O216" s="17">
        <v>0</v>
      </c>
      <c r="P216" s="17">
        <v>0</v>
      </c>
      <c r="Q216" s="17">
        <v>0</v>
      </c>
      <c r="R216" s="17"/>
      <c r="S216" s="17">
        <v>0</v>
      </c>
      <c r="T216" s="17">
        <v>0</v>
      </c>
      <c r="U216" s="17">
        <v>0</v>
      </c>
      <c r="V216" s="17">
        <v>0</v>
      </c>
      <c r="W216" s="17">
        <v>0</v>
      </c>
      <c r="X216" s="17">
        <v>0</v>
      </c>
      <c r="Y216" s="17">
        <v>0</v>
      </c>
      <c r="Z216" s="17">
        <v>0</v>
      </c>
      <c r="AA216" s="17">
        <v>0</v>
      </c>
      <c r="AB216" s="17">
        <v>0</v>
      </c>
      <c r="AC216" s="17">
        <v>0</v>
      </c>
      <c r="AD216" s="17">
        <v>0</v>
      </c>
      <c r="AE216" s="17"/>
      <c r="AF216" s="17">
        <v>0</v>
      </c>
      <c r="AG216" s="17">
        <v>0</v>
      </c>
      <c r="AH216" s="17">
        <v>0</v>
      </c>
      <c r="AI216" s="17">
        <v>0</v>
      </c>
      <c r="AJ216" s="17">
        <v>0</v>
      </c>
      <c r="AK216" s="17"/>
      <c r="AL216" s="17">
        <v>0</v>
      </c>
      <c r="AM216" s="17">
        <v>0</v>
      </c>
      <c r="AN216" s="17">
        <v>0</v>
      </c>
      <c r="AO216" s="17">
        <v>0</v>
      </c>
      <c r="AP216" s="17">
        <v>0</v>
      </c>
      <c r="AQ216" s="17"/>
      <c r="AR216" s="17">
        <v>0</v>
      </c>
      <c r="AS216" s="17"/>
      <c r="AT216" s="17">
        <v>0</v>
      </c>
      <c r="AU216" s="17"/>
      <c r="AV216" s="17">
        <v>0</v>
      </c>
      <c r="AW216" s="17"/>
      <c r="AX216" s="17">
        <v>0</v>
      </c>
      <c r="AY216" s="17">
        <v>0</v>
      </c>
      <c r="AZ216" s="17"/>
      <c r="BA216" s="17">
        <v>0</v>
      </c>
      <c r="BB216" s="17">
        <v>0</v>
      </c>
    </row>
    <row r="217" spans="2:54">
      <c r="B217" t="s">
        <v>130</v>
      </c>
      <c r="C217" s="17">
        <v>0.100954970916694</v>
      </c>
      <c r="D217" s="17">
        <v>7.5919255833334795E-2</v>
      </c>
      <c r="E217" s="17">
        <v>0.125317516024573</v>
      </c>
      <c r="F217" s="17"/>
      <c r="G217" s="17">
        <v>7.9413176789210504E-2</v>
      </c>
      <c r="H217" s="17">
        <v>8.8958845599688793E-2</v>
      </c>
      <c r="I217" s="17">
        <v>0.102309224682318</v>
      </c>
      <c r="J217" s="17">
        <v>8.4660516929864704E-2</v>
      </c>
      <c r="K217" s="17">
        <v>0.12527928178311101</v>
      </c>
      <c r="L217" s="17">
        <v>0.12098105194921301</v>
      </c>
      <c r="M217" s="17"/>
      <c r="N217" s="17">
        <v>8.7116427182805503E-2</v>
      </c>
      <c r="O217" s="17">
        <v>0.110226928591142</v>
      </c>
      <c r="P217" s="17">
        <v>0.100192805912817</v>
      </c>
      <c r="Q217" s="17">
        <v>0.10398706621687399</v>
      </c>
      <c r="R217" s="17"/>
      <c r="S217" s="17">
        <v>8.8417964392220397E-2</v>
      </c>
      <c r="T217" s="17">
        <v>9.86854114221562E-2</v>
      </c>
      <c r="U217" s="17">
        <v>9.1511005698522996E-2</v>
      </c>
      <c r="V217" s="17">
        <v>0.11887810226977399</v>
      </c>
      <c r="W217" s="17">
        <v>9.2379047053982394E-2</v>
      </c>
      <c r="X217" s="17">
        <v>9.6965315682031997E-2</v>
      </c>
      <c r="Y217" s="17">
        <v>0.100129438876174</v>
      </c>
      <c r="Z217" s="17">
        <v>0.13827391327105601</v>
      </c>
      <c r="AA217" s="17">
        <v>8.4553587986763004E-2</v>
      </c>
      <c r="AB217" s="17">
        <v>0.130106820379599</v>
      </c>
      <c r="AC217" s="17">
        <v>0.109659776318162</v>
      </c>
      <c r="AD217" s="17">
        <v>8.3535954913850699E-2</v>
      </c>
      <c r="AE217" s="17"/>
      <c r="AF217" s="17">
        <v>8.3688531862730897E-2</v>
      </c>
      <c r="AG217" s="17">
        <v>7.69553262415964E-2</v>
      </c>
      <c r="AH217" s="17">
        <v>0.124570953210922</v>
      </c>
      <c r="AI217" s="17">
        <v>0.10949849348492</v>
      </c>
      <c r="AJ217" s="17">
        <v>5.98378180879321E-2</v>
      </c>
      <c r="AK217" s="17"/>
      <c r="AL217" s="17">
        <v>0.12511638109343601</v>
      </c>
      <c r="AM217" s="17">
        <v>9.4764319854361401E-2</v>
      </c>
      <c r="AN217" s="17">
        <v>8.8861983077909504E-2</v>
      </c>
      <c r="AO217" s="17">
        <v>8.6364811998854499E-2</v>
      </c>
      <c r="AP217" s="17">
        <v>4.7023028214401102E-2</v>
      </c>
      <c r="AQ217" s="17"/>
      <c r="AR217" s="17">
        <v>6.0812210962300502E-2</v>
      </c>
      <c r="AS217" s="17"/>
      <c r="AT217" s="17">
        <v>3.3262192711677303E-2</v>
      </c>
      <c r="AU217" s="17"/>
      <c r="AV217" s="17">
        <v>7.1426263755763802E-2</v>
      </c>
      <c r="AW217" s="17"/>
      <c r="AX217" s="17">
        <v>3.5674419793150502E-2</v>
      </c>
      <c r="AY217" s="17">
        <v>9.3592202941999506E-2</v>
      </c>
      <c r="AZ217" s="17"/>
      <c r="BA217" s="17">
        <v>8.5545073240137895E-2</v>
      </c>
      <c r="BB217" s="17">
        <v>0.10031499607550701</v>
      </c>
    </row>
    <row r="218" spans="2:54">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row>
    <row r="219" spans="2:54">
      <c r="B219" s="6" t="s">
        <v>161</v>
      </c>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row>
    <row r="220" spans="2:54">
      <c r="B220" s="24" t="s">
        <v>29</v>
      </c>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row>
    <row r="221" spans="2:54">
      <c r="B221" t="s">
        <v>162</v>
      </c>
      <c r="C221" s="17">
        <v>0.133728966695842</v>
      </c>
      <c r="D221" s="17">
        <v>0.144083571830218</v>
      </c>
      <c r="E221" s="17">
        <v>0.12426861325435801</v>
      </c>
      <c r="F221" s="17"/>
      <c r="G221" s="17">
        <v>0.21722441313993399</v>
      </c>
      <c r="H221" s="17">
        <v>0.18579331044959599</v>
      </c>
      <c r="I221" s="17">
        <v>0.16251480530493101</v>
      </c>
      <c r="J221" s="17">
        <v>0.120492454533105</v>
      </c>
      <c r="K221" s="17">
        <v>8.8770289370057306E-2</v>
      </c>
      <c r="L221" s="17">
        <v>5.3430078948335097E-2</v>
      </c>
      <c r="M221" s="17"/>
      <c r="N221" s="17">
        <v>0.178391160607033</v>
      </c>
      <c r="O221" s="17">
        <v>0.106729742181375</v>
      </c>
      <c r="P221" s="17">
        <v>0.123292144067027</v>
      </c>
      <c r="Q221" s="17">
        <v>0.123986441717888</v>
      </c>
      <c r="R221" s="17"/>
      <c r="S221" s="17">
        <v>0.24872991730122199</v>
      </c>
      <c r="T221" s="17">
        <v>0.107650495414648</v>
      </c>
      <c r="U221" s="17">
        <v>8.7970975318551706E-2</v>
      </c>
      <c r="V221" s="17">
        <v>0.10023002448028299</v>
      </c>
      <c r="W221" s="17">
        <v>0.10737061276445201</v>
      </c>
      <c r="X221" s="17">
        <v>0.10411010298503701</v>
      </c>
      <c r="Y221" s="17">
        <v>0.12722921902280199</v>
      </c>
      <c r="Z221" s="17">
        <v>0.163053670091138</v>
      </c>
      <c r="AA221" s="17">
        <v>0.15533019409121901</v>
      </c>
      <c r="AB221" s="17">
        <v>0.115901829023214</v>
      </c>
      <c r="AC221" s="17">
        <v>0.107155578584925</v>
      </c>
      <c r="AD221" s="17">
        <v>8.0257654827541297E-2</v>
      </c>
      <c r="AE221" s="17"/>
      <c r="AF221" s="17">
        <v>0.23245637061128499</v>
      </c>
      <c r="AG221" s="17">
        <v>6.64991773653342E-2</v>
      </c>
      <c r="AH221" s="17">
        <v>0.13082868391417399</v>
      </c>
      <c r="AI221" s="17">
        <v>9.9999935784323493E-2</v>
      </c>
      <c r="AJ221" s="17">
        <v>6.4757838376287999E-2</v>
      </c>
      <c r="AK221" s="17"/>
      <c r="AL221" s="17">
        <v>8.3582286795251801E-2</v>
      </c>
      <c r="AM221" s="17">
        <v>0.115859423813009</v>
      </c>
      <c r="AN221" s="17">
        <v>0.16624954283037699</v>
      </c>
      <c r="AO221" s="17">
        <v>0.219923558307524</v>
      </c>
      <c r="AP221" s="17">
        <v>0.38762792971469101</v>
      </c>
      <c r="AQ221" s="17"/>
      <c r="AR221" s="17">
        <v>0.22867866083395999</v>
      </c>
      <c r="AS221" s="17"/>
      <c r="AT221" s="17">
        <v>0.25310059847836802</v>
      </c>
      <c r="AU221" s="17"/>
      <c r="AV221" s="17">
        <v>0.27276591463182598</v>
      </c>
      <c r="AW221" s="17"/>
      <c r="AX221" s="17">
        <v>0.14640695221517799</v>
      </c>
      <c r="AY221" s="17">
        <v>0.220992821766615</v>
      </c>
      <c r="AZ221" s="17"/>
      <c r="BA221" s="17">
        <v>7.9319622882826499E-2</v>
      </c>
      <c r="BB221" s="17">
        <v>0.16395476400047601</v>
      </c>
    </row>
    <row r="222" spans="2:54">
      <c r="B222" t="s">
        <v>163</v>
      </c>
      <c r="C222" s="17">
        <v>0.31785407580291503</v>
      </c>
      <c r="D222" s="17">
        <v>0.32179905985207502</v>
      </c>
      <c r="E222" s="17">
        <v>0.31372216614771797</v>
      </c>
      <c r="F222" s="17"/>
      <c r="G222" s="17">
        <v>0.43596564281147199</v>
      </c>
      <c r="H222" s="17">
        <v>0.34990450314039001</v>
      </c>
      <c r="I222" s="17">
        <v>0.33918255925318602</v>
      </c>
      <c r="J222" s="17">
        <v>0.31019952937207301</v>
      </c>
      <c r="K222" s="17">
        <v>0.27416241616838799</v>
      </c>
      <c r="L222" s="17">
        <v>0.230637576626222</v>
      </c>
      <c r="M222" s="17"/>
      <c r="N222" s="17">
        <v>0.34595821162699197</v>
      </c>
      <c r="O222" s="17">
        <v>0.31288678427845401</v>
      </c>
      <c r="P222" s="17">
        <v>0.33426852479330699</v>
      </c>
      <c r="Q222" s="17">
        <v>0.27701246945454899</v>
      </c>
      <c r="R222" s="17"/>
      <c r="S222" s="17">
        <v>0.324303312330602</v>
      </c>
      <c r="T222" s="17">
        <v>0.27933971582491401</v>
      </c>
      <c r="U222" s="17">
        <v>0.26101678360260699</v>
      </c>
      <c r="V222" s="17">
        <v>0.36242434006015101</v>
      </c>
      <c r="W222" s="17">
        <v>0.31966308429700702</v>
      </c>
      <c r="X222" s="17">
        <v>0.29365402255065398</v>
      </c>
      <c r="Y222" s="17">
        <v>0.32644984383457998</v>
      </c>
      <c r="Z222" s="17">
        <v>0.30874896891200398</v>
      </c>
      <c r="AA222" s="17">
        <v>0.36498538236276501</v>
      </c>
      <c r="AB222" s="17">
        <v>0.313594917451477</v>
      </c>
      <c r="AC222" s="17">
        <v>0.35216305565128803</v>
      </c>
      <c r="AD222" s="17">
        <v>0.31336362405880802</v>
      </c>
      <c r="AE222" s="17"/>
      <c r="AF222" s="17">
        <v>0.452179505898337</v>
      </c>
      <c r="AG222" s="17">
        <v>0.230592306210847</v>
      </c>
      <c r="AH222" s="17">
        <v>0.33713784110427703</v>
      </c>
      <c r="AI222" s="17">
        <v>0.39666468580585201</v>
      </c>
      <c r="AJ222" s="17">
        <v>0.15362359503740899</v>
      </c>
      <c r="AK222" s="17"/>
      <c r="AL222" s="17">
        <v>0.2657043571937</v>
      </c>
      <c r="AM222" s="17">
        <v>0.35210320756070501</v>
      </c>
      <c r="AN222" s="17">
        <v>0.34807582328008801</v>
      </c>
      <c r="AO222" s="17">
        <v>0.38018696408768998</v>
      </c>
      <c r="AP222" s="17">
        <v>0.245568753443934</v>
      </c>
      <c r="AQ222" s="17"/>
      <c r="AR222" s="17">
        <v>0.41120290226777001</v>
      </c>
      <c r="AS222" s="17"/>
      <c r="AT222" s="17">
        <v>0.30031717039742001</v>
      </c>
      <c r="AU222" s="17"/>
      <c r="AV222" s="17">
        <v>0.45818045824605103</v>
      </c>
      <c r="AW222" s="17"/>
      <c r="AX222" s="17">
        <v>0.39931463889913699</v>
      </c>
      <c r="AY222" s="17">
        <v>0.40946176860160199</v>
      </c>
      <c r="AZ222" s="17"/>
      <c r="BA222" s="17">
        <v>0.23242632615355399</v>
      </c>
      <c r="BB222" s="17">
        <v>0.362146565960828</v>
      </c>
    </row>
    <row r="223" spans="2:54">
      <c r="B223" t="s">
        <v>164</v>
      </c>
      <c r="C223" s="17">
        <v>0.317896108833645</v>
      </c>
      <c r="D223" s="17">
        <v>0.31146196716691599</v>
      </c>
      <c r="E223" s="17">
        <v>0.32437991008829098</v>
      </c>
      <c r="F223" s="17"/>
      <c r="G223" s="17">
        <v>0.212772437738526</v>
      </c>
      <c r="H223" s="17">
        <v>0.282497386108996</v>
      </c>
      <c r="I223" s="17">
        <v>0.30879951838582798</v>
      </c>
      <c r="J223" s="17">
        <v>0.32457420607809201</v>
      </c>
      <c r="K223" s="17">
        <v>0.35322280137168999</v>
      </c>
      <c r="L223" s="17">
        <v>0.395236735914893</v>
      </c>
      <c r="M223" s="17"/>
      <c r="N223" s="17">
        <v>0.30643245574073003</v>
      </c>
      <c r="O223" s="17">
        <v>0.35065553619401901</v>
      </c>
      <c r="P223" s="17">
        <v>0.29709952422583902</v>
      </c>
      <c r="Q223" s="17">
        <v>0.313231224581971</v>
      </c>
      <c r="R223" s="17"/>
      <c r="S223" s="17">
        <v>0.27281440161468501</v>
      </c>
      <c r="T223" s="17">
        <v>0.35736542667807802</v>
      </c>
      <c r="U223" s="17">
        <v>0.39676868979743801</v>
      </c>
      <c r="V223" s="17">
        <v>0.31607439242880098</v>
      </c>
      <c r="W223" s="17">
        <v>0.33342215584407903</v>
      </c>
      <c r="X223" s="17">
        <v>0.35859343009141498</v>
      </c>
      <c r="Y223" s="17">
        <v>0.27523453144854598</v>
      </c>
      <c r="Z223" s="17">
        <v>0.31521127641581498</v>
      </c>
      <c r="AA223" s="17">
        <v>0.25682513082837899</v>
      </c>
      <c r="AB223" s="17">
        <v>0.30308839624903999</v>
      </c>
      <c r="AC223" s="17">
        <v>0.30694784431630501</v>
      </c>
      <c r="AD223" s="17">
        <v>0.39735299433944199</v>
      </c>
      <c r="AE223" s="17"/>
      <c r="AF223" s="17">
        <v>0.237820998446998</v>
      </c>
      <c r="AG223" s="17">
        <v>0.38873653955460102</v>
      </c>
      <c r="AH223" s="17">
        <v>0.40232494655030598</v>
      </c>
      <c r="AI223" s="17">
        <v>0.32324331717256999</v>
      </c>
      <c r="AJ223" s="17">
        <v>0.34029653317472902</v>
      </c>
      <c r="AK223" s="17"/>
      <c r="AL223" s="17">
        <v>0.35576698393409201</v>
      </c>
      <c r="AM223" s="17">
        <v>0.30300776494423398</v>
      </c>
      <c r="AN223" s="17">
        <v>0.31745259076020499</v>
      </c>
      <c r="AO223" s="17">
        <v>0.26900639477510002</v>
      </c>
      <c r="AP223" s="17">
        <v>0.217020599698665</v>
      </c>
      <c r="AQ223" s="17"/>
      <c r="AR223" s="17">
        <v>0.21932889784857099</v>
      </c>
      <c r="AS223" s="17"/>
      <c r="AT223" s="17">
        <v>0.25954198277929003</v>
      </c>
      <c r="AU223" s="17"/>
      <c r="AV223" s="17">
        <v>0.165339268516768</v>
      </c>
      <c r="AW223" s="17"/>
      <c r="AX223" s="17">
        <v>0.31462327391095302</v>
      </c>
      <c r="AY223" s="17">
        <v>0.25502355031372897</v>
      </c>
      <c r="AZ223" s="17"/>
      <c r="BA223" s="17">
        <v>0.36671700045783601</v>
      </c>
      <c r="BB223" s="17">
        <v>0.30189135493693298</v>
      </c>
    </row>
    <row r="224" spans="2:54">
      <c r="B224" t="s">
        <v>165</v>
      </c>
      <c r="C224" s="17">
        <v>9.2967373330823597E-2</v>
      </c>
      <c r="D224" s="17">
        <v>0.10025203840845601</v>
      </c>
      <c r="E224" s="17">
        <v>8.5187790838246E-2</v>
      </c>
      <c r="F224" s="17"/>
      <c r="G224" s="17">
        <v>6.9008424032850499E-2</v>
      </c>
      <c r="H224" s="17">
        <v>8.6352887556503596E-2</v>
      </c>
      <c r="I224" s="17">
        <v>9.1153349522194602E-2</v>
      </c>
      <c r="J224" s="17">
        <v>8.0080742395806204E-2</v>
      </c>
      <c r="K224" s="17">
        <v>0.10052110735731</v>
      </c>
      <c r="L224" s="17">
        <v>0.121266898758949</v>
      </c>
      <c r="M224" s="17"/>
      <c r="N224" s="17">
        <v>7.8098818402112594E-2</v>
      </c>
      <c r="O224" s="17">
        <v>9.8590363391427793E-2</v>
      </c>
      <c r="P224" s="17">
        <v>9.8516440344566802E-2</v>
      </c>
      <c r="Q224" s="17">
        <v>9.8146670438303094E-2</v>
      </c>
      <c r="R224" s="17"/>
      <c r="S224" s="17">
        <v>7.1519334813203897E-2</v>
      </c>
      <c r="T224" s="17">
        <v>0.124599080677419</v>
      </c>
      <c r="U224" s="17">
        <v>0.110806270403754</v>
      </c>
      <c r="V224" s="17">
        <v>7.1369957413615001E-2</v>
      </c>
      <c r="W224" s="17">
        <v>0.109642402712454</v>
      </c>
      <c r="X224" s="17">
        <v>9.5443151103009105E-2</v>
      </c>
      <c r="Y224" s="17">
        <v>7.9692730618325006E-2</v>
      </c>
      <c r="Z224" s="17">
        <v>0.103420887845037</v>
      </c>
      <c r="AA224" s="17">
        <v>9.4457042223964699E-2</v>
      </c>
      <c r="AB224" s="17">
        <v>8.8740887157307394E-2</v>
      </c>
      <c r="AC224" s="17">
        <v>8.9049308929753199E-2</v>
      </c>
      <c r="AD224" s="17">
        <v>6.1992404091685001E-2</v>
      </c>
      <c r="AE224" s="17"/>
      <c r="AF224" s="17">
        <v>2.4327791237785799E-2</v>
      </c>
      <c r="AG224" s="17">
        <v>0.16440086271693399</v>
      </c>
      <c r="AH224" s="17">
        <v>6.1038941637717198E-2</v>
      </c>
      <c r="AI224" s="17">
        <v>9.9742160245841704E-2</v>
      </c>
      <c r="AJ224" s="17">
        <v>0.20454941354022099</v>
      </c>
      <c r="AK224" s="17"/>
      <c r="AL224" s="17">
        <v>0.10036358957126899</v>
      </c>
      <c r="AM224" s="17">
        <v>0.107847192828969</v>
      </c>
      <c r="AN224" s="17">
        <v>7.2481967118833396E-2</v>
      </c>
      <c r="AO224" s="17">
        <v>6.3144045356689396E-2</v>
      </c>
      <c r="AP224" s="17">
        <v>1.6346719665659301E-2</v>
      </c>
      <c r="AQ224" s="17"/>
      <c r="AR224" s="17">
        <v>5.6009431362993502E-2</v>
      </c>
      <c r="AS224" s="17"/>
      <c r="AT224" s="17">
        <v>7.7762615057278203E-2</v>
      </c>
      <c r="AU224" s="17"/>
      <c r="AV224" s="17">
        <v>4.6669406591393202E-2</v>
      </c>
      <c r="AW224" s="17"/>
      <c r="AX224" s="17">
        <v>5.0698888032267499E-2</v>
      </c>
      <c r="AY224" s="17">
        <v>3.9712730382558403E-2</v>
      </c>
      <c r="AZ224" s="17"/>
      <c r="BA224" s="17">
        <v>0.13008272032327001</v>
      </c>
      <c r="BB224" s="17">
        <v>7.1708287616923494E-2</v>
      </c>
    </row>
    <row r="225" spans="2:54">
      <c r="B225" t="s">
        <v>166</v>
      </c>
      <c r="C225" s="17">
        <v>7.3841491774658999E-2</v>
      </c>
      <c r="D225" s="17">
        <v>7.9533179005546406E-2</v>
      </c>
      <c r="E225" s="17">
        <v>6.8642976261029706E-2</v>
      </c>
      <c r="F225" s="17"/>
      <c r="G225" s="17">
        <v>1.53523018100477E-2</v>
      </c>
      <c r="H225" s="17">
        <v>4.1516964247603899E-2</v>
      </c>
      <c r="I225" s="17">
        <v>5.1578085801359398E-2</v>
      </c>
      <c r="J225" s="17">
        <v>9.4475708509114006E-2</v>
      </c>
      <c r="K225" s="17">
        <v>0.10746716359181401</v>
      </c>
      <c r="L225" s="17">
        <v>0.11794628921226</v>
      </c>
      <c r="M225" s="17"/>
      <c r="N225" s="17">
        <v>4.67399669220145E-2</v>
      </c>
      <c r="O225" s="17">
        <v>6.5342716188192096E-2</v>
      </c>
      <c r="P225" s="17">
        <v>7.9481803871517001E-2</v>
      </c>
      <c r="Q225" s="17">
        <v>0.109057256375934</v>
      </c>
      <c r="R225" s="17"/>
      <c r="S225" s="17">
        <v>4.6013412119538098E-2</v>
      </c>
      <c r="T225" s="17">
        <v>7.5111992386583906E-2</v>
      </c>
      <c r="U225" s="17">
        <v>6.4074034891422701E-2</v>
      </c>
      <c r="V225" s="17">
        <v>8.3170950205641997E-2</v>
      </c>
      <c r="W225" s="17">
        <v>7.2208783065375107E-2</v>
      </c>
      <c r="X225" s="17">
        <v>6.15232310474879E-2</v>
      </c>
      <c r="Y225" s="17">
        <v>0.11802719773541</v>
      </c>
      <c r="Z225" s="17">
        <v>4.9109413967296303E-2</v>
      </c>
      <c r="AA225" s="17">
        <v>6.3992683561170299E-2</v>
      </c>
      <c r="AB225" s="17">
        <v>9.9322860067730306E-2</v>
      </c>
      <c r="AC225" s="17">
        <v>9.8273072668833603E-2</v>
      </c>
      <c r="AD225" s="17">
        <v>7.0869173616412304E-2</v>
      </c>
      <c r="AE225" s="17"/>
      <c r="AF225" s="17">
        <v>1.6747212147603399E-2</v>
      </c>
      <c r="AG225" s="17">
        <v>0.101440361572359</v>
      </c>
      <c r="AH225" s="17">
        <v>1.4014777093185601E-2</v>
      </c>
      <c r="AI225" s="17">
        <v>3.2714660890708798E-2</v>
      </c>
      <c r="AJ225" s="17">
        <v>0.18987079775744001</v>
      </c>
      <c r="AK225" s="17"/>
      <c r="AL225" s="17">
        <v>0.120658581904958</v>
      </c>
      <c r="AM225" s="17">
        <v>4.9650294756421402E-2</v>
      </c>
      <c r="AN225" s="17">
        <v>4.3951903870304003E-2</v>
      </c>
      <c r="AO225" s="17">
        <v>3.8461255126994498E-2</v>
      </c>
      <c r="AP225" s="17">
        <v>8.9256252491895005E-2</v>
      </c>
      <c r="AQ225" s="17"/>
      <c r="AR225" s="17">
        <v>3.9796121538678599E-2</v>
      </c>
      <c r="AS225" s="17"/>
      <c r="AT225" s="17">
        <v>5.8545565730275299E-2</v>
      </c>
      <c r="AU225" s="17"/>
      <c r="AV225" s="17">
        <v>2.43009985821281E-2</v>
      </c>
      <c r="AW225" s="17"/>
      <c r="AX225" s="17">
        <v>5.4782138600400203E-2</v>
      </c>
      <c r="AY225" s="17">
        <v>2.2095718282239E-2</v>
      </c>
      <c r="AZ225" s="17"/>
      <c r="BA225" s="17">
        <v>0.12818930653805599</v>
      </c>
      <c r="BB225" s="17">
        <v>4.7471706033874399E-2</v>
      </c>
    </row>
    <row r="226" spans="2:54">
      <c r="B226" t="s">
        <v>130</v>
      </c>
      <c r="C226" s="17">
        <v>6.3711983562115201E-2</v>
      </c>
      <c r="D226" s="17">
        <v>4.2870183736788303E-2</v>
      </c>
      <c r="E226" s="17">
        <v>8.3798543410357806E-2</v>
      </c>
      <c r="F226" s="17"/>
      <c r="G226" s="17">
        <v>4.96767804671698E-2</v>
      </c>
      <c r="H226" s="17">
        <v>5.3934948496910398E-2</v>
      </c>
      <c r="I226" s="17">
        <v>4.6771681732501097E-2</v>
      </c>
      <c r="J226" s="17">
        <v>7.0177359111810098E-2</v>
      </c>
      <c r="K226" s="17">
        <v>7.5856222140741197E-2</v>
      </c>
      <c r="L226" s="17">
        <v>8.1482420539341002E-2</v>
      </c>
      <c r="M226" s="17"/>
      <c r="N226" s="17">
        <v>4.4379386701117303E-2</v>
      </c>
      <c r="O226" s="17">
        <v>6.5794857766531697E-2</v>
      </c>
      <c r="P226" s="17">
        <v>6.7341562697743093E-2</v>
      </c>
      <c r="Q226" s="17">
        <v>7.8565937431354496E-2</v>
      </c>
      <c r="R226" s="17"/>
      <c r="S226" s="17">
        <v>3.6619621820749397E-2</v>
      </c>
      <c r="T226" s="17">
        <v>5.5933289018357299E-2</v>
      </c>
      <c r="U226" s="17">
        <v>7.9363245986227404E-2</v>
      </c>
      <c r="V226" s="17">
        <v>6.6730335411507205E-2</v>
      </c>
      <c r="W226" s="17">
        <v>5.76929613166332E-2</v>
      </c>
      <c r="X226" s="17">
        <v>8.6676062222397099E-2</v>
      </c>
      <c r="Y226" s="17">
        <v>7.3366477340337202E-2</v>
      </c>
      <c r="Z226" s="17">
        <v>6.0455782768708902E-2</v>
      </c>
      <c r="AA226" s="17">
        <v>6.44095669325008E-2</v>
      </c>
      <c r="AB226" s="17">
        <v>7.9351110051230703E-2</v>
      </c>
      <c r="AC226" s="17">
        <v>4.6411139848894598E-2</v>
      </c>
      <c r="AD226" s="17">
        <v>7.6164149066111297E-2</v>
      </c>
      <c r="AE226" s="17"/>
      <c r="AF226" s="17">
        <v>3.64681216579908E-2</v>
      </c>
      <c r="AG226" s="17">
        <v>4.8330752579924301E-2</v>
      </c>
      <c r="AH226" s="17">
        <v>5.4654809700339597E-2</v>
      </c>
      <c r="AI226" s="17">
        <v>4.7635240100704697E-2</v>
      </c>
      <c r="AJ226" s="17">
        <v>4.6901822113913597E-2</v>
      </c>
      <c r="AK226" s="17"/>
      <c r="AL226" s="17">
        <v>7.3924200600729406E-2</v>
      </c>
      <c r="AM226" s="17">
        <v>7.1532116096662698E-2</v>
      </c>
      <c r="AN226" s="17">
        <v>5.17881721401919E-2</v>
      </c>
      <c r="AO226" s="17">
        <v>2.92777823460031E-2</v>
      </c>
      <c r="AP226" s="17">
        <v>4.4179744985155103E-2</v>
      </c>
      <c r="AQ226" s="17"/>
      <c r="AR226" s="17">
        <v>4.49839861480264E-2</v>
      </c>
      <c r="AS226" s="17"/>
      <c r="AT226" s="17">
        <v>5.0732067557368497E-2</v>
      </c>
      <c r="AU226" s="17"/>
      <c r="AV226" s="17">
        <v>3.2743953431833901E-2</v>
      </c>
      <c r="AW226" s="17"/>
      <c r="AX226" s="17">
        <v>3.4174108342064503E-2</v>
      </c>
      <c r="AY226" s="17">
        <v>5.2713410653257298E-2</v>
      </c>
      <c r="AZ226" s="17"/>
      <c r="BA226" s="17">
        <v>6.3265023644457602E-2</v>
      </c>
      <c r="BB226" s="17">
        <v>5.2827321450965498E-2</v>
      </c>
    </row>
    <row r="227" spans="2:54">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row>
    <row r="228" spans="2:54">
      <c r="B228" s="6" t="s">
        <v>167</v>
      </c>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row>
    <row r="229" spans="2:54">
      <c r="B229" s="24" t="s">
        <v>29</v>
      </c>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row>
    <row r="230" spans="2:54">
      <c r="B230" t="s">
        <v>168</v>
      </c>
      <c r="C230" s="17">
        <v>0.39104720266246201</v>
      </c>
      <c r="D230" s="17">
        <v>0.39223253720990597</v>
      </c>
      <c r="E230" s="17">
        <v>0.38990434975967803</v>
      </c>
      <c r="F230" s="17"/>
      <c r="G230" s="17">
        <v>0.45545997132209198</v>
      </c>
      <c r="H230" s="17">
        <v>0.50547047358388797</v>
      </c>
      <c r="I230" s="17">
        <v>0.414408456348142</v>
      </c>
      <c r="J230" s="17">
        <v>0.35702681910818501</v>
      </c>
      <c r="K230" s="17">
        <v>0.33060190494640301</v>
      </c>
      <c r="L230" s="17">
        <v>0.30897208662389303</v>
      </c>
      <c r="M230" s="17"/>
      <c r="N230" s="17">
        <v>0.38698272363603398</v>
      </c>
      <c r="O230" s="17">
        <v>0.37373653924007899</v>
      </c>
      <c r="P230" s="17">
        <v>0.38131857430510402</v>
      </c>
      <c r="Q230" s="17">
        <v>0.42363635688552698</v>
      </c>
      <c r="R230" s="17"/>
      <c r="S230" s="17">
        <v>0.448877993816863</v>
      </c>
      <c r="T230" s="17">
        <v>0.36367866781311597</v>
      </c>
      <c r="U230" s="17">
        <v>0.34974360952868</v>
      </c>
      <c r="V230" s="17">
        <v>0.37211654460448901</v>
      </c>
      <c r="W230" s="17">
        <v>0.40197659953995601</v>
      </c>
      <c r="X230" s="17">
        <v>0.39334737879300502</v>
      </c>
      <c r="Y230" s="17">
        <v>0.37633545133276802</v>
      </c>
      <c r="Z230" s="17">
        <v>0.40317491370422198</v>
      </c>
      <c r="AA230" s="17">
        <v>0.42892686821911702</v>
      </c>
      <c r="AB230" s="17">
        <v>0.33001751560803999</v>
      </c>
      <c r="AC230" s="17">
        <v>0.37353711599073303</v>
      </c>
      <c r="AD230" s="17">
        <v>0.458464429391016</v>
      </c>
      <c r="AE230" s="17"/>
      <c r="AF230" s="17">
        <v>0.347122981822928</v>
      </c>
      <c r="AG230" s="17">
        <v>0.43344034741996301</v>
      </c>
      <c r="AH230" s="17">
        <v>0.22435355207719301</v>
      </c>
      <c r="AI230" s="17">
        <v>0.37725107370309802</v>
      </c>
      <c r="AJ230" s="17">
        <v>0.54661857963902905</v>
      </c>
      <c r="AK230" s="17"/>
      <c r="AL230" s="17">
        <v>0.41028082249554698</v>
      </c>
      <c r="AM230" s="17">
        <v>0.37198394015333702</v>
      </c>
      <c r="AN230" s="17">
        <v>0.360306972330594</v>
      </c>
      <c r="AO230" s="17">
        <v>0.41155305771170803</v>
      </c>
      <c r="AP230" s="17">
        <v>0.34715268369409202</v>
      </c>
      <c r="AQ230" s="17"/>
      <c r="AR230" s="17">
        <v>0.433769043254015</v>
      </c>
      <c r="AS230" s="17"/>
      <c r="AT230" s="17">
        <v>0.51267609555335303</v>
      </c>
      <c r="AU230" s="17"/>
      <c r="AV230" s="17">
        <v>0.36827372414533699</v>
      </c>
      <c r="AW230" s="17"/>
      <c r="AX230" s="17">
        <v>0.443802298490731</v>
      </c>
      <c r="AY230" s="17">
        <v>0.33745274841498102</v>
      </c>
      <c r="AZ230" s="17"/>
      <c r="BA230" s="17">
        <v>0.43157947232866201</v>
      </c>
      <c r="BB230" s="17">
        <v>0.33184810898559702</v>
      </c>
    </row>
    <row r="231" spans="2:54">
      <c r="B231" t="s">
        <v>169</v>
      </c>
      <c r="C231" s="17">
        <v>0.38320738705292701</v>
      </c>
      <c r="D231" s="17">
        <v>0.40692197437622601</v>
      </c>
      <c r="E231" s="17">
        <v>0.35819861126186803</v>
      </c>
      <c r="F231" s="17"/>
      <c r="G231" s="17">
        <v>0.284023086203681</v>
      </c>
      <c r="H231" s="17">
        <v>0.38472954986758601</v>
      </c>
      <c r="I231" s="17">
        <v>0.36270507459999102</v>
      </c>
      <c r="J231" s="17">
        <v>0.394386892649498</v>
      </c>
      <c r="K231" s="17">
        <v>0.402457614613633</v>
      </c>
      <c r="L231" s="17">
        <v>0.44407586862576698</v>
      </c>
      <c r="M231" s="17"/>
      <c r="N231" s="17">
        <v>0.41644810556334599</v>
      </c>
      <c r="O231" s="17">
        <v>0.33420523787428003</v>
      </c>
      <c r="P231" s="17">
        <v>0.415509708257711</v>
      </c>
      <c r="Q231" s="17">
        <v>0.36464047107815101</v>
      </c>
      <c r="R231" s="17"/>
      <c r="S231" s="17">
        <v>0.36286406233128399</v>
      </c>
      <c r="T231" s="17">
        <v>0.35326012290245001</v>
      </c>
      <c r="U231" s="17">
        <v>0.41361093952813399</v>
      </c>
      <c r="V231" s="17">
        <v>0.44980855404326697</v>
      </c>
      <c r="W231" s="17">
        <v>0.42569432132909202</v>
      </c>
      <c r="X231" s="17">
        <v>0.45346072421475903</v>
      </c>
      <c r="Y231" s="17">
        <v>0.37330720084304603</v>
      </c>
      <c r="Z231" s="17">
        <v>0.34009925426898502</v>
      </c>
      <c r="AA231" s="17">
        <v>0.359168650236589</v>
      </c>
      <c r="AB231" s="17">
        <v>0.35970384609094602</v>
      </c>
      <c r="AC231" s="17">
        <v>0.36049413094737898</v>
      </c>
      <c r="AD231" s="17">
        <v>0.32045121346177602</v>
      </c>
      <c r="AE231" s="17"/>
      <c r="AF231" s="17">
        <v>0.34982643368484001</v>
      </c>
      <c r="AG231" s="17">
        <v>0.42508120034506303</v>
      </c>
      <c r="AH231" s="17">
        <v>0.38188484146591201</v>
      </c>
      <c r="AI231" s="17">
        <v>0.33468793185762302</v>
      </c>
      <c r="AJ231" s="17">
        <v>0.46219257283114301</v>
      </c>
      <c r="AK231" s="17"/>
      <c r="AL231" s="17">
        <v>0.37652537343346199</v>
      </c>
      <c r="AM231" s="17">
        <v>0.37405707147017098</v>
      </c>
      <c r="AN231" s="17">
        <v>0.377355262403821</v>
      </c>
      <c r="AO231" s="17">
        <v>0.40008025997511898</v>
      </c>
      <c r="AP231" s="17">
        <v>0.376905046370341</v>
      </c>
      <c r="AQ231" s="17"/>
      <c r="AR231" s="17">
        <v>0.33599479775559099</v>
      </c>
      <c r="AS231" s="17"/>
      <c r="AT231" s="17">
        <v>0.31864002594652902</v>
      </c>
      <c r="AU231" s="17"/>
      <c r="AV231" s="17">
        <v>0.36168033857855902</v>
      </c>
      <c r="AW231" s="17"/>
      <c r="AX231" s="17">
        <v>0.42971052388713799</v>
      </c>
      <c r="AY231" s="17">
        <v>0.32835548524755798</v>
      </c>
      <c r="AZ231" s="17"/>
      <c r="BA231" s="17">
        <v>0.42261399729756999</v>
      </c>
      <c r="BB231" s="17">
        <v>0.38339780379129801</v>
      </c>
    </row>
    <row r="232" spans="2:54">
      <c r="B232" t="s">
        <v>170</v>
      </c>
      <c r="C232" s="17">
        <v>0.35489308718603702</v>
      </c>
      <c r="D232" s="17">
        <v>0.37192322158567598</v>
      </c>
      <c r="E232" s="17">
        <v>0.33819637069785202</v>
      </c>
      <c r="F232" s="17"/>
      <c r="G232" s="17">
        <v>0.29558704960705801</v>
      </c>
      <c r="H232" s="17">
        <v>0.26376541395941</v>
      </c>
      <c r="I232" s="17">
        <v>0.27209365102898397</v>
      </c>
      <c r="J232" s="17">
        <v>0.34114923250636803</v>
      </c>
      <c r="K232" s="17">
        <v>0.40939070768632002</v>
      </c>
      <c r="L232" s="17">
        <v>0.50895072297094002</v>
      </c>
      <c r="M232" s="17"/>
      <c r="N232" s="17">
        <v>0.43356801853159299</v>
      </c>
      <c r="O232" s="17">
        <v>0.34132216931631598</v>
      </c>
      <c r="P232" s="17">
        <v>0.34764907568346198</v>
      </c>
      <c r="Q232" s="17">
        <v>0.29602717035217901</v>
      </c>
      <c r="R232" s="17"/>
      <c r="S232" s="17">
        <v>0.322405659794329</v>
      </c>
      <c r="T232" s="17">
        <v>0.44014052115901497</v>
      </c>
      <c r="U232" s="17">
        <v>0.387495389054759</v>
      </c>
      <c r="V232" s="17">
        <v>0.36761415993170399</v>
      </c>
      <c r="W232" s="17">
        <v>0.30380482560794098</v>
      </c>
      <c r="X232" s="17">
        <v>0.31654489310598699</v>
      </c>
      <c r="Y232" s="17">
        <v>0.41669182074251998</v>
      </c>
      <c r="Z232" s="17">
        <v>0.28427985064163402</v>
      </c>
      <c r="AA232" s="17">
        <v>0.39280211986173402</v>
      </c>
      <c r="AB232" s="17">
        <v>0.31275754937883699</v>
      </c>
      <c r="AC232" s="17">
        <v>0.31577167538676398</v>
      </c>
      <c r="AD232" s="17">
        <v>0.209401100055186</v>
      </c>
      <c r="AE232" s="17"/>
      <c r="AF232" s="17">
        <v>0.350361939607785</v>
      </c>
      <c r="AG232" s="17">
        <v>0.45722617056934001</v>
      </c>
      <c r="AH232" s="17">
        <v>0.38091356016386002</v>
      </c>
      <c r="AI232" s="17">
        <v>0.23082449516366699</v>
      </c>
      <c r="AJ232" s="17">
        <v>0.39373936421009098</v>
      </c>
      <c r="AK232" s="17"/>
      <c r="AL232" s="17">
        <v>0.31928570071676499</v>
      </c>
      <c r="AM232" s="17">
        <v>0.34222668698543501</v>
      </c>
      <c r="AN232" s="17">
        <v>0.37333060712466398</v>
      </c>
      <c r="AO232" s="17">
        <v>0.38343848409633302</v>
      </c>
      <c r="AP232" s="17">
        <v>0.40231526144886798</v>
      </c>
      <c r="AQ232" s="17"/>
      <c r="AR232" s="17">
        <v>0.325216976076876</v>
      </c>
      <c r="AS232" s="17"/>
      <c r="AT232" s="17">
        <v>0.30879630864121299</v>
      </c>
      <c r="AU232" s="17"/>
      <c r="AV232" s="17">
        <v>0.40544737465268399</v>
      </c>
      <c r="AW232" s="17"/>
      <c r="AX232" s="17">
        <v>0.38983252767314702</v>
      </c>
      <c r="AY232" s="17">
        <v>0.33442923093143001</v>
      </c>
      <c r="AZ232" s="17"/>
      <c r="BA232" s="17">
        <v>0.39433447690307299</v>
      </c>
      <c r="BB232" s="17">
        <v>0.36572745742152402</v>
      </c>
    </row>
    <row r="233" spans="2:54">
      <c r="B233" t="s">
        <v>171</v>
      </c>
      <c r="C233" s="17">
        <v>0.33986456079626698</v>
      </c>
      <c r="D233" s="17">
        <v>0.292938080416346</v>
      </c>
      <c r="E233" s="17">
        <v>0.39078017142356403</v>
      </c>
      <c r="F233" s="17"/>
      <c r="G233" s="17">
        <v>0.50939799929140495</v>
      </c>
      <c r="H233" s="17">
        <v>0.53950527007407301</v>
      </c>
      <c r="I233" s="17">
        <v>0.418095502969137</v>
      </c>
      <c r="J233" s="17">
        <v>0.30479588544543601</v>
      </c>
      <c r="K233" s="17">
        <v>0.25792249344642698</v>
      </c>
      <c r="L233" s="17">
        <v>8.9416234783139495E-2</v>
      </c>
      <c r="M233" s="17"/>
      <c r="N233" s="17">
        <v>0.26673255365495202</v>
      </c>
      <c r="O233" s="17">
        <v>0.331534660519752</v>
      </c>
      <c r="P233" s="17">
        <v>0.38671313237399702</v>
      </c>
      <c r="Q233" s="17">
        <v>0.38537094899346402</v>
      </c>
      <c r="R233" s="17"/>
      <c r="S233" s="17">
        <v>0.41881755267013898</v>
      </c>
      <c r="T233" s="17">
        <v>0.20061189678024299</v>
      </c>
      <c r="U233" s="17">
        <v>0.23124421706232101</v>
      </c>
      <c r="V233" s="17">
        <v>0.37867593989494502</v>
      </c>
      <c r="W233" s="17">
        <v>0.30913546092172001</v>
      </c>
      <c r="X233" s="17">
        <v>0.28421898329435402</v>
      </c>
      <c r="Y233" s="17">
        <v>0.32490698554476499</v>
      </c>
      <c r="Z233" s="17">
        <v>0.48216846026481402</v>
      </c>
      <c r="AA233" s="17">
        <v>0.42897141203907002</v>
      </c>
      <c r="AB233" s="17">
        <v>0.34775725092734799</v>
      </c>
      <c r="AC233" s="17">
        <v>0.35406338951528998</v>
      </c>
      <c r="AD233" s="17">
        <v>0.50125325321019498</v>
      </c>
      <c r="AE233" s="17"/>
      <c r="AF233" s="17">
        <v>0.40923911307997601</v>
      </c>
      <c r="AG233" s="17">
        <v>0.20860763985446401</v>
      </c>
      <c r="AH233" s="17">
        <v>0.22714390103071</v>
      </c>
      <c r="AI233" s="17">
        <v>0.471795679629047</v>
      </c>
      <c r="AJ233" s="17">
        <v>0.30594930405579202</v>
      </c>
      <c r="AK233" s="17"/>
      <c r="AL233" s="17">
        <v>0.31258756260963499</v>
      </c>
      <c r="AM233" s="17">
        <v>0.38478962040584502</v>
      </c>
      <c r="AN233" s="17">
        <v>0.30561991077248901</v>
      </c>
      <c r="AO233" s="17">
        <v>0.38213126059923003</v>
      </c>
      <c r="AP233" s="17">
        <v>0.308692941104451</v>
      </c>
      <c r="AQ233" s="17"/>
      <c r="AR233" s="17">
        <v>0.43936207606258998</v>
      </c>
      <c r="AS233" s="17"/>
      <c r="AT233" s="17">
        <v>0.43440727611343499</v>
      </c>
      <c r="AU233" s="17"/>
      <c r="AV233" s="17">
        <v>0.42373468245225798</v>
      </c>
      <c r="AW233" s="17"/>
      <c r="AX233" s="17">
        <v>0.27182817545026</v>
      </c>
      <c r="AY233" s="17">
        <v>0.409862009047674</v>
      </c>
      <c r="AZ233" s="17"/>
      <c r="BA233" s="17">
        <v>0.259663742599124</v>
      </c>
      <c r="BB233" s="17">
        <v>0.34003966946561898</v>
      </c>
    </row>
    <row r="234" spans="2:54">
      <c r="B234" t="s">
        <v>172</v>
      </c>
      <c r="C234" s="17">
        <v>0.317769913374989</v>
      </c>
      <c r="D234" s="17">
        <v>0.26469293409025701</v>
      </c>
      <c r="E234" s="17">
        <v>0.37393543384924399</v>
      </c>
      <c r="F234" s="17"/>
      <c r="G234" s="17">
        <v>0.34552353888508502</v>
      </c>
      <c r="H234" s="17">
        <v>0.32925911809656599</v>
      </c>
      <c r="I234" s="17">
        <v>0.31153837980511601</v>
      </c>
      <c r="J234" s="17">
        <v>0.31335243447572803</v>
      </c>
      <c r="K234" s="17">
        <v>0.305732129476115</v>
      </c>
      <c r="L234" s="17">
        <v>0.30718817045901498</v>
      </c>
      <c r="M234" s="17"/>
      <c r="N234" s="17">
        <v>0.26123095637565202</v>
      </c>
      <c r="O234" s="17">
        <v>0.30750302303042598</v>
      </c>
      <c r="P234" s="17">
        <v>0.324027437485221</v>
      </c>
      <c r="Q234" s="17">
        <v>0.378452867607383</v>
      </c>
      <c r="R234" s="17"/>
      <c r="S234" s="17">
        <v>0.32507591107199901</v>
      </c>
      <c r="T234" s="17">
        <v>0.2714800829431</v>
      </c>
      <c r="U234" s="17">
        <v>0.31315537115150199</v>
      </c>
      <c r="V234" s="17">
        <v>0.32169569607775</v>
      </c>
      <c r="W234" s="17">
        <v>0.32311310887820999</v>
      </c>
      <c r="X234" s="17">
        <v>0.28739717868161802</v>
      </c>
      <c r="Y234" s="17">
        <v>0.24843314165484001</v>
      </c>
      <c r="Z234" s="17">
        <v>0.358638580315781</v>
      </c>
      <c r="AA234" s="17">
        <v>0.38337334850313798</v>
      </c>
      <c r="AB234" s="17">
        <v>0.30934481468999098</v>
      </c>
      <c r="AC234" s="17">
        <v>0.38253068294433701</v>
      </c>
      <c r="AD234" s="17">
        <v>0.40894663597234499</v>
      </c>
      <c r="AE234" s="17"/>
      <c r="AF234" s="17">
        <v>0.35017538254055702</v>
      </c>
      <c r="AG234" s="17">
        <v>0.233681635126606</v>
      </c>
      <c r="AH234" s="17">
        <v>0.35674150168212299</v>
      </c>
      <c r="AI234" s="17">
        <v>0.38005573498085798</v>
      </c>
      <c r="AJ234" s="17">
        <v>0.24919958045153101</v>
      </c>
      <c r="AK234" s="17"/>
      <c r="AL234" s="17">
        <v>0.34428252257550701</v>
      </c>
      <c r="AM234" s="17">
        <v>0.33048923314627299</v>
      </c>
      <c r="AN234" s="17">
        <v>0.27886028300782201</v>
      </c>
      <c r="AO234" s="17">
        <v>0.282055887224607</v>
      </c>
      <c r="AP234" s="17">
        <v>0.36661294563741198</v>
      </c>
      <c r="AQ234" s="17"/>
      <c r="AR234" s="17">
        <v>0.33669915648002602</v>
      </c>
      <c r="AS234" s="17"/>
      <c r="AT234" s="17">
        <v>0.41173512014668501</v>
      </c>
      <c r="AU234" s="17"/>
      <c r="AV234" s="17">
        <v>0.26032650148694902</v>
      </c>
      <c r="AW234" s="17"/>
      <c r="AX234" s="17">
        <v>0.39413165539711598</v>
      </c>
      <c r="AY234" s="17">
        <v>0.36427708705982298</v>
      </c>
      <c r="AZ234" s="17"/>
      <c r="BA234" s="17">
        <v>0.29331655725293798</v>
      </c>
      <c r="BB234" s="17">
        <v>0.34108100485521398</v>
      </c>
    </row>
    <row r="235" spans="2:54">
      <c r="B235" t="s">
        <v>173</v>
      </c>
      <c r="C235" s="17">
        <v>0.30950107550735001</v>
      </c>
      <c r="D235" s="17">
        <v>0.35840886024393898</v>
      </c>
      <c r="E235" s="17">
        <v>0.25756252083463199</v>
      </c>
      <c r="F235" s="17"/>
      <c r="G235" s="17">
        <v>0.234485884671783</v>
      </c>
      <c r="H235" s="17">
        <v>0.23995701240863199</v>
      </c>
      <c r="I235" s="17">
        <v>0.278964390086957</v>
      </c>
      <c r="J235" s="17">
        <v>0.243292926626274</v>
      </c>
      <c r="K235" s="17">
        <v>0.39839729007713798</v>
      </c>
      <c r="L235" s="17">
        <v>0.43320036268874101</v>
      </c>
      <c r="M235" s="17"/>
      <c r="N235" s="17">
        <v>0.39966397581155799</v>
      </c>
      <c r="O235" s="17">
        <v>0.35384250023102598</v>
      </c>
      <c r="P235" s="17">
        <v>0.26070235609383302</v>
      </c>
      <c r="Q235" s="17">
        <v>0.22128115323567599</v>
      </c>
      <c r="R235" s="17"/>
      <c r="S235" s="17">
        <v>0.32623721744837803</v>
      </c>
      <c r="T235" s="17">
        <v>0.385173548785401</v>
      </c>
      <c r="U235" s="17">
        <v>0.33940763832985499</v>
      </c>
      <c r="V235" s="17">
        <v>0.292246127558068</v>
      </c>
      <c r="W235" s="17">
        <v>0.33780230105567099</v>
      </c>
      <c r="X235" s="17">
        <v>0.30540898844867898</v>
      </c>
      <c r="Y235" s="17">
        <v>0.26124299588994598</v>
      </c>
      <c r="Z235" s="17">
        <v>0.244563202387205</v>
      </c>
      <c r="AA235" s="17">
        <v>0.28156436450646299</v>
      </c>
      <c r="AB235" s="17">
        <v>0.33163714636392899</v>
      </c>
      <c r="AC235" s="17">
        <v>0.27503301567504002</v>
      </c>
      <c r="AD235" s="17">
        <v>0.118220560582646</v>
      </c>
      <c r="AE235" s="17"/>
      <c r="AF235" s="17">
        <v>0.34402701964180599</v>
      </c>
      <c r="AG235" s="17">
        <v>0.38118326321589202</v>
      </c>
      <c r="AH235" s="17">
        <v>0.37679651210892201</v>
      </c>
      <c r="AI235" s="17">
        <v>0.32577483333849899</v>
      </c>
      <c r="AJ235" s="17">
        <v>0.225876879948368</v>
      </c>
      <c r="AK235" s="17"/>
      <c r="AL235" s="17">
        <v>0.246670054429033</v>
      </c>
      <c r="AM235" s="17">
        <v>0.29736432967047999</v>
      </c>
      <c r="AN235" s="17">
        <v>0.35056178075900801</v>
      </c>
      <c r="AO235" s="17">
        <v>0.35502547962234099</v>
      </c>
      <c r="AP235" s="17">
        <v>0.43976039354302499</v>
      </c>
      <c r="AQ235" s="17"/>
      <c r="AR235" s="17">
        <v>0.30818709222259799</v>
      </c>
      <c r="AS235" s="17"/>
      <c r="AT235" s="17">
        <v>0.21054802247806101</v>
      </c>
      <c r="AU235" s="17"/>
      <c r="AV235" s="17">
        <v>0.34296992837207002</v>
      </c>
      <c r="AW235" s="17"/>
      <c r="AX235" s="17">
        <v>0.30665910816493402</v>
      </c>
      <c r="AY235" s="17">
        <v>0.30671502316094901</v>
      </c>
      <c r="AZ235" s="17"/>
      <c r="BA235" s="17">
        <v>0.31147616267235001</v>
      </c>
      <c r="BB235" s="17">
        <v>0.35515195279055201</v>
      </c>
    </row>
    <row r="236" spans="2:54">
      <c r="B236" t="s">
        <v>174</v>
      </c>
      <c r="C236" s="17">
        <v>0.26265898921521902</v>
      </c>
      <c r="D236" s="17">
        <v>0.29998050498469497</v>
      </c>
      <c r="E236" s="17">
        <v>0.22297453855906499</v>
      </c>
      <c r="F236" s="17"/>
      <c r="G236" s="17">
        <v>0.26688364613543503</v>
      </c>
      <c r="H236" s="17">
        <v>0.23960658031965801</v>
      </c>
      <c r="I236" s="17">
        <v>0.24224877531244801</v>
      </c>
      <c r="J236" s="17">
        <v>0.22940173528396501</v>
      </c>
      <c r="K236" s="17">
        <v>0.28231351198571403</v>
      </c>
      <c r="L236" s="17">
        <v>0.30872228758479697</v>
      </c>
      <c r="M236" s="17"/>
      <c r="N236" s="17">
        <v>0.29347977981839102</v>
      </c>
      <c r="O236" s="17">
        <v>0.28159448232251699</v>
      </c>
      <c r="P236" s="17">
        <v>0.23655828192376099</v>
      </c>
      <c r="Q236" s="17">
        <v>0.239132140659292</v>
      </c>
      <c r="R236" s="17"/>
      <c r="S236" s="17">
        <v>0.24358185996442</v>
      </c>
      <c r="T236" s="17">
        <v>0.26914722553138298</v>
      </c>
      <c r="U236" s="17">
        <v>0.326740208024561</v>
      </c>
      <c r="V236" s="17">
        <v>0.31134858112272201</v>
      </c>
      <c r="W236" s="17">
        <v>0.32431848560548399</v>
      </c>
      <c r="X236" s="17">
        <v>0.204615556150051</v>
      </c>
      <c r="Y236" s="17">
        <v>0.27941016913372602</v>
      </c>
      <c r="Z236" s="17">
        <v>0.26139837575455499</v>
      </c>
      <c r="AA236" s="17">
        <v>0.20354526470071799</v>
      </c>
      <c r="AB236" s="17">
        <v>0.30651764924751801</v>
      </c>
      <c r="AC236" s="17">
        <v>0.22656371527744901</v>
      </c>
      <c r="AD236" s="17">
        <v>0.15901078783036801</v>
      </c>
      <c r="AE236" s="17"/>
      <c r="AF236" s="17">
        <v>0.27342661478659402</v>
      </c>
      <c r="AG236" s="17">
        <v>0.29786842811280601</v>
      </c>
      <c r="AH236" s="17">
        <v>0.339752557542292</v>
      </c>
      <c r="AI236" s="17">
        <v>0.38129129366916997</v>
      </c>
      <c r="AJ236" s="17">
        <v>0.18967631059556</v>
      </c>
      <c r="AK236" s="17"/>
      <c r="AL236" s="17">
        <v>0.22787244338729901</v>
      </c>
      <c r="AM236" s="17">
        <v>0.28096553202597102</v>
      </c>
      <c r="AN236" s="17">
        <v>0.292467727712583</v>
      </c>
      <c r="AO236" s="17">
        <v>0.303960164100326</v>
      </c>
      <c r="AP236" s="17">
        <v>0.16057407425787801</v>
      </c>
      <c r="AQ236" s="17"/>
      <c r="AR236" s="17">
        <v>0.30086695906425098</v>
      </c>
      <c r="AS236" s="17"/>
      <c r="AT236" s="17">
        <v>0.28426420840918298</v>
      </c>
      <c r="AU236" s="17"/>
      <c r="AV236" s="17">
        <v>0.36195969012085699</v>
      </c>
      <c r="AW236" s="17"/>
      <c r="AX236" s="17">
        <v>0.36359583632807502</v>
      </c>
      <c r="AY236" s="17">
        <v>0.28228037254890398</v>
      </c>
      <c r="AZ236" s="17"/>
      <c r="BA236" s="17">
        <v>0.247327898537955</v>
      </c>
      <c r="BB236" s="17">
        <v>0.29587133634676099</v>
      </c>
    </row>
    <row r="237" spans="2:54">
      <c r="B237" t="s">
        <v>175</v>
      </c>
      <c r="C237" s="17">
        <v>0.182670906941474</v>
      </c>
      <c r="D237" s="17">
        <v>0.18765014886918899</v>
      </c>
      <c r="E237" s="17">
        <v>0.17690778986921499</v>
      </c>
      <c r="F237" s="17"/>
      <c r="G237" s="17">
        <v>0.236721765910893</v>
      </c>
      <c r="H237" s="17">
        <v>0.187233885131775</v>
      </c>
      <c r="I237" s="17">
        <v>0.20776255115206199</v>
      </c>
      <c r="J237" s="17">
        <v>0.198062158869976</v>
      </c>
      <c r="K237" s="17">
        <v>0.15920179062741199</v>
      </c>
      <c r="L237" s="17">
        <v>0.124894770787634</v>
      </c>
      <c r="M237" s="17"/>
      <c r="N237" s="17">
        <v>0.23583192989861801</v>
      </c>
      <c r="O237" s="17">
        <v>0.178553137081774</v>
      </c>
      <c r="P237" s="17">
        <v>0.172570012427951</v>
      </c>
      <c r="Q237" s="17">
        <v>0.14380039628222899</v>
      </c>
      <c r="R237" s="17"/>
      <c r="S237" s="17">
        <v>0.220463519297498</v>
      </c>
      <c r="T237" s="17">
        <v>0.17254201437041899</v>
      </c>
      <c r="U237" s="17">
        <v>0.19416738233237801</v>
      </c>
      <c r="V237" s="17">
        <v>0.14546576988368501</v>
      </c>
      <c r="W237" s="17">
        <v>0.15065409051030201</v>
      </c>
      <c r="X237" s="17">
        <v>0.21580766620747099</v>
      </c>
      <c r="Y237" s="17">
        <v>0.187555395504999</v>
      </c>
      <c r="Z237" s="17">
        <v>0.18638900995000399</v>
      </c>
      <c r="AA237" s="17">
        <v>0.13768453076092699</v>
      </c>
      <c r="AB237" s="17">
        <v>0.166257329187951</v>
      </c>
      <c r="AC237" s="17">
        <v>0.242993609361011</v>
      </c>
      <c r="AD237" s="17">
        <v>0.18562881986943</v>
      </c>
      <c r="AE237" s="17"/>
      <c r="AF237" s="17">
        <v>0.23969023363488101</v>
      </c>
      <c r="AG237" s="17">
        <v>0.118316195293583</v>
      </c>
      <c r="AH237" s="17">
        <v>0.168550011742507</v>
      </c>
      <c r="AI237" s="17">
        <v>0.22005791007609499</v>
      </c>
      <c r="AJ237" s="17">
        <v>0.12614469990537899</v>
      </c>
      <c r="AK237" s="17"/>
      <c r="AL237" s="17">
        <v>0.14018917628816399</v>
      </c>
      <c r="AM237" s="17">
        <v>0.18687286926148</v>
      </c>
      <c r="AN237" s="17">
        <v>0.21363604479971601</v>
      </c>
      <c r="AO237" s="17">
        <v>0.22920456844571699</v>
      </c>
      <c r="AP237" s="17">
        <v>0.28543332327132098</v>
      </c>
      <c r="AQ237" s="17"/>
      <c r="AR237" s="17">
        <v>0.23026498362061701</v>
      </c>
      <c r="AS237" s="17"/>
      <c r="AT237" s="17">
        <v>0.19498601682918601</v>
      </c>
      <c r="AU237" s="17"/>
      <c r="AV237" s="17">
        <v>0.28072336329984199</v>
      </c>
      <c r="AW237" s="17"/>
      <c r="AX237" s="17">
        <v>0.157277351694839</v>
      </c>
      <c r="AY237" s="17">
        <v>0.244230220052573</v>
      </c>
      <c r="AZ237" s="17"/>
      <c r="BA237" s="17">
        <v>0.139750597428839</v>
      </c>
      <c r="BB237" s="17">
        <v>0.209729602646958</v>
      </c>
    </row>
    <row r="238" spans="2:54">
      <c r="B238" t="s">
        <v>130</v>
      </c>
      <c r="C238" s="17">
        <v>5.2788154040550199E-2</v>
      </c>
      <c r="D238" s="17">
        <v>3.7649305480408797E-2</v>
      </c>
      <c r="E238" s="17">
        <v>6.77981853967905E-2</v>
      </c>
      <c r="F238" s="17"/>
      <c r="G238" s="17">
        <v>2.6290071649024901E-2</v>
      </c>
      <c r="H238" s="17">
        <v>2.8391433383559699E-2</v>
      </c>
      <c r="I238" s="17">
        <v>6.0334348375487498E-2</v>
      </c>
      <c r="J238" s="17">
        <v>7.7389966658898995E-2</v>
      </c>
      <c r="K238" s="17">
        <v>5.89688927663366E-2</v>
      </c>
      <c r="L238" s="17">
        <v>5.8815205382207199E-2</v>
      </c>
      <c r="M238" s="17"/>
      <c r="N238" s="17">
        <v>3.5812246342514398E-2</v>
      </c>
      <c r="O238" s="17">
        <v>6.4325918430581303E-2</v>
      </c>
      <c r="P238" s="17">
        <v>4.2666940414685203E-2</v>
      </c>
      <c r="Q238" s="17">
        <v>6.2576111114580196E-2</v>
      </c>
      <c r="R238" s="17"/>
      <c r="S238" s="17">
        <v>2.4439714245819401E-2</v>
      </c>
      <c r="T238" s="17">
        <v>5.5671636186383502E-2</v>
      </c>
      <c r="U238" s="17">
        <v>7.1647893663273496E-2</v>
      </c>
      <c r="V238" s="17">
        <v>3.4490493699818603E-2</v>
      </c>
      <c r="W238" s="17">
        <v>4.7380281484596901E-2</v>
      </c>
      <c r="X238" s="17">
        <v>8.1654285306773794E-2</v>
      </c>
      <c r="Y238" s="17">
        <v>4.8407049125669101E-2</v>
      </c>
      <c r="Z238" s="17">
        <v>5.5580058998168501E-2</v>
      </c>
      <c r="AA238" s="17">
        <v>5.56910339457155E-2</v>
      </c>
      <c r="AB238" s="17">
        <v>5.9176508077060701E-2</v>
      </c>
      <c r="AC238" s="17">
        <v>5.5357083828084498E-2</v>
      </c>
      <c r="AD238" s="17">
        <v>8.1058787412739294E-2</v>
      </c>
      <c r="AE238" s="17"/>
      <c r="AF238" s="17">
        <v>3.2155301172341999E-2</v>
      </c>
      <c r="AG238" s="17">
        <v>4.12948451797754E-2</v>
      </c>
      <c r="AH238" s="17">
        <v>7.4273828262982802E-2</v>
      </c>
      <c r="AI238" s="17">
        <v>3.2890605585851301E-2</v>
      </c>
      <c r="AJ238" s="17">
        <v>3.4415849296120501E-2</v>
      </c>
      <c r="AK238" s="17"/>
      <c r="AL238" s="17">
        <v>8.5324854471247699E-2</v>
      </c>
      <c r="AM238" s="17">
        <v>3.8028628576760398E-2</v>
      </c>
      <c r="AN238" s="17">
        <v>5.3874715729910302E-2</v>
      </c>
      <c r="AO238" s="17">
        <v>2.563258556702E-2</v>
      </c>
      <c r="AP238" s="17">
        <v>0</v>
      </c>
      <c r="AQ238" s="17"/>
      <c r="AR238" s="17">
        <v>2.7146281417697E-2</v>
      </c>
      <c r="AS238" s="17"/>
      <c r="AT238" s="17">
        <v>2.4549785026458999E-2</v>
      </c>
      <c r="AU238" s="17"/>
      <c r="AV238" s="17">
        <v>2.0723072183776E-2</v>
      </c>
      <c r="AW238" s="17"/>
      <c r="AX238" s="17">
        <v>1.10180601122539E-2</v>
      </c>
      <c r="AY238" s="17">
        <v>4.6268991179035303E-2</v>
      </c>
      <c r="AZ238" s="17"/>
      <c r="BA238" s="17">
        <v>4.7648742432285299E-2</v>
      </c>
      <c r="BB238" s="17">
        <v>4.52422350639771E-2</v>
      </c>
    </row>
    <row r="239" spans="2:54">
      <c r="B239" t="s">
        <v>101</v>
      </c>
      <c r="C239" s="17">
        <v>1.7141068973872998E-2</v>
      </c>
      <c r="D239" s="17">
        <v>1.8563568265194098E-2</v>
      </c>
      <c r="E239" s="17">
        <v>1.5699855391501299E-2</v>
      </c>
      <c r="F239" s="17"/>
      <c r="G239" s="17">
        <v>5.3171037094371801E-3</v>
      </c>
      <c r="H239" s="17">
        <v>3.7087180290507498E-3</v>
      </c>
      <c r="I239" s="17">
        <v>2.0757172594723702E-2</v>
      </c>
      <c r="J239" s="17">
        <v>2.4222735833710901E-2</v>
      </c>
      <c r="K239" s="17">
        <v>1.8062045869939501E-2</v>
      </c>
      <c r="L239" s="17">
        <v>2.6158806769566299E-2</v>
      </c>
      <c r="M239" s="17"/>
      <c r="N239" s="17">
        <v>1.6885238815801298E-2</v>
      </c>
      <c r="O239" s="17">
        <v>1.27851634593608E-2</v>
      </c>
      <c r="P239" s="17">
        <v>1.6999677933082401E-2</v>
      </c>
      <c r="Q239" s="17">
        <v>2.2133779280232399E-2</v>
      </c>
      <c r="R239" s="17"/>
      <c r="S239" s="17">
        <v>1.7060622386821E-2</v>
      </c>
      <c r="T239" s="17">
        <v>1.7957221599140601E-2</v>
      </c>
      <c r="U239" s="17">
        <v>2.1909143133628399E-2</v>
      </c>
      <c r="V239" s="17">
        <v>1.0264292158739001E-2</v>
      </c>
      <c r="W239" s="17">
        <v>2.6110319878977301E-2</v>
      </c>
      <c r="X239" s="17">
        <v>0</v>
      </c>
      <c r="Y239" s="17">
        <v>4.3191758340992203E-2</v>
      </c>
      <c r="Z239" s="17">
        <v>1.4347149683566301E-2</v>
      </c>
      <c r="AA239" s="17">
        <v>8.1923497140125208E-3</v>
      </c>
      <c r="AB239" s="17">
        <v>2.3783749277112E-2</v>
      </c>
      <c r="AC239" s="17">
        <v>1.2495419886408199E-2</v>
      </c>
      <c r="AD239" s="17">
        <v>0</v>
      </c>
      <c r="AE239" s="17"/>
      <c r="AF239" s="17">
        <v>4.2796028145204203E-3</v>
      </c>
      <c r="AG239" s="17">
        <v>1.04957944249187E-2</v>
      </c>
      <c r="AH239" s="17">
        <v>1.6860094326852901E-2</v>
      </c>
      <c r="AI239" s="17">
        <v>0</v>
      </c>
      <c r="AJ239" s="17">
        <v>4.0564424655876598E-2</v>
      </c>
      <c r="AK239" s="17"/>
      <c r="AL239" s="17">
        <v>3.1652249455643898E-2</v>
      </c>
      <c r="AM239" s="17">
        <v>1.7398298219546401E-2</v>
      </c>
      <c r="AN239" s="17">
        <v>1.0630190517019999E-2</v>
      </c>
      <c r="AO239" s="17">
        <v>3.6416647594138402E-3</v>
      </c>
      <c r="AP239" s="17">
        <v>6.3574119917016697E-2</v>
      </c>
      <c r="AQ239" s="17"/>
      <c r="AR239" s="17">
        <v>0</v>
      </c>
      <c r="AS239" s="17"/>
      <c r="AT239" s="17">
        <v>0</v>
      </c>
      <c r="AU239" s="17"/>
      <c r="AV239" s="17">
        <v>0</v>
      </c>
      <c r="AW239" s="17"/>
      <c r="AX239" s="17">
        <v>0</v>
      </c>
      <c r="AY239" s="17">
        <v>8.7518461150666998E-3</v>
      </c>
      <c r="AZ239" s="17"/>
      <c r="BA239" s="17">
        <v>2.3672211082199E-2</v>
      </c>
      <c r="BB239" s="17">
        <v>1.1707371431089001E-2</v>
      </c>
    </row>
    <row r="240" spans="2:54">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row>
    <row r="241" spans="2:54">
      <c r="B241" s="6" t="s">
        <v>176</v>
      </c>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row>
    <row r="242" spans="2:54">
      <c r="B242" s="24" t="s">
        <v>29</v>
      </c>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row>
    <row r="243" spans="2:54">
      <c r="B243" t="s">
        <v>170</v>
      </c>
      <c r="C243" s="17">
        <v>0.38939832915677902</v>
      </c>
      <c r="D243" s="17">
        <v>0.42555256005213898</v>
      </c>
      <c r="E243" s="17">
        <v>0.35800611612659</v>
      </c>
      <c r="F243" s="17"/>
      <c r="G243" s="17">
        <v>0.30165831276991001</v>
      </c>
      <c r="H243" s="17">
        <v>0.246961806301566</v>
      </c>
      <c r="I243" s="17">
        <v>0.34129951086540999</v>
      </c>
      <c r="J243" s="17">
        <v>0.40950673141102001</v>
      </c>
      <c r="K243" s="17">
        <v>0.51700478255246196</v>
      </c>
      <c r="L243" s="17">
        <v>0.50876866158977396</v>
      </c>
      <c r="M243" s="17"/>
      <c r="N243" s="17">
        <v>0.43838768974115699</v>
      </c>
      <c r="O243" s="17">
        <v>0.40447827011286003</v>
      </c>
      <c r="P243" s="17">
        <v>0.35496928899272501</v>
      </c>
      <c r="Q243" s="17">
        <v>0.34185277072657</v>
      </c>
      <c r="R243" s="17"/>
      <c r="S243" s="17">
        <v>0.34171943968054302</v>
      </c>
      <c r="T243" s="17">
        <v>0.47013772416466398</v>
      </c>
      <c r="U243" s="17">
        <v>0.42055366551653001</v>
      </c>
      <c r="V243" s="17">
        <v>0.33667333443562197</v>
      </c>
      <c r="W243" s="17">
        <v>0.45298638667400398</v>
      </c>
      <c r="X243" s="17">
        <v>0.43534578085396902</v>
      </c>
      <c r="Y243" s="17">
        <v>0.45225452300360203</v>
      </c>
      <c r="Z243" s="17">
        <v>0.342438850218582</v>
      </c>
      <c r="AA243" s="17">
        <v>0.348609992443634</v>
      </c>
      <c r="AB243" s="17">
        <v>0.35686989053260199</v>
      </c>
      <c r="AC243" s="17">
        <v>0.33463330948825099</v>
      </c>
      <c r="AD243" s="17">
        <v>0.34250088703686599</v>
      </c>
      <c r="AE243" s="17"/>
      <c r="AF243" s="17">
        <v>0.36652654528053902</v>
      </c>
      <c r="AG243" s="17">
        <v>0.485289005932381</v>
      </c>
      <c r="AH243" s="17">
        <v>0.46374886313964903</v>
      </c>
      <c r="AI243" s="17">
        <v>0.30188239819924301</v>
      </c>
      <c r="AJ243" s="17">
        <v>0.385330788426133</v>
      </c>
      <c r="AK243" s="17"/>
      <c r="AL243" s="17">
        <v>0.396247493557699</v>
      </c>
      <c r="AM243" s="17">
        <v>0.34497299386235297</v>
      </c>
      <c r="AN243" s="17">
        <v>0.38347503624849</v>
      </c>
      <c r="AO243" s="17">
        <v>0.38444287054501902</v>
      </c>
      <c r="AP243" s="17">
        <v>0.44333408279172598</v>
      </c>
      <c r="AQ243" s="17"/>
      <c r="AR243" s="17">
        <v>0.38717296395763401</v>
      </c>
      <c r="AS243" s="17"/>
      <c r="AT243" s="17">
        <v>0.41213903730735701</v>
      </c>
      <c r="AU243" s="17"/>
      <c r="AV243" s="17">
        <v>0.40677529293647702</v>
      </c>
      <c r="AW243" s="17"/>
      <c r="AX243" s="17">
        <v>0.38346617869965199</v>
      </c>
      <c r="AY243" s="17">
        <v>0.33326693453225797</v>
      </c>
      <c r="AZ243" s="17"/>
      <c r="BA243" s="17">
        <v>0.43566198802478201</v>
      </c>
      <c r="BB243" s="17">
        <v>0.41374139499507301</v>
      </c>
    </row>
    <row r="244" spans="2:54">
      <c r="B244" t="s">
        <v>169</v>
      </c>
      <c r="C244" s="17">
        <v>0.38709411467176402</v>
      </c>
      <c r="D244" s="17">
        <v>0.42055861993639598</v>
      </c>
      <c r="E244" s="17">
        <v>0.35823605273577902</v>
      </c>
      <c r="F244" s="17"/>
      <c r="G244" s="17">
        <v>0.30815684588975001</v>
      </c>
      <c r="H244" s="17">
        <v>0.36171181872928099</v>
      </c>
      <c r="I244" s="17">
        <v>0.38533498129828497</v>
      </c>
      <c r="J244" s="17">
        <v>0.413576037521658</v>
      </c>
      <c r="K244" s="17">
        <v>0.40507946479184798</v>
      </c>
      <c r="L244" s="17">
        <v>0.42938294712290398</v>
      </c>
      <c r="M244" s="17"/>
      <c r="N244" s="17">
        <v>0.41449067182131499</v>
      </c>
      <c r="O244" s="17">
        <v>0.40610062472922198</v>
      </c>
      <c r="P244" s="17">
        <v>0.39138696513265198</v>
      </c>
      <c r="Q244" s="17">
        <v>0.33070440397482498</v>
      </c>
      <c r="R244" s="17"/>
      <c r="S244" s="17">
        <v>0.37868258196283699</v>
      </c>
      <c r="T244" s="17">
        <v>0.44718794443406801</v>
      </c>
      <c r="U244" s="17">
        <v>0.40318200054436998</v>
      </c>
      <c r="V244" s="17">
        <v>0.36748144765161</v>
      </c>
      <c r="W244" s="17">
        <v>0.402784649187721</v>
      </c>
      <c r="X244" s="17">
        <v>0.37523738588762301</v>
      </c>
      <c r="Y244" s="17">
        <v>0.42423952411007898</v>
      </c>
      <c r="Z244" s="17">
        <v>0.32070667917617601</v>
      </c>
      <c r="AA244" s="17">
        <v>0.37989091812658998</v>
      </c>
      <c r="AB244" s="17">
        <v>0.35723900298544298</v>
      </c>
      <c r="AC244" s="17">
        <v>0.34929208371881498</v>
      </c>
      <c r="AD244" s="17">
        <v>0.37713563529982203</v>
      </c>
      <c r="AE244" s="17"/>
      <c r="AF244" s="17">
        <v>0.36182134711782499</v>
      </c>
      <c r="AG244" s="17">
        <v>0.47038508459498102</v>
      </c>
      <c r="AH244" s="17">
        <v>0.441050253702091</v>
      </c>
      <c r="AI244" s="17">
        <v>0.359551310514861</v>
      </c>
      <c r="AJ244" s="17">
        <v>0.37515312228707998</v>
      </c>
      <c r="AK244" s="17"/>
      <c r="AL244" s="17">
        <v>0.37451401945017598</v>
      </c>
      <c r="AM244" s="17">
        <v>0.357402058402219</v>
      </c>
      <c r="AN244" s="17">
        <v>0.39404799814528602</v>
      </c>
      <c r="AO244" s="17">
        <v>0.41744968299326501</v>
      </c>
      <c r="AP244" s="17">
        <v>0.32170464354124001</v>
      </c>
      <c r="AQ244" s="17"/>
      <c r="AR244" s="17">
        <v>0.42651411819094498</v>
      </c>
      <c r="AS244" s="17"/>
      <c r="AT244" s="17">
        <v>0.49501633151732499</v>
      </c>
      <c r="AU244" s="17"/>
      <c r="AV244" s="17">
        <v>0.35474465272531203</v>
      </c>
      <c r="AW244" s="17"/>
      <c r="AX244" s="17">
        <v>0.42025856534120498</v>
      </c>
      <c r="AY244" s="17">
        <v>0.33944119714430299</v>
      </c>
      <c r="AZ244" s="17"/>
      <c r="BA244" s="17">
        <v>0.43935933923359</v>
      </c>
      <c r="BB244" s="17">
        <v>0.38100328991423199</v>
      </c>
    </row>
    <row r="245" spans="2:54">
      <c r="B245" t="s">
        <v>168</v>
      </c>
      <c r="C245" s="17">
        <v>0.38422888574225</v>
      </c>
      <c r="D245" s="17">
        <v>0.39165688785089298</v>
      </c>
      <c r="E245" s="17">
        <v>0.37591202179354</v>
      </c>
      <c r="F245" s="17"/>
      <c r="G245" s="17">
        <v>0.38411894485417902</v>
      </c>
      <c r="H245" s="17">
        <v>0.47245152823166298</v>
      </c>
      <c r="I245" s="17">
        <v>0.42839283075947099</v>
      </c>
      <c r="J245" s="17">
        <v>0.461634246890817</v>
      </c>
      <c r="K245" s="17">
        <v>0.24877512698488399</v>
      </c>
      <c r="L245" s="17">
        <v>0.29789940668938603</v>
      </c>
      <c r="M245" s="17"/>
      <c r="N245" s="17">
        <v>0.37502672018160599</v>
      </c>
      <c r="O245" s="17">
        <v>0.42069003828769802</v>
      </c>
      <c r="P245" s="17">
        <v>0.37798219962215301</v>
      </c>
      <c r="Q245" s="17">
        <v>0.36867580845834103</v>
      </c>
      <c r="R245" s="17"/>
      <c r="S245" s="17">
        <v>0.428697225884552</v>
      </c>
      <c r="T245" s="17">
        <v>0.35477304498586099</v>
      </c>
      <c r="U245" s="17">
        <v>0.32190342794670102</v>
      </c>
      <c r="V245" s="17">
        <v>0.42214730170840198</v>
      </c>
      <c r="W245" s="17">
        <v>0.31347082559570699</v>
      </c>
      <c r="X245" s="17">
        <v>0.36953567290318601</v>
      </c>
      <c r="Y245" s="17">
        <v>0.40275417320849699</v>
      </c>
      <c r="Z245" s="17">
        <v>0.39195159033299098</v>
      </c>
      <c r="AA245" s="17">
        <v>0.36142239069200199</v>
      </c>
      <c r="AB245" s="17">
        <v>0.40349330191528798</v>
      </c>
      <c r="AC245" s="17">
        <v>0.41207368716894499</v>
      </c>
      <c r="AD245" s="17">
        <v>0.48247070394376401</v>
      </c>
      <c r="AE245" s="17"/>
      <c r="AF245" s="17">
        <v>0.35293881054184101</v>
      </c>
      <c r="AG245" s="17">
        <v>0.42958811410804199</v>
      </c>
      <c r="AH245" s="17">
        <v>0.25887757221325802</v>
      </c>
      <c r="AI245" s="17">
        <v>0.32401961591388201</v>
      </c>
      <c r="AJ245" s="17">
        <v>0.48348716329078101</v>
      </c>
      <c r="AK245" s="17"/>
      <c r="AL245" s="17">
        <v>0.366932981689294</v>
      </c>
      <c r="AM245" s="17">
        <v>0.34833287945279401</v>
      </c>
      <c r="AN245" s="17">
        <v>0.435389466385108</v>
      </c>
      <c r="AO245" s="17">
        <v>0.36796497841269099</v>
      </c>
      <c r="AP245" s="17">
        <v>0.35367944509697302</v>
      </c>
      <c r="AQ245" s="17"/>
      <c r="AR245" s="17">
        <v>0.31470776384064603</v>
      </c>
      <c r="AS245" s="17"/>
      <c r="AT245" s="17">
        <v>0.28850959579318203</v>
      </c>
      <c r="AU245" s="17"/>
      <c r="AV245" s="17">
        <v>0.26457407383959702</v>
      </c>
      <c r="AW245" s="17"/>
      <c r="AX245" s="17">
        <v>0.37303560214961201</v>
      </c>
      <c r="AY245" s="17">
        <v>0.33649271010273901</v>
      </c>
      <c r="AZ245" s="17"/>
      <c r="BA245" s="17">
        <v>0.40766601071813202</v>
      </c>
      <c r="BB245" s="17">
        <v>0.32280921263620099</v>
      </c>
    </row>
    <row r="246" spans="2:54">
      <c r="B246" t="s">
        <v>172</v>
      </c>
      <c r="C246" s="17">
        <v>0.32142737306423402</v>
      </c>
      <c r="D246" s="17">
        <v>0.26849259593382502</v>
      </c>
      <c r="E246" s="17">
        <v>0.36885246387096399</v>
      </c>
      <c r="F246" s="17"/>
      <c r="G246" s="17">
        <v>0.34157522955583097</v>
      </c>
      <c r="H246" s="17">
        <v>0.31951623767814002</v>
      </c>
      <c r="I246" s="17">
        <v>0.32479778450064001</v>
      </c>
      <c r="J246" s="17">
        <v>0.34866681551727802</v>
      </c>
      <c r="K246" s="17">
        <v>0.302779487412495</v>
      </c>
      <c r="L246" s="17">
        <v>0.29848859923913601</v>
      </c>
      <c r="M246" s="17"/>
      <c r="N246" s="17">
        <v>0.30270161018754799</v>
      </c>
      <c r="O246" s="17">
        <v>0.28178408444112002</v>
      </c>
      <c r="P246" s="17">
        <v>0.31342421446225499</v>
      </c>
      <c r="Q246" s="17">
        <v>0.39554156859683598</v>
      </c>
      <c r="R246" s="17"/>
      <c r="S246" s="17">
        <v>0.291772853881966</v>
      </c>
      <c r="T246" s="17">
        <v>0.29320005095712698</v>
      </c>
      <c r="U246" s="17">
        <v>0.30368344833677602</v>
      </c>
      <c r="V246" s="17">
        <v>0.31226086327394298</v>
      </c>
      <c r="W246" s="17">
        <v>0.18710106061092799</v>
      </c>
      <c r="X246" s="17">
        <v>0.31688780906059499</v>
      </c>
      <c r="Y246" s="17">
        <v>0.30105434765823003</v>
      </c>
      <c r="Z246" s="17">
        <v>0.37647486872668101</v>
      </c>
      <c r="AA246" s="17">
        <v>0.37286234425564302</v>
      </c>
      <c r="AB246" s="17">
        <v>0.407705411314851</v>
      </c>
      <c r="AC246" s="17">
        <v>0.37201120814641497</v>
      </c>
      <c r="AD246" s="17">
        <v>0.39045834122444101</v>
      </c>
      <c r="AE246" s="17"/>
      <c r="AF246" s="17">
        <v>0.37042023060357598</v>
      </c>
      <c r="AG246" s="17">
        <v>0.23680283971072</v>
      </c>
      <c r="AH246" s="17">
        <v>0.27345793073246599</v>
      </c>
      <c r="AI246" s="17">
        <v>0.36246738516802801</v>
      </c>
      <c r="AJ246" s="17">
        <v>0.35234902711415</v>
      </c>
      <c r="AK246" s="17"/>
      <c r="AL246" s="17">
        <v>0.34301336924896703</v>
      </c>
      <c r="AM246" s="17">
        <v>0.365963695038026</v>
      </c>
      <c r="AN246" s="17">
        <v>0.286599978130539</v>
      </c>
      <c r="AO246" s="17">
        <v>0.29209048227923401</v>
      </c>
      <c r="AP246" s="17">
        <v>0.31397712570631398</v>
      </c>
      <c r="AQ246" s="17"/>
      <c r="AR246" s="17">
        <v>0.37039814412547301</v>
      </c>
      <c r="AS246" s="17"/>
      <c r="AT246" s="17">
        <v>0.31315344051587601</v>
      </c>
      <c r="AU246" s="17"/>
      <c r="AV246" s="17">
        <v>0.37922152117430002</v>
      </c>
      <c r="AW246" s="17"/>
      <c r="AX246" s="17">
        <v>0.28113698410105298</v>
      </c>
      <c r="AY246" s="17">
        <v>0.38024343238024999</v>
      </c>
      <c r="AZ246" s="17"/>
      <c r="BA246" s="17">
        <v>0.31144630110912103</v>
      </c>
      <c r="BB246" s="17">
        <v>0.32459162144556403</v>
      </c>
    </row>
    <row r="247" spans="2:54">
      <c r="B247" t="s">
        <v>171</v>
      </c>
      <c r="C247" s="17">
        <v>0.31935017501688501</v>
      </c>
      <c r="D247" s="17">
        <v>0.26203674218915601</v>
      </c>
      <c r="E247" s="17">
        <v>0.37165981704651602</v>
      </c>
      <c r="F247" s="17"/>
      <c r="G247" s="17">
        <v>0.41866952831742399</v>
      </c>
      <c r="H247" s="17">
        <v>0.45106580696493398</v>
      </c>
      <c r="I247" s="17">
        <v>0.41366753396696299</v>
      </c>
      <c r="J247" s="17">
        <v>0.38557954732377497</v>
      </c>
      <c r="K247" s="17">
        <v>0.18829394674375199</v>
      </c>
      <c r="L247" s="17">
        <v>0.10036875616640301</v>
      </c>
      <c r="M247" s="17"/>
      <c r="N247" s="17">
        <v>0.27089591266648499</v>
      </c>
      <c r="O247" s="17">
        <v>0.30780198333783299</v>
      </c>
      <c r="P247" s="17">
        <v>0.36681451969833501</v>
      </c>
      <c r="Q247" s="17">
        <v>0.34670852884100301</v>
      </c>
      <c r="R247" s="17"/>
      <c r="S247" s="17">
        <v>0.390522408542955</v>
      </c>
      <c r="T247" s="17">
        <v>0.212943747042389</v>
      </c>
      <c r="U247" s="17">
        <v>0.22542245430970501</v>
      </c>
      <c r="V247" s="17">
        <v>0.32917397794875902</v>
      </c>
      <c r="W247" s="17">
        <v>0.33454044908984398</v>
      </c>
      <c r="X247" s="17">
        <v>0.288982175134543</v>
      </c>
      <c r="Y247" s="17">
        <v>0.343712456916414</v>
      </c>
      <c r="Z247" s="17">
        <v>0.37806976837782202</v>
      </c>
      <c r="AA247" s="17">
        <v>0.34920773895702301</v>
      </c>
      <c r="AB247" s="17">
        <v>0.32972746745262999</v>
      </c>
      <c r="AC247" s="17">
        <v>0.36872943869959601</v>
      </c>
      <c r="AD247" s="17">
        <v>0.36091296733332101</v>
      </c>
      <c r="AE247" s="17"/>
      <c r="AF247" s="17">
        <v>0.373495015227988</v>
      </c>
      <c r="AG247" s="17">
        <v>0.199723216359597</v>
      </c>
      <c r="AH247" s="17">
        <v>0.29581613828301001</v>
      </c>
      <c r="AI247" s="17">
        <v>0.395560791417991</v>
      </c>
      <c r="AJ247" s="17">
        <v>0.315565473682271</v>
      </c>
      <c r="AK247" s="17"/>
      <c r="AL247" s="17">
        <v>0.30004271076925598</v>
      </c>
      <c r="AM247" s="17">
        <v>0.37417149272234201</v>
      </c>
      <c r="AN247" s="17">
        <v>0.30243747755384698</v>
      </c>
      <c r="AO247" s="17">
        <v>0.32737238051151801</v>
      </c>
      <c r="AP247" s="17">
        <v>0.21321219876468001</v>
      </c>
      <c r="AQ247" s="17"/>
      <c r="AR247" s="17">
        <v>0.320432737481956</v>
      </c>
      <c r="AS247" s="17"/>
      <c r="AT247" s="17">
        <v>0.36034045233831902</v>
      </c>
      <c r="AU247" s="17"/>
      <c r="AV247" s="17">
        <v>0.326825017567139</v>
      </c>
      <c r="AW247" s="17"/>
      <c r="AX247" s="17">
        <v>0.38022978835368898</v>
      </c>
      <c r="AY247" s="17">
        <v>0.38339040979218703</v>
      </c>
      <c r="AZ247" s="17"/>
      <c r="BA247" s="17">
        <v>0.24366482309017701</v>
      </c>
      <c r="BB247" s="17">
        <v>0.33350240087955602</v>
      </c>
    </row>
    <row r="248" spans="2:54">
      <c r="B248" t="s">
        <v>177</v>
      </c>
      <c r="C248" s="17">
        <v>0.27190032886825499</v>
      </c>
      <c r="D248" s="17">
        <v>0.34111227752662898</v>
      </c>
      <c r="E248" s="17">
        <v>0.21105713406832999</v>
      </c>
      <c r="F248" s="17"/>
      <c r="G248" s="17">
        <v>0.21133346057875299</v>
      </c>
      <c r="H248" s="17">
        <v>0.25078688689675099</v>
      </c>
      <c r="I248" s="17">
        <v>0.21346969858744799</v>
      </c>
      <c r="J248" s="17">
        <v>0.174495908983646</v>
      </c>
      <c r="K248" s="17">
        <v>0.34791025822625199</v>
      </c>
      <c r="L248" s="17">
        <v>0.40219961448739</v>
      </c>
      <c r="M248" s="17"/>
      <c r="N248" s="17">
        <v>0.34252677877058701</v>
      </c>
      <c r="O248" s="17">
        <v>0.297009302444458</v>
      </c>
      <c r="P248" s="17">
        <v>0.19804411300031899</v>
      </c>
      <c r="Q248" s="17">
        <v>0.228177196735521</v>
      </c>
      <c r="R248" s="17"/>
      <c r="S248" s="17">
        <v>0.25238288617465299</v>
      </c>
      <c r="T248" s="17">
        <v>0.30531302594129001</v>
      </c>
      <c r="U248" s="17">
        <v>0.29525188167012001</v>
      </c>
      <c r="V248" s="17">
        <v>0.25320589979049002</v>
      </c>
      <c r="W248" s="17">
        <v>0.23906898395968801</v>
      </c>
      <c r="X248" s="17">
        <v>0.27936352054435398</v>
      </c>
      <c r="Y248" s="17">
        <v>0.26076960718922298</v>
      </c>
      <c r="Z248" s="17">
        <v>0.34751720056007501</v>
      </c>
      <c r="AA248" s="17">
        <v>0.29310670728801502</v>
      </c>
      <c r="AB248" s="17">
        <v>0.23418825301525201</v>
      </c>
      <c r="AC248" s="17">
        <v>0.23865311013860899</v>
      </c>
      <c r="AD248" s="17">
        <v>0.29198676728268802</v>
      </c>
      <c r="AE248" s="17"/>
      <c r="AF248" s="17">
        <v>0.28828410140982202</v>
      </c>
      <c r="AG248" s="17">
        <v>0.34598633173032101</v>
      </c>
      <c r="AH248" s="17">
        <v>0.26572748479442898</v>
      </c>
      <c r="AI248" s="17">
        <v>0.24499076118867599</v>
      </c>
      <c r="AJ248" s="17">
        <v>0.23057571691832901</v>
      </c>
      <c r="AK248" s="17"/>
      <c r="AL248" s="17">
        <v>0.26205089558552402</v>
      </c>
      <c r="AM248" s="17">
        <v>0.209406280597983</v>
      </c>
      <c r="AN248" s="17">
        <v>0.27407825088738103</v>
      </c>
      <c r="AO248" s="17">
        <v>0.39814371608902399</v>
      </c>
      <c r="AP248" s="17">
        <v>0.27069500250341</v>
      </c>
      <c r="AQ248" s="17"/>
      <c r="AR248" s="17">
        <v>0.32727727873846701</v>
      </c>
      <c r="AS248" s="17"/>
      <c r="AT248" s="17">
        <v>0.327683947350976</v>
      </c>
      <c r="AU248" s="17"/>
      <c r="AV248" s="17">
        <v>0.371925855249019</v>
      </c>
      <c r="AW248" s="17"/>
      <c r="AX248" s="17">
        <v>0.35667888579997298</v>
      </c>
      <c r="AY248" s="17">
        <v>0.28084905767923801</v>
      </c>
      <c r="AZ248" s="17"/>
      <c r="BA248" s="17">
        <v>0.32912440829664502</v>
      </c>
      <c r="BB248" s="17">
        <v>0.275459434411295</v>
      </c>
    </row>
    <row r="249" spans="2:54">
      <c r="B249" t="s">
        <v>174</v>
      </c>
      <c r="C249" s="17">
        <v>0.24251185480308601</v>
      </c>
      <c r="D249" s="17">
        <v>0.26365808093124898</v>
      </c>
      <c r="E249" s="17">
        <v>0.22354743624544901</v>
      </c>
      <c r="F249" s="17"/>
      <c r="G249" s="17">
        <v>0.18835334883131</v>
      </c>
      <c r="H249" s="17">
        <v>0.21018602136586401</v>
      </c>
      <c r="I249" s="17">
        <v>0.229623633970399</v>
      </c>
      <c r="J249" s="17">
        <v>0.210920735596172</v>
      </c>
      <c r="K249" s="17">
        <v>0.33262247194578898</v>
      </c>
      <c r="L249" s="17">
        <v>0.28077842103167999</v>
      </c>
      <c r="M249" s="17"/>
      <c r="N249" s="17">
        <v>0.24418759567721901</v>
      </c>
      <c r="O249" s="17">
        <v>0.22304146565271499</v>
      </c>
      <c r="P249" s="17">
        <v>0.22784686427751999</v>
      </c>
      <c r="Q249" s="17">
        <v>0.27506455862958701</v>
      </c>
      <c r="R249" s="17"/>
      <c r="S249" s="17">
        <v>0.19525225965398299</v>
      </c>
      <c r="T249" s="17">
        <v>0.27469708885173499</v>
      </c>
      <c r="U249" s="17">
        <v>0.321602999333721</v>
      </c>
      <c r="V249" s="17">
        <v>0.22102696682877701</v>
      </c>
      <c r="W249" s="17">
        <v>0.24951770449869001</v>
      </c>
      <c r="X249" s="17">
        <v>0.236872294979421</v>
      </c>
      <c r="Y249" s="17">
        <v>0.23418453230498901</v>
      </c>
      <c r="Z249" s="17">
        <v>0.208079727194243</v>
      </c>
      <c r="AA249" s="17">
        <v>0.25847225549696701</v>
      </c>
      <c r="AB249" s="17">
        <v>0.24400058988430701</v>
      </c>
      <c r="AC249" s="17">
        <v>0.16995804302675299</v>
      </c>
      <c r="AD249" s="17">
        <v>0.28071211437151899</v>
      </c>
      <c r="AE249" s="17"/>
      <c r="AF249" s="17">
        <v>0.26864716748155199</v>
      </c>
      <c r="AG249" s="17">
        <v>0.17506309177434501</v>
      </c>
      <c r="AH249" s="17">
        <v>0.28207771933806802</v>
      </c>
      <c r="AI249" s="17">
        <v>0.279222127498364</v>
      </c>
      <c r="AJ249" s="17">
        <v>0.23447601531881801</v>
      </c>
      <c r="AK249" s="17"/>
      <c r="AL249" s="17">
        <v>0.25351712838264501</v>
      </c>
      <c r="AM249" s="17">
        <v>0.25598888458005298</v>
      </c>
      <c r="AN249" s="17">
        <v>0.22887778807421699</v>
      </c>
      <c r="AO249" s="17">
        <v>0.263626587768161</v>
      </c>
      <c r="AP249" s="17">
        <v>0.281228802251968</v>
      </c>
      <c r="AQ249" s="17"/>
      <c r="AR249" s="17">
        <v>0.29814546684243798</v>
      </c>
      <c r="AS249" s="17"/>
      <c r="AT249" s="17">
        <v>0.30898244883252501</v>
      </c>
      <c r="AU249" s="17"/>
      <c r="AV249" s="17">
        <v>0.31903065054996199</v>
      </c>
      <c r="AW249" s="17"/>
      <c r="AX249" s="17">
        <v>0.30846382793070898</v>
      </c>
      <c r="AY249" s="17">
        <v>0.27866624866259398</v>
      </c>
      <c r="AZ249" s="17"/>
      <c r="BA249" s="17">
        <v>0.227308515476707</v>
      </c>
      <c r="BB249" s="17">
        <v>0.29194500562519698</v>
      </c>
    </row>
    <row r="250" spans="2:54">
      <c r="B250" t="s">
        <v>175</v>
      </c>
      <c r="C250" s="17">
        <v>0.173548053137004</v>
      </c>
      <c r="D250" s="17">
        <v>0.15519916133334799</v>
      </c>
      <c r="E250" s="17">
        <v>0.18874392078577501</v>
      </c>
      <c r="F250" s="17"/>
      <c r="G250" s="17">
        <v>0.21751876119573499</v>
      </c>
      <c r="H250" s="17">
        <v>0.21726493949353201</v>
      </c>
      <c r="I250" s="17">
        <v>0.21501509049435599</v>
      </c>
      <c r="J250" s="17">
        <v>0.12880832241390899</v>
      </c>
      <c r="K250" s="17">
        <v>0.139078437745002</v>
      </c>
      <c r="L250" s="17">
        <v>0.132995900814358</v>
      </c>
      <c r="M250" s="17"/>
      <c r="N250" s="17">
        <v>0.228490169571132</v>
      </c>
      <c r="O250" s="17">
        <v>0.13542946514353099</v>
      </c>
      <c r="P250" s="17">
        <v>0.16243658933827701</v>
      </c>
      <c r="Q250" s="17">
        <v>0.16083232254822399</v>
      </c>
      <c r="R250" s="17"/>
      <c r="S250" s="17">
        <v>0.17901106217240201</v>
      </c>
      <c r="T250" s="17">
        <v>0.128472847036807</v>
      </c>
      <c r="U250" s="17">
        <v>0.18800037521949001</v>
      </c>
      <c r="V250" s="17">
        <v>0.17286764961543699</v>
      </c>
      <c r="W250" s="17">
        <v>0.17679414015296099</v>
      </c>
      <c r="X250" s="17">
        <v>0.16679090279268</v>
      </c>
      <c r="Y250" s="17">
        <v>0.14335493968736099</v>
      </c>
      <c r="Z250" s="17">
        <v>0.20901215914534599</v>
      </c>
      <c r="AA250" s="17">
        <v>0.17996078365054</v>
      </c>
      <c r="AB250" s="17">
        <v>0.18492687334896801</v>
      </c>
      <c r="AC250" s="17">
        <v>0.17792468389062299</v>
      </c>
      <c r="AD250" s="17">
        <v>0.25951060281253002</v>
      </c>
      <c r="AE250" s="17"/>
      <c r="AF250" s="17">
        <v>0.229932940280936</v>
      </c>
      <c r="AG250" s="17">
        <v>0.12923474965720999</v>
      </c>
      <c r="AH250" s="17">
        <v>0.16361162307205901</v>
      </c>
      <c r="AI250" s="17">
        <v>0.28030171525461101</v>
      </c>
      <c r="AJ250" s="17">
        <v>8.1647457201062104E-2</v>
      </c>
      <c r="AK250" s="17"/>
      <c r="AL250" s="17">
        <v>0.12475686175730701</v>
      </c>
      <c r="AM250" s="17">
        <v>0.16739700912230901</v>
      </c>
      <c r="AN250" s="17">
        <v>0.212303255101603</v>
      </c>
      <c r="AO250" s="17">
        <v>0.25483027490230198</v>
      </c>
      <c r="AP250" s="17">
        <v>0.30083236363592097</v>
      </c>
      <c r="AQ250" s="17"/>
      <c r="AR250" s="17">
        <v>0.16783803413729501</v>
      </c>
      <c r="AS250" s="17"/>
      <c r="AT250" s="17">
        <v>0.19515007406653001</v>
      </c>
      <c r="AU250" s="17"/>
      <c r="AV250" s="17">
        <v>0.201312993480292</v>
      </c>
      <c r="AW250" s="17"/>
      <c r="AX250" s="17">
        <v>0.15668060628268099</v>
      </c>
      <c r="AY250" s="17">
        <v>0.21745882194153601</v>
      </c>
      <c r="AZ250" s="17"/>
      <c r="BA250" s="17">
        <v>0.12753625128837601</v>
      </c>
      <c r="BB250" s="17">
        <v>0.20886494353972701</v>
      </c>
    </row>
    <row r="251" spans="2:54">
      <c r="B251" t="s">
        <v>130</v>
      </c>
      <c r="C251" s="17">
        <v>5.8089823603040901E-2</v>
      </c>
      <c r="D251" s="17">
        <v>4.5233118548569602E-2</v>
      </c>
      <c r="E251" s="17">
        <v>7.0031880085443296E-2</v>
      </c>
      <c r="F251" s="17"/>
      <c r="G251" s="17">
        <v>4.1260930459597299E-2</v>
      </c>
      <c r="H251" s="17">
        <v>4.4028058810212101E-2</v>
      </c>
      <c r="I251" s="17">
        <v>5.0961458120756198E-2</v>
      </c>
      <c r="J251" s="17">
        <v>5.29384499373984E-2</v>
      </c>
      <c r="K251" s="17">
        <v>8.2348393832706299E-2</v>
      </c>
      <c r="L251" s="17">
        <v>7.5274813341149105E-2</v>
      </c>
      <c r="M251" s="17"/>
      <c r="N251" s="17">
        <v>3.04794817016272E-2</v>
      </c>
      <c r="O251" s="17">
        <v>7.2281470919570698E-2</v>
      </c>
      <c r="P251" s="17">
        <v>6.8775650633241703E-2</v>
      </c>
      <c r="Q251" s="17">
        <v>6.5024190315795094E-2</v>
      </c>
      <c r="R251" s="17"/>
      <c r="S251" s="17">
        <v>3.6034398866408503E-2</v>
      </c>
      <c r="T251" s="17">
        <v>7.8715290854520698E-2</v>
      </c>
      <c r="U251" s="17">
        <v>5.0562379451266203E-2</v>
      </c>
      <c r="V251" s="17">
        <v>8.5297361436295696E-2</v>
      </c>
      <c r="W251" s="17">
        <v>5.1720790533696298E-2</v>
      </c>
      <c r="X251" s="17">
        <v>7.6634765685911294E-2</v>
      </c>
      <c r="Y251" s="17">
        <v>3.36760721078119E-2</v>
      </c>
      <c r="Z251" s="17">
        <v>4.4331546650181297E-2</v>
      </c>
      <c r="AA251" s="17">
        <v>4.4506460130056401E-2</v>
      </c>
      <c r="AB251" s="17">
        <v>6.5593374276852495E-2</v>
      </c>
      <c r="AC251" s="17">
        <v>0.106015287357949</v>
      </c>
      <c r="AD251" s="17">
        <v>0</v>
      </c>
      <c r="AE251" s="17"/>
      <c r="AF251" s="17">
        <v>3.2583993377569002E-2</v>
      </c>
      <c r="AG251" s="17">
        <v>6.55635856671265E-2</v>
      </c>
      <c r="AH251" s="17">
        <v>5.9532942434062E-2</v>
      </c>
      <c r="AI251" s="17">
        <v>5.5637341636266303E-2</v>
      </c>
      <c r="AJ251" s="17">
        <v>4.00484059237005E-2</v>
      </c>
      <c r="AK251" s="17"/>
      <c r="AL251" s="17">
        <v>7.4632967946947307E-2</v>
      </c>
      <c r="AM251" s="17">
        <v>8.4639496775929995E-2</v>
      </c>
      <c r="AN251" s="17">
        <v>4.3925792644979297E-2</v>
      </c>
      <c r="AO251" s="17">
        <v>2.2702457441664999E-2</v>
      </c>
      <c r="AP251" s="17">
        <v>5.3873443581774601E-2</v>
      </c>
      <c r="AQ251" s="17"/>
      <c r="AR251" s="17">
        <v>3.3264442071853903E-2</v>
      </c>
      <c r="AS251" s="17"/>
      <c r="AT251" s="17">
        <v>1.54702171577613E-2</v>
      </c>
      <c r="AU251" s="17"/>
      <c r="AV251" s="17">
        <v>4.2615869611522597E-2</v>
      </c>
      <c r="AW251" s="17"/>
      <c r="AX251" s="17">
        <v>2.0727559928848699E-2</v>
      </c>
      <c r="AY251" s="17">
        <v>3.7619553278186099E-2</v>
      </c>
      <c r="AZ251" s="17"/>
      <c r="BA251" s="17">
        <v>5.2062400317855299E-2</v>
      </c>
      <c r="BB251" s="17">
        <v>4.74200682030528E-2</v>
      </c>
    </row>
    <row r="252" spans="2:54">
      <c r="B252" t="s">
        <v>101</v>
      </c>
      <c r="C252" s="17">
        <v>1.2815792028185899E-2</v>
      </c>
      <c r="D252" s="17">
        <v>1.31724239989943E-2</v>
      </c>
      <c r="E252" s="17">
        <v>1.25695443425977E-2</v>
      </c>
      <c r="F252" s="17"/>
      <c r="G252" s="17">
        <v>8.6038056272415807E-3</v>
      </c>
      <c r="H252" s="17">
        <v>3.3791256533321598E-3</v>
      </c>
      <c r="I252" s="17">
        <v>1.5092455711130401E-2</v>
      </c>
      <c r="J252" s="17">
        <v>2.0374528963536E-2</v>
      </c>
      <c r="K252" s="17">
        <v>1.1968648016616E-2</v>
      </c>
      <c r="L252" s="17">
        <v>1.6333750110023401E-2</v>
      </c>
      <c r="M252" s="17"/>
      <c r="N252" s="17">
        <v>8.4752090067145291E-3</v>
      </c>
      <c r="O252" s="17">
        <v>9.60783184057179E-3</v>
      </c>
      <c r="P252" s="17">
        <v>9.3645303629109906E-3</v>
      </c>
      <c r="Q252" s="17">
        <v>2.1249045712144799E-2</v>
      </c>
      <c r="R252" s="17"/>
      <c r="S252" s="17">
        <v>2.0905609709133102E-2</v>
      </c>
      <c r="T252" s="17">
        <v>8.9105259538958606E-3</v>
      </c>
      <c r="U252" s="17">
        <v>1.8580449359253699E-2</v>
      </c>
      <c r="V252" s="17">
        <v>1.4947927999610901E-2</v>
      </c>
      <c r="W252" s="17">
        <v>4.0401143624042297E-2</v>
      </c>
      <c r="X252" s="17">
        <v>0</v>
      </c>
      <c r="Y252" s="17">
        <v>8.7627714276472708E-3</v>
      </c>
      <c r="Z252" s="17">
        <v>1.36109438947596E-2</v>
      </c>
      <c r="AA252" s="17">
        <v>0</v>
      </c>
      <c r="AB252" s="17">
        <v>1.99798002480483E-2</v>
      </c>
      <c r="AC252" s="17">
        <v>0</v>
      </c>
      <c r="AD252" s="17">
        <v>0</v>
      </c>
      <c r="AE252" s="17"/>
      <c r="AF252" s="17">
        <v>4.5903743046051496E-3</v>
      </c>
      <c r="AG252" s="17">
        <v>1.1323932045281201E-2</v>
      </c>
      <c r="AH252" s="17">
        <v>2.0683916959939899E-2</v>
      </c>
      <c r="AI252" s="17">
        <v>0</v>
      </c>
      <c r="AJ252" s="17">
        <v>2.9963265904482801E-2</v>
      </c>
      <c r="AK252" s="17"/>
      <c r="AL252" s="17">
        <v>1.4972506842105E-2</v>
      </c>
      <c r="AM252" s="17">
        <v>1.0102076642136399E-2</v>
      </c>
      <c r="AN252" s="17">
        <v>1.2115251513085099E-2</v>
      </c>
      <c r="AO252" s="17">
        <v>0</v>
      </c>
      <c r="AP252" s="17">
        <v>2.45834344111346E-2</v>
      </c>
      <c r="AQ252" s="17"/>
      <c r="AR252" s="17">
        <v>5.0691365215687397E-3</v>
      </c>
      <c r="AS252" s="17"/>
      <c r="AT252" s="17">
        <v>0</v>
      </c>
      <c r="AU252" s="17"/>
      <c r="AV252" s="17">
        <v>0</v>
      </c>
      <c r="AW252" s="17"/>
      <c r="AX252" s="17">
        <v>1.5058856286395099E-2</v>
      </c>
      <c r="AY252" s="17">
        <v>6.4762808308504701E-3</v>
      </c>
      <c r="AZ252" s="17"/>
      <c r="BA252" s="17">
        <v>1.9113875783144999E-2</v>
      </c>
      <c r="BB252" s="17">
        <v>9.8959950206674099E-3</v>
      </c>
    </row>
    <row r="253" spans="2:54">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row>
    <row r="254" spans="2:54">
      <c r="B254" s="6" t="s">
        <v>178</v>
      </c>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row>
    <row r="255" spans="2:54">
      <c r="B255" s="24" t="s">
        <v>29</v>
      </c>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row>
    <row r="256" spans="2:54">
      <c r="B256" t="s">
        <v>179</v>
      </c>
      <c r="C256" s="17">
        <v>0.51355076464031502</v>
      </c>
      <c r="D256" s="17">
        <v>0.445799128912857</v>
      </c>
      <c r="E256" s="17">
        <v>0.57561111692327505</v>
      </c>
      <c r="F256" s="17"/>
      <c r="G256" s="17">
        <v>0.48595788113767202</v>
      </c>
      <c r="H256" s="17">
        <v>0.57259822403072003</v>
      </c>
      <c r="I256" s="17">
        <v>0.52010864319198102</v>
      </c>
      <c r="J256" s="17">
        <v>0.59353893384321699</v>
      </c>
      <c r="K256" s="17">
        <v>0.51706842865010805</v>
      </c>
      <c r="L256" s="17">
        <v>0.42114399039660799</v>
      </c>
      <c r="M256" s="17"/>
      <c r="N256" s="17">
        <v>0.44583768913098898</v>
      </c>
      <c r="O256" s="17">
        <v>0.52993457835502999</v>
      </c>
      <c r="P256" s="17">
        <v>0.516199075034388</v>
      </c>
      <c r="Q256" s="17">
        <v>0.56033315831203301</v>
      </c>
      <c r="R256" s="17"/>
      <c r="S256" s="17">
        <v>0.44562927617938503</v>
      </c>
      <c r="T256" s="17">
        <v>0.450466102393215</v>
      </c>
      <c r="U256" s="17">
        <v>0.43719678761967401</v>
      </c>
      <c r="V256" s="17">
        <v>0.59613403006899002</v>
      </c>
      <c r="W256" s="17">
        <v>0.54454910662413103</v>
      </c>
      <c r="X256" s="17">
        <v>0.43095505522391497</v>
      </c>
      <c r="Y256" s="17">
        <v>0.55498072651290697</v>
      </c>
      <c r="Z256" s="17">
        <v>0.53397462137407403</v>
      </c>
      <c r="AA256" s="17">
        <v>0.57613371150041903</v>
      </c>
      <c r="AB256" s="17">
        <v>0.59019551085839395</v>
      </c>
      <c r="AC256" s="17">
        <v>0.51045755289802497</v>
      </c>
      <c r="AD256" s="17">
        <v>0.59396113419867402</v>
      </c>
      <c r="AE256" s="17"/>
      <c r="AF256" s="17">
        <v>0.55266498929757601</v>
      </c>
      <c r="AG256" s="17">
        <v>0.384089516774759</v>
      </c>
      <c r="AH256" s="17">
        <v>0.52413567811292805</v>
      </c>
      <c r="AI256" s="17">
        <v>0.54341875961136399</v>
      </c>
      <c r="AJ256" s="17">
        <v>0.47547240832327597</v>
      </c>
      <c r="AK256" s="17"/>
      <c r="AL256" s="17">
        <v>0.52814087006666</v>
      </c>
      <c r="AM256" s="17">
        <v>0.55855158347729295</v>
      </c>
      <c r="AN256" s="17">
        <v>0.46288087981450099</v>
      </c>
      <c r="AO256" s="17">
        <v>0.41954229335596199</v>
      </c>
      <c r="AP256" s="17">
        <v>0.52850365666638799</v>
      </c>
      <c r="AQ256" s="17"/>
      <c r="AR256" s="17">
        <v>0.57605201959818497</v>
      </c>
      <c r="AS256" s="17"/>
      <c r="AT256" s="17">
        <v>0.52315218177592904</v>
      </c>
      <c r="AU256" s="17"/>
      <c r="AV256" s="17">
        <v>0.59828538778152696</v>
      </c>
      <c r="AW256" s="17"/>
      <c r="AX256" s="17">
        <v>0.55789424886515604</v>
      </c>
      <c r="AY256" s="17">
        <v>0.561371288916234</v>
      </c>
      <c r="AZ256" s="17"/>
      <c r="BA256" s="17">
        <v>0.45038480312760698</v>
      </c>
      <c r="BB256" s="17">
        <v>0.56091718040841498</v>
      </c>
    </row>
    <row r="257" spans="2:54">
      <c r="B257" t="s">
        <v>180</v>
      </c>
      <c r="C257" s="17">
        <v>0.50641344565959101</v>
      </c>
      <c r="D257" s="17">
        <v>0.473600621406843</v>
      </c>
      <c r="E257" s="17">
        <v>0.53802624592483905</v>
      </c>
      <c r="F257" s="17"/>
      <c r="G257" s="17">
        <v>0.43537540139958902</v>
      </c>
      <c r="H257" s="17">
        <v>0.46328650651407499</v>
      </c>
      <c r="I257" s="17">
        <v>0.436893331497615</v>
      </c>
      <c r="J257" s="17">
        <v>0.591250705354469</v>
      </c>
      <c r="K257" s="17">
        <v>0.50569925002836702</v>
      </c>
      <c r="L257" s="17">
        <v>0.57074696999791097</v>
      </c>
      <c r="M257" s="17"/>
      <c r="N257" s="17">
        <v>0.44006336570875298</v>
      </c>
      <c r="O257" s="17">
        <v>0.511656384798027</v>
      </c>
      <c r="P257" s="17">
        <v>0.52429086060252905</v>
      </c>
      <c r="Q257" s="17">
        <v>0.56289508229807905</v>
      </c>
      <c r="R257" s="17"/>
      <c r="S257" s="17">
        <v>0.43309999139913202</v>
      </c>
      <c r="T257" s="17">
        <v>0.49542704057128301</v>
      </c>
      <c r="U257" s="17">
        <v>0.52131834677280198</v>
      </c>
      <c r="V257" s="17">
        <v>0.51644660196816505</v>
      </c>
      <c r="W257" s="17">
        <v>0.46903996580532498</v>
      </c>
      <c r="X257" s="17">
        <v>0.49061149388078201</v>
      </c>
      <c r="Y257" s="17">
        <v>0.522904854806436</v>
      </c>
      <c r="Z257" s="17">
        <v>0.44957138603472602</v>
      </c>
      <c r="AA257" s="17">
        <v>0.54684001903095802</v>
      </c>
      <c r="AB257" s="17">
        <v>0.57133789210745001</v>
      </c>
      <c r="AC257" s="17">
        <v>0.51164098014226</v>
      </c>
      <c r="AD257" s="17">
        <v>0.60097893424258497</v>
      </c>
      <c r="AE257" s="17"/>
      <c r="AF257" s="17">
        <v>0.52828384342197299</v>
      </c>
      <c r="AG257" s="17">
        <v>0.45885977338203499</v>
      </c>
      <c r="AH257" s="17">
        <v>0.547864412157827</v>
      </c>
      <c r="AI257" s="17">
        <v>0.60481745054623604</v>
      </c>
      <c r="AJ257" s="17">
        <v>0.45810379331180401</v>
      </c>
      <c r="AK257" s="17"/>
      <c r="AL257" s="17">
        <v>0.51615680832479405</v>
      </c>
      <c r="AM257" s="17">
        <v>0.51024449742517797</v>
      </c>
      <c r="AN257" s="17">
        <v>0.49615336263881399</v>
      </c>
      <c r="AO257" s="17">
        <v>0.46764163551035398</v>
      </c>
      <c r="AP257" s="17">
        <v>0.33220315619155</v>
      </c>
      <c r="AQ257" s="17"/>
      <c r="AR257" s="17">
        <v>0.46969636389250802</v>
      </c>
      <c r="AS257" s="17"/>
      <c r="AT257" s="17">
        <v>0.429274590826075</v>
      </c>
      <c r="AU257" s="17"/>
      <c r="AV257" s="17">
        <v>0.45530601594208098</v>
      </c>
      <c r="AW257" s="17"/>
      <c r="AX257" s="17">
        <v>0.58355548398900103</v>
      </c>
      <c r="AY257" s="17">
        <v>0.51852104531455701</v>
      </c>
      <c r="AZ257" s="17"/>
      <c r="BA257" s="17">
        <v>0.50509486147841298</v>
      </c>
      <c r="BB257" s="17">
        <v>0.52240657968869797</v>
      </c>
    </row>
    <row r="258" spans="2:54">
      <c r="B258" t="s">
        <v>181</v>
      </c>
      <c r="C258" s="17">
        <v>0.395806766803595</v>
      </c>
      <c r="D258" s="17">
        <v>0.41223419832245201</v>
      </c>
      <c r="E258" s="17">
        <v>0.38058598293497498</v>
      </c>
      <c r="F258" s="17"/>
      <c r="G258" s="17">
        <v>0.354918226378241</v>
      </c>
      <c r="H258" s="17">
        <v>0.37171757753095502</v>
      </c>
      <c r="I258" s="17">
        <v>0.42619394869352301</v>
      </c>
      <c r="J258" s="17">
        <v>0.40610899032487902</v>
      </c>
      <c r="K258" s="17">
        <v>0.37594975024281002</v>
      </c>
      <c r="L258" s="17">
        <v>0.41962990677983297</v>
      </c>
      <c r="M258" s="17"/>
      <c r="N258" s="17">
        <v>0.466626281227493</v>
      </c>
      <c r="O258" s="17">
        <v>0.41183229156993201</v>
      </c>
      <c r="P258" s="17">
        <v>0.34546008209905499</v>
      </c>
      <c r="Q258" s="17">
        <v>0.34514532773123502</v>
      </c>
      <c r="R258" s="17"/>
      <c r="S258" s="17">
        <v>0.39628322801599197</v>
      </c>
      <c r="T258" s="17">
        <v>0.395406369623169</v>
      </c>
      <c r="U258" s="17">
        <v>0.48474133836998701</v>
      </c>
      <c r="V258" s="17">
        <v>0.39156620530164599</v>
      </c>
      <c r="W258" s="17">
        <v>0.38257788705586498</v>
      </c>
      <c r="X258" s="17">
        <v>0.36370527647227702</v>
      </c>
      <c r="Y258" s="17">
        <v>0.38364629661074201</v>
      </c>
      <c r="Z258" s="17">
        <v>0.36041018389717699</v>
      </c>
      <c r="AA258" s="17">
        <v>0.33379676193344798</v>
      </c>
      <c r="AB258" s="17">
        <v>0.390146363441362</v>
      </c>
      <c r="AC258" s="17">
        <v>0.46200169555392701</v>
      </c>
      <c r="AD258" s="17">
        <v>0.50349131135033898</v>
      </c>
      <c r="AE258" s="17"/>
      <c r="AF258" s="17">
        <v>0.39047939307635698</v>
      </c>
      <c r="AG258" s="17">
        <v>0.42475367879148102</v>
      </c>
      <c r="AH258" s="17">
        <v>0.42002730241221697</v>
      </c>
      <c r="AI258" s="17">
        <v>0.437862016939362</v>
      </c>
      <c r="AJ258" s="17">
        <v>0.38166806120524499</v>
      </c>
      <c r="AK258" s="17"/>
      <c r="AL258" s="17">
        <v>0.355799166541933</v>
      </c>
      <c r="AM258" s="17">
        <v>0.35550018562750402</v>
      </c>
      <c r="AN258" s="17">
        <v>0.46741096029450202</v>
      </c>
      <c r="AO258" s="17">
        <v>0.39092365707168703</v>
      </c>
      <c r="AP258" s="17">
        <v>0.47690712168347499</v>
      </c>
      <c r="AQ258" s="17"/>
      <c r="AR258" s="17">
        <v>0.35847200715584698</v>
      </c>
      <c r="AS258" s="17"/>
      <c r="AT258" s="17">
        <v>0.32563380310322898</v>
      </c>
      <c r="AU258" s="17"/>
      <c r="AV258" s="17">
        <v>0.40138441612035403</v>
      </c>
      <c r="AW258" s="17"/>
      <c r="AX258" s="17">
        <v>0.43658028220443701</v>
      </c>
      <c r="AY258" s="17">
        <v>0.37125849622691198</v>
      </c>
      <c r="AZ258" s="17"/>
      <c r="BA258" s="17">
        <v>0.37428752095609202</v>
      </c>
      <c r="BB258" s="17">
        <v>0.44176703085135499</v>
      </c>
    </row>
    <row r="259" spans="2:54">
      <c r="B259" t="s">
        <v>182</v>
      </c>
      <c r="C259" s="17">
        <v>0.32351231017223703</v>
      </c>
      <c r="D259" s="17">
        <v>0.33963003361158001</v>
      </c>
      <c r="E259" s="17">
        <v>0.30699849063479701</v>
      </c>
      <c r="F259" s="17"/>
      <c r="G259" s="17">
        <v>0.27986327228864799</v>
      </c>
      <c r="H259" s="17">
        <v>0.35642563774951902</v>
      </c>
      <c r="I259" s="17">
        <v>0.30701124218418002</v>
      </c>
      <c r="J259" s="17">
        <v>0.28538688212021901</v>
      </c>
      <c r="K259" s="17">
        <v>0.33245627506535902</v>
      </c>
      <c r="L259" s="17">
        <v>0.35841702216406701</v>
      </c>
      <c r="M259" s="17"/>
      <c r="N259" s="17">
        <v>0.42615020532515702</v>
      </c>
      <c r="O259" s="17">
        <v>0.30234423658576998</v>
      </c>
      <c r="P259" s="17">
        <v>0.27910249282890198</v>
      </c>
      <c r="Q259" s="17">
        <v>0.26756124079534399</v>
      </c>
      <c r="R259" s="17"/>
      <c r="S259" s="17">
        <v>0.32145692010696902</v>
      </c>
      <c r="T259" s="17">
        <v>0.32887508325119003</v>
      </c>
      <c r="U259" s="17">
        <v>0.34108620030978498</v>
      </c>
      <c r="V259" s="17">
        <v>0.39255839407682602</v>
      </c>
      <c r="W259" s="17">
        <v>0.28765991323228202</v>
      </c>
      <c r="X259" s="17">
        <v>0.33402500534634799</v>
      </c>
      <c r="Y259" s="17">
        <v>0.33353014731486103</v>
      </c>
      <c r="Z259" s="17">
        <v>0.372114706819138</v>
      </c>
      <c r="AA259" s="17">
        <v>0.28401397714111998</v>
      </c>
      <c r="AB259" s="17">
        <v>0.310870246121214</v>
      </c>
      <c r="AC259" s="17">
        <v>0.27363166606858602</v>
      </c>
      <c r="AD259" s="17">
        <v>0.28503999268201302</v>
      </c>
      <c r="AE259" s="17"/>
      <c r="AF259" s="17">
        <v>0.361320609434504</v>
      </c>
      <c r="AG259" s="17">
        <v>0.31008858267990203</v>
      </c>
      <c r="AH259" s="17">
        <v>0.34702625954395699</v>
      </c>
      <c r="AI259" s="17">
        <v>0.43074927326533102</v>
      </c>
      <c r="AJ259" s="17">
        <v>0.27347035300196298</v>
      </c>
      <c r="AK259" s="17"/>
      <c r="AL259" s="17">
        <v>0.31626445028271599</v>
      </c>
      <c r="AM259" s="17">
        <v>0.28788673891212602</v>
      </c>
      <c r="AN259" s="17">
        <v>0.35327506305357897</v>
      </c>
      <c r="AO259" s="17">
        <v>0.42798968145513699</v>
      </c>
      <c r="AP259" s="17">
        <v>0.40767670911210802</v>
      </c>
      <c r="AQ259" s="17"/>
      <c r="AR259" s="17">
        <v>0.34236476653939302</v>
      </c>
      <c r="AS259" s="17"/>
      <c r="AT259" s="17">
        <v>0.31942716888746903</v>
      </c>
      <c r="AU259" s="17"/>
      <c r="AV259" s="17">
        <v>0.36174329664620197</v>
      </c>
      <c r="AW259" s="17"/>
      <c r="AX259" s="17">
        <v>0.38900954301212898</v>
      </c>
      <c r="AY259" s="17">
        <v>0.35013450548863201</v>
      </c>
      <c r="AZ259" s="17"/>
      <c r="BA259" s="17">
        <v>0.30073774818673699</v>
      </c>
      <c r="BB259" s="17">
        <v>0.35099120448479398</v>
      </c>
    </row>
    <row r="260" spans="2:54">
      <c r="B260" t="s">
        <v>183</v>
      </c>
      <c r="C260" s="17">
        <v>0.30320409155929001</v>
      </c>
      <c r="D260" s="17">
        <v>0.33245867648505101</v>
      </c>
      <c r="E260" s="17">
        <v>0.27676637070464299</v>
      </c>
      <c r="F260" s="17"/>
      <c r="G260" s="17">
        <v>0.32701439070485699</v>
      </c>
      <c r="H260" s="17">
        <v>0.31211995861452502</v>
      </c>
      <c r="I260" s="17">
        <v>0.32230031682407301</v>
      </c>
      <c r="J260" s="17">
        <v>0.26781696406973399</v>
      </c>
      <c r="K260" s="17">
        <v>0.28485801191438398</v>
      </c>
      <c r="L260" s="17">
        <v>0.30715283161329399</v>
      </c>
      <c r="M260" s="17"/>
      <c r="N260" s="17">
        <v>0.28113589152875601</v>
      </c>
      <c r="O260" s="17">
        <v>0.27740962953525899</v>
      </c>
      <c r="P260" s="17">
        <v>0.34522853982509899</v>
      </c>
      <c r="Q260" s="17">
        <v>0.32228886923371203</v>
      </c>
      <c r="R260" s="17"/>
      <c r="S260" s="17">
        <v>0.33430555845996102</v>
      </c>
      <c r="T260" s="17">
        <v>0.28306790525606101</v>
      </c>
      <c r="U260" s="17">
        <v>0.28583331724459898</v>
      </c>
      <c r="V260" s="17">
        <v>0.34653692227747501</v>
      </c>
      <c r="W260" s="17">
        <v>0.24238210648997299</v>
      </c>
      <c r="X260" s="17">
        <v>0.31498491207976897</v>
      </c>
      <c r="Y260" s="17">
        <v>0.31036262495148598</v>
      </c>
      <c r="Z260" s="17">
        <v>0.27897502780963601</v>
      </c>
      <c r="AA260" s="17">
        <v>0.298394858390018</v>
      </c>
      <c r="AB260" s="17">
        <v>0.30972201758492401</v>
      </c>
      <c r="AC260" s="17">
        <v>0.29532983988908001</v>
      </c>
      <c r="AD260" s="17">
        <v>0.29082596687343798</v>
      </c>
      <c r="AE260" s="17"/>
      <c r="AF260" s="17">
        <v>0.316150589107487</v>
      </c>
      <c r="AG260" s="17">
        <v>0.325732861827083</v>
      </c>
      <c r="AH260" s="17">
        <v>0.27018154177924503</v>
      </c>
      <c r="AI260" s="17">
        <v>0.27353306606418498</v>
      </c>
      <c r="AJ260" s="17">
        <v>0.32809097764221601</v>
      </c>
      <c r="AK260" s="17"/>
      <c r="AL260" s="17">
        <v>0.31636776501450697</v>
      </c>
      <c r="AM260" s="17">
        <v>0.287393959885751</v>
      </c>
      <c r="AN260" s="17">
        <v>0.28116492814885602</v>
      </c>
      <c r="AO260" s="17">
        <v>0.31355932096975703</v>
      </c>
      <c r="AP260" s="17">
        <v>0.39658480658768602</v>
      </c>
      <c r="AQ260" s="17"/>
      <c r="AR260" s="17">
        <v>0.32603424208951398</v>
      </c>
      <c r="AS260" s="17"/>
      <c r="AT260" s="17">
        <v>0.36658359573399302</v>
      </c>
      <c r="AU260" s="17"/>
      <c r="AV260" s="17">
        <v>0.273369220470628</v>
      </c>
      <c r="AW260" s="17"/>
      <c r="AX260" s="17">
        <v>0.25429544601988402</v>
      </c>
      <c r="AY260" s="17">
        <v>0.32310871509844702</v>
      </c>
      <c r="AZ260" s="17"/>
      <c r="BA260" s="17">
        <v>0.33041871850169402</v>
      </c>
      <c r="BB260" s="17">
        <v>0.28432008837902101</v>
      </c>
    </row>
    <row r="261" spans="2:54">
      <c r="B261" t="s">
        <v>184</v>
      </c>
      <c r="C261" s="17">
        <v>0.261207362692505</v>
      </c>
      <c r="D261" s="17">
        <v>0.28068603740321701</v>
      </c>
      <c r="E261" s="17">
        <v>0.24383312605162899</v>
      </c>
      <c r="F261" s="17"/>
      <c r="G261" s="17">
        <v>0.31108576795703202</v>
      </c>
      <c r="H261" s="17">
        <v>0.29602555499592598</v>
      </c>
      <c r="I261" s="17">
        <v>0.26706640270012899</v>
      </c>
      <c r="J261" s="17">
        <v>0.232484128015325</v>
      </c>
      <c r="K261" s="17">
        <v>0.21634917910955301</v>
      </c>
      <c r="L261" s="17">
        <v>0.25237858342409902</v>
      </c>
      <c r="M261" s="17"/>
      <c r="N261" s="17">
        <v>0.274839946099531</v>
      </c>
      <c r="O261" s="17">
        <v>0.28667265116023799</v>
      </c>
      <c r="P261" s="17">
        <v>0.24994088645773699</v>
      </c>
      <c r="Q261" s="17">
        <v>0.23119630437695399</v>
      </c>
      <c r="R261" s="17"/>
      <c r="S261" s="17">
        <v>0.33244685322912998</v>
      </c>
      <c r="T261" s="17">
        <v>0.23395892592797601</v>
      </c>
      <c r="U261" s="17">
        <v>0.20625138093265799</v>
      </c>
      <c r="V261" s="17">
        <v>0.243006214799145</v>
      </c>
      <c r="W261" s="17">
        <v>0.201777610062183</v>
      </c>
      <c r="X261" s="17">
        <v>0.247196806829415</v>
      </c>
      <c r="Y261" s="17">
        <v>0.29238621723549102</v>
      </c>
      <c r="Z261" s="17">
        <v>0.24974125223458701</v>
      </c>
      <c r="AA261" s="17">
        <v>0.28151413559410399</v>
      </c>
      <c r="AB261" s="17">
        <v>0.30192370323731699</v>
      </c>
      <c r="AC261" s="17">
        <v>0.25226427759151099</v>
      </c>
      <c r="AD261" s="17">
        <v>0.19210259215501899</v>
      </c>
      <c r="AE261" s="17"/>
      <c r="AF261" s="17">
        <v>0.29593420830026501</v>
      </c>
      <c r="AG261" s="17">
        <v>0.249931825756465</v>
      </c>
      <c r="AH261" s="17">
        <v>0.25690198146350002</v>
      </c>
      <c r="AI261" s="17">
        <v>0.21113190602253201</v>
      </c>
      <c r="AJ261" s="17">
        <v>0.25106433912503601</v>
      </c>
      <c r="AK261" s="17"/>
      <c r="AL261" s="17">
        <v>0.241328678295303</v>
      </c>
      <c r="AM261" s="17">
        <v>0.25299262406755102</v>
      </c>
      <c r="AN261" s="17">
        <v>0.25605371099926999</v>
      </c>
      <c r="AO261" s="17">
        <v>0.32360507683107198</v>
      </c>
      <c r="AP261" s="17">
        <v>0.194374923891898</v>
      </c>
      <c r="AQ261" s="17"/>
      <c r="AR261" s="17">
        <v>0.31838198842001197</v>
      </c>
      <c r="AS261" s="17"/>
      <c r="AT261" s="17">
        <v>0.35952778249692302</v>
      </c>
      <c r="AU261" s="17"/>
      <c r="AV261" s="17">
        <v>0.31248614980473099</v>
      </c>
      <c r="AW261" s="17"/>
      <c r="AX261" s="17">
        <v>0.35382068918255</v>
      </c>
      <c r="AY261" s="17">
        <v>0.30530013697984099</v>
      </c>
      <c r="AZ261" s="17"/>
      <c r="BA261" s="17">
        <v>0.25919069187336502</v>
      </c>
      <c r="BB261" s="17">
        <v>0.26761683011583598</v>
      </c>
    </row>
    <row r="262" spans="2:54">
      <c r="B262" t="s">
        <v>185</v>
      </c>
      <c r="C262" s="17">
        <v>0.21760499251114701</v>
      </c>
      <c r="D262" s="17">
        <v>0.250258706356904</v>
      </c>
      <c r="E262" s="17">
        <v>0.18762927155845299</v>
      </c>
      <c r="F262" s="17"/>
      <c r="G262" s="17">
        <v>0.23472558503680799</v>
      </c>
      <c r="H262" s="17">
        <v>0.188622342284716</v>
      </c>
      <c r="I262" s="17">
        <v>0.20529920464617801</v>
      </c>
      <c r="J262" s="17">
        <v>0.228536708717894</v>
      </c>
      <c r="K262" s="17">
        <v>0.234813134918955</v>
      </c>
      <c r="L262" s="17">
        <v>0.21677128761206199</v>
      </c>
      <c r="M262" s="17"/>
      <c r="N262" s="17">
        <v>0.264043592279744</v>
      </c>
      <c r="O262" s="17">
        <v>0.20225645210380899</v>
      </c>
      <c r="P262" s="17">
        <v>0.19592589543274699</v>
      </c>
      <c r="Q262" s="17">
        <v>0.204402755596648</v>
      </c>
      <c r="R262" s="17"/>
      <c r="S262" s="17">
        <v>0.247401395912102</v>
      </c>
      <c r="T262" s="17">
        <v>0.25647162211395802</v>
      </c>
      <c r="U262" s="17">
        <v>0.250062001869641</v>
      </c>
      <c r="V262" s="17">
        <v>0.18905864483296</v>
      </c>
      <c r="W262" s="17">
        <v>0.21861159745665601</v>
      </c>
      <c r="X262" s="17">
        <v>0.27627918310118399</v>
      </c>
      <c r="Y262" s="17">
        <v>0.175015400365546</v>
      </c>
      <c r="Z262" s="17">
        <v>0.164979063796903</v>
      </c>
      <c r="AA262" s="17">
        <v>0.220098237377683</v>
      </c>
      <c r="AB262" s="17">
        <v>0.157064754631418</v>
      </c>
      <c r="AC262" s="17">
        <v>0.177505078814989</v>
      </c>
      <c r="AD262" s="17">
        <v>0.18318797433492001</v>
      </c>
      <c r="AE262" s="17"/>
      <c r="AF262" s="17">
        <v>0.209215723757845</v>
      </c>
      <c r="AG262" s="17">
        <v>0.317920530957781</v>
      </c>
      <c r="AH262" s="17">
        <v>0.24601095964603201</v>
      </c>
      <c r="AI262" s="17">
        <v>0.17925161502932699</v>
      </c>
      <c r="AJ262" s="17">
        <v>0.208413452771567</v>
      </c>
      <c r="AK262" s="17"/>
      <c r="AL262" s="17">
        <v>0.19034847256953799</v>
      </c>
      <c r="AM262" s="17">
        <v>0.22892044532102801</v>
      </c>
      <c r="AN262" s="17">
        <v>0.24598836632170601</v>
      </c>
      <c r="AO262" s="17">
        <v>0.212228485861922</v>
      </c>
      <c r="AP262" s="17">
        <v>0.15180579035042199</v>
      </c>
      <c r="AQ262" s="17"/>
      <c r="AR262" s="17">
        <v>0.233544612597404</v>
      </c>
      <c r="AS262" s="17"/>
      <c r="AT262" s="17">
        <v>0.290372955065337</v>
      </c>
      <c r="AU262" s="17"/>
      <c r="AV262" s="17">
        <v>0.22560313793106199</v>
      </c>
      <c r="AW262" s="17"/>
      <c r="AX262" s="17">
        <v>0.22385388823885299</v>
      </c>
      <c r="AY262" s="17">
        <v>0.19825961534505801</v>
      </c>
      <c r="AZ262" s="17"/>
      <c r="BA262" s="17">
        <v>0.260515303466193</v>
      </c>
      <c r="BB262" s="17">
        <v>0.18952448713699499</v>
      </c>
    </row>
    <row r="263" spans="2:54">
      <c r="B263" t="s">
        <v>130</v>
      </c>
      <c r="C263" s="17">
        <v>2.9783352084168501E-2</v>
      </c>
      <c r="D263" s="17">
        <v>3.6274218901921999E-2</v>
      </c>
      <c r="E263" s="17">
        <v>2.3772837913519099E-2</v>
      </c>
      <c r="F263" s="17"/>
      <c r="G263" s="17">
        <v>3.8551012637162499E-2</v>
      </c>
      <c r="H263" s="17">
        <v>2.8349330051693301E-2</v>
      </c>
      <c r="I263" s="17">
        <v>2.9725902912108301E-2</v>
      </c>
      <c r="J263" s="17">
        <v>2.1010207804424499E-2</v>
      </c>
      <c r="K263" s="17">
        <v>2.7250247474799899E-2</v>
      </c>
      <c r="L263" s="17">
        <v>3.3857600415562801E-2</v>
      </c>
      <c r="M263" s="17"/>
      <c r="N263" s="17">
        <v>2.2251886437231701E-2</v>
      </c>
      <c r="O263" s="17">
        <v>3.9533367394607499E-2</v>
      </c>
      <c r="P263" s="17">
        <v>3.54129512847784E-2</v>
      </c>
      <c r="Q263" s="17">
        <v>2.3365314234159301E-2</v>
      </c>
      <c r="R263" s="17"/>
      <c r="S263" s="17">
        <v>1.9495626652031101E-2</v>
      </c>
      <c r="T263" s="17">
        <v>3.2439064544726601E-2</v>
      </c>
      <c r="U263" s="17">
        <v>4.6699190557276497E-2</v>
      </c>
      <c r="V263" s="17">
        <v>8.9896574862290309E-3</v>
      </c>
      <c r="W263" s="17">
        <v>4.6060184002146003E-2</v>
      </c>
      <c r="X263" s="17">
        <v>3.5442789737744701E-2</v>
      </c>
      <c r="Y263" s="17">
        <v>2.9668708827429599E-2</v>
      </c>
      <c r="Z263" s="17">
        <v>2.6522486790686101E-2</v>
      </c>
      <c r="AA263" s="17">
        <v>4.54772172159209E-2</v>
      </c>
      <c r="AB263" s="17">
        <v>1.4934107496577E-2</v>
      </c>
      <c r="AC263" s="17">
        <v>4.2246091420476098E-2</v>
      </c>
      <c r="AD263" s="17">
        <v>0</v>
      </c>
      <c r="AE263" s="17"/>
      <c r="AF263" s="17">
        <v>2.1084713061643199E-2</v>
      </c>
      <c r="AG263" s="17">
        <v>1.49673103298702E-2</v>
      </c>
      <c r="AH263" s="17">
        <v>2.3203366674470999E-2</v>
      </c>
      <c r="AI263" s="17">
        <v>1.9413332299876102E-2</v>
      </c>
      <c r="AJ263" s="17">
        <v>2.4068109692302001E-2</v>
      </c>
      <c r="AK263" s="17"/>
      <c r="AL263" s="17">
        <v>2.99303628609821E-2</v>
      </c>
      <c r="AM263" s="17">
        <v>4.3360553952076698E-2</v>
      </c>
      <c r="AN263" s="17">
        <v>2.63287929535037E-2</v>
      </c>
      <c r="AO263" s="17">
        <v>1.9968149135970299E-2</v>
      </c>
      <c r="AP263" s="17">
        <v>1.8556465053620502E-2</v>
      </c>
      <c r="AQ263" s="17"/>
      <c r="AR263" s="17">
        <v>2.4330404596590201E-2</v>
      </c>
      <c r="AS263" s="17"/>
      <c r="AT263" s="17">
        <v>2.2980570646643599E-2</v>
      </c>
      <c r="AU263" s="17"/>
      <c r="AV263" s="17">
        <v>2.9616887160935301E-2</v>
      </c>
      <c r="AW263" s="17"/>
      <c r="AX263" s="17">
        <v>9.8224779053809608E-3</v>
      </c>
      <c r="AY263" s="17">
        <v>2.1416581850686199E-2</v>
      </c>
      <c r="AZ263" s="17"/>
      <c r="BA263" s="17">
        <v>2.4281696729152698E-2</v>
      </c>
      <c r="BB263" s="17">
        <v>1.8203616984684999E-2</v>
      </c>
    </row>
    <row r="264" spans="2:54">
      <c r="B264" t="s">
        <v>101</v>
      </c>
      <c r="C264" s="17">
        <v>2.3420329414668602E-2</v>
      </c>
      <c r="D264" s="17">
        <v>2.1668582976876401E-2</v>
      </c>
      <c r="E264" s="17">
        <v>2.51638070542653E-2</v>
      </c>
      <c r="F264" s="17"/>
      <c r="G264" s="17">
        <v>1.01255533321834E-2</v>
      </c>
      <c r="H264" s="17">
        <v>9.1394313778260308E-3</v>
      </c>
      <c r="I264" s="17">
        <v>2.8187596132401401E-2</v>
      </c>
      <c r="J264" s="17">
        <v>8.6485147979920105E-3</v>
      </c>
      <c r="K264" s="17">
        <v>4.3419993409720303E-2</v>
      </c>
      <c r="L264" s="17">
        <v>3.6412049918953499E-2</v>
      </c>
      <c r="M264" s="17"/>
      <c r="N264" s="17">
        <v>3.4510496135784399E-2</v>
      </c>
      <c r="O264" s="17">
        <v>2.28384433842901E-2</v>
      </c>
      <c r="P264" s="17">
        <v>1.6302102872402899E-2</v>
      </c>
      <c r="Q264" s="17">
        <v>1.89887047341647E-2</v>
      </c>
      <c r="R264" s="17"/>
      <c r="S264" s="17">
        <v>2.1658288519304399E-2</v>
      </c>
      <c r="T264" s="17">
        <v>4.6073285019446797E-2</v>
      </c>
      <c r="U264" s="17">
        <v>1.7526499895098299E-2</v>
      </c>
      <c r="V264" s="17">
        <v>5.3591612628568104E-3</v>
      </c>
      <c r="W264" s="17">
        <v>3.1732779215342698E-2</v>
      </c>
      <c r="X264" s="17">
        <v>3.31756095345326E-2</v>
      </c>
      <c r="Y264" s="17">
        <v>1.47728891277083E-2</v>
      </c>
      <c r="Z264" s="17">
        <v>6.3933721246782205E-2</v>
      </c>
      <c r="AA264" s="17">
        <v>0</v>
      </c>
      <c r="AB264" s="17">
        <v>3.0861577660410498E-2</v>
      </c>
      <c r="AC264" s="17">
        <v>2.0076730566709701E-2</v>
      </c>
      <c r="AD264" s="17">
        <v>0</v>
      </c>
      <c r="AE264" s="17"/>
      <c r="AF264" s="17">
        <v>8.5338151046783599E-3</v>
      </c>
      <c r="AG264" s="17">
        <v>4.45534121212749E-2</v>
      </c>
      <c r="AH264" s="17">
        <v>6.1193315127572902E-3</v>
      </c>
      <c r="AI264" s="17">
        <v>0</v>
      </c>
      <c r="AJ264" s="17">
        <v>4.3903129817723499E-2</v>
      </c>
      <c r="AK264" s="17"/>
      <c r="AL264" s="17">
        <v>2.0572845687471301E-2</v>
      </c>
      <c r="AM264" s="17">
        <v>7.1377886358993002E-3</v>
      </c>
      <c r="AN264" s="17">
        <v>3.51536783496494E-2</v>
      </c>
      <c r="AO264" s="17">
        <v>3.5754251767269297E-2</v>
      </c>
      <c r="AP264" s="17">
        <v>5.1351375221039303E-2</v>
      </c>
      <c r="AQ264" s="17"/>
      <c r="AR264" s="17">
        <v>4.0389368711861804E-3</v>
      </c>
      <c r="AS264" s="17"/>
      <c r="AT264" s="17">
        <v>0</v>
      </c>
      <c r="AU264" s="17"/>
      <c r="AV264" s="17">
        <v>7.23674823500094E-3</v>
      </c>
      <c r="AW264" s="17"/>
      <c r="AX264" s="17">
        <v>0</v>
      </c>
      <c r="AY264" s="17">
        <v>9.0408124632246605E-3</v>
      </c>
      <c r="AZ264" s="17"/>
      <c r="BA264" s="17">
        <v>3.5676001196456503E-2</v>
      </c>
      <c r="BB264" s="17">
        <v>1.7558803490411699E-2</v>
      </c>
    </row>
    <row r="265" spans="2:54">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row>
    <row r="266" spans="2:54">
      <c r="B266" s="6" t="s">
        <v>186</v>
      </c>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row>
    <row r="267" spans="2:54">
      <c r="B267" s="24" t="s">
        <v>29</v>
      </c>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row>
    <row r="268" spans="2:54">
      <c r="B268" t="s">
        <v>179</v>
      </c>
      <c r="C268" s="17">
        <v>0.53489872913748004</v>
      </c>
      <c r="D268" s="17">
        <v>0.45318387045045699</v>
      </c>
      <c r="E268" s="17">
        <v>0.61594145627184205</v>
      </c>
      <c r="F268" s="17"/>
      <c r="G268" s="17">
        <v>0.56194801304515696</v>
      </c>
      <c r="H268" s="17">
        <v>0.60206975720545297</v>
      </c>
      <c r="I268" s="17">
        <v>0.608766301946008</v>
      </c>
      <c r="J268" s="17">
        <v>0.54714691937669302</v>
      </c>
      <c r="K268" s="17">
        <v>0.46777456185809202</v>
      </c>
      <c r="L268" s="17">
        <v>0.42259252113995899</v>
      </c>
      <c r="M268" s="17"/>
      <c r="N268" s="17">
        <v>0.54183958586115699</v>
      </c>
      <c r="O268" s="17">
        <v>0.52199770879039498</v>
      </c>
      <c r="P268" s="17">
        <v>0.50107145499107597</v>
      </c>
      <c r="Q268" s="17">
        <v>0.565182601162867</v>
      </c>
      <c r="R268" s="17"/>
      <c r="S268" s="17">
        <v>0.51892803443293101</v>
      </c>
      <c r="T268" s="17">
        <v>0.488808719646735</v>
      </c>
      <c r="U268" s="17">
        <v>0.498012437454872</v>
      </c>
      <c r="V268" s="17">
        <v>0.54257874649495896</v>
      </c>
      <c r="W268" s="17">
        <v>0.48429447015028798</v>
      </c>
      <c r="X268" s="17">
        <v>0.42950559882226602</v>
      </c>
      <c r="Y268" s="17">
        <v>0.55253366608707499</v>
      </c>
      <c r="Z268" s="17">
        <v>0.653540730120311</v>
      </c>
      <c r="AA268" s="17">
        <v>0.62683365514942502</v>
      </c>
      <c r="AB268" s="17">
        <v>0.56399034323824704</v>
      </c>
      <c r="AC268" s="17">
        <v>0.56686439556816604</v>
      </c>
      <c r="AD268" s="17">
        <v>0.645585577938521</v>
      </c>
      <c r="AE268" s="17"/>
      <c r="AF268" s="17">
        <v>0.59320433876162404</v>
      </c>
      <c r="AG268" s="17">
        <v>0.43786293216698202</v>
      </c>
      <c r="AH268" s="17">
        <v>0.54132317795593299</v>
      </c>
      <c r="AI268" s="17">
        <v>0.60522637470867502</v>
      </c>
      <c r="AJ268" s="17">
        <v>0.41982156558564399</v>
      </c>
      <c r="AK268" s="17"/>
      <c r="AL268" s="17">
        <v>0.49563650438476198</v>
      </c>
      <c r="AM268" s="17">
        <v>0.55904668002484104</v>
      </c>
      <c r="AN268" s="17">
        <v>0.54383940806749997</v>
      </c>
      <c r="AO268" s="17">
        <v>0.59837850180397401</v>
      </c>
      <c r="AP268" s="17">
        <v>0.52123040603914605</v>
      </c>
      <c r="AQ268" s="17"/>
      <c r="AR268" s="17">
        <v>0.51993811760821196</v>
      </c>
      <c r="AS268" s="17"/>
      <c r="AT268" s="17">
        <v>0.51556193900353497</v>
      </c>
      <c r="AU268" s="17"/>
      <c r="AV268" s="17">
        <v>0.55085965722127195</v>
      </c>
      <c r="AW268" s="17"/>
      <c r="AX268" s="17">
        <v>0.59255419928578001</v>
      </c>
      <c r="AY268" s="17">
        <v>0.56177362931788999</v>
      </c>
      <c r="AZ268" s="17"/>
      <c r="BA268" s="17">
        <v>0.46864747755138703</v>
      </c>
      <c r="BB268" s="17">
        <v>0.54438016604235095</v>
      </c>
    </row>
    <row r="269" spans="2:54">
      <c r="B269" t="s">
        <v>180</v>
      </c>
      <c r="C269" s="17">
        <v>0.48361494424281698</v>
      </c>
      <c r="D269" s="17">
        <v>0.45366754698905498</v>
      </c>
      <c r="E269" s="17">
        <v>0.51201519014254304</v>
      </c>
      <c r="F269" s="17"/>
      <c r="G269" s="17">
        <v>0.39687308405548899</v>
      </c>
      <c r="H269" s="17">
        <v>0.427403079000159</v>
      </c>
      <c r="I269" s="17">
        <v>0.49916573681168802</v>
      </c>
      <c r="J269" s="17">
        <v>0.52382806108189905</v>
      </c>
      <c r="K269" s="17">
        <v>0.51372316811329</v>
      </c>
      <c r="L269" s="17">
        <v>0.52783071125298697</v>
      </c>
      <c r="M269" s="17"/>
      <c r="N269" s="17">
        <v>0.43822087343357502</v>
      </c>
      <c r="O269" s="17">
        <v>0.47239774216379798</v>
      </c>
      <c r="P269" s="17">
        <v>0.43317948660621503</v>
      </c>
      <c r="Q269" s="17">
        <v>0.593124390197456</v>
      </c>
      <c r="R269" s="17"/>
      <c r="S269" s="17">
        <v>0.43262644040161102</v>
      </c>
      <c r="T269" s="17">
        <v>0.47754630436962198</v>
      </c>
      <c r="U269" s="17">
        <v>0.41319548730470301</v>
      </c>
      <c r="V269" s="17">
        <v>0.46291879145381798</v>
      </c>
      <c r="W269" s="17">
        <v>0.47154459157297202</v>
      </c>
      <c r="X269" s="17">
        <v>0.47370491776207102</v>
      </c>
      <c r="Y269" s="17">
        <v>0.49020644149252601</v>
      </c>
      <c r="Z269" s="17">
        <v>0.53433871499906005</v>
      </c>
      <c r="AA269" s="17">
        <v>0.53893016668108595</v>
      </c>
      <c r="AB269" s="17">
        <v>0.528634100621864</v>
      </c>
      <c r="AC269" s="17">
        <v>0.57076986728388002</v>
      </c>
      <c r="AD269" s="17">
        <v>0.51743051935393103</v>
      </c>
      <c r="AE269" s="17"/>
      <c r="AF269" s="17">
        <v>0.50542609635729197</v>
      </c>
      <c r="AG269" s="17">
        <v>0.43248968100698498</v>
      </c>
      <c r="AH269" s="17">
        <v>0.493309719629548</v>
      </c>
      <c r="AI269" s="17">
        <v>0.49200708521117298</v>
      </c>
      <c r="AJ269" s="17">
        <v>0.42062732909739597</v>
      </c>
      <c r="AK269" s="17"/>
      <c r="AL269" s="17">
        <v>0.50889384935899995</v>
      </c>
      <c r="AM269" s="17">
        <v>0.50003000667790098</v>
      </c>
      <c r="AN269" s="17">
        <v>0.46036156134949502</v>
      </c>
      <c r="AO269" s="17">
        <v>0.48095455658605701</v>
      </c>
      <c r="AP269" s="17">
        <v>0.47916927533739101</v>
      </c>
      <c r="AQ269" s="17"/>
      <c r="AR269" s="17">
        <v>0.485066596758361</v>
      </c>
      <c r="AS269" s="17"/>
      <c r="AT269" s="17">
        <v>0.409092510766842</v>
      </c>
      <c r="AU269" s="17"/>
      <c r="AV269" s="17">
        <v>0.52541923474885999</v>
      </c>
      <c r="AW269" s="17"/>
      <c r="AX269" s="17">
        <v>0.653790181645444</v>
      </c>
      <c r="AY269" s="17">
        <v>0.43958884656820801</v>
      </c>
      <c r="AZ269" s="17"/>
      <c r="BA269" s="17">
        <v>0.47234506710368501</v>
      </c>
      <c r="BB269" s="17">
        <v>0.49775090484691997</v>
      </c>
    </row>
    <row r="270" spans="2:54">
      <c r="B270" t="s">
        <v>181</v>
      </c>
      <c r="C270" s="17">
        <v>0.391499926641943</v>
      </c>
      <c r="D270" s="17">
        <v>0.39409169842928299</v>
      </c>
      <c r="E270" s="17">
        <v>0.38977988700205601</v>
      </c>
      <c r="F270" s="17"/>
      <c r="G270" s="17">
        <v>0.38475287012838399</v>
      </c>
      <c r="H270" s="17">
        <v>0.39390180901831501</v>
      </c>
      <c r="I270" s="17">
        <v>0.38712717034902</v>
      </c>
      <c r="J270" s="17">
        <v>0.38137224979741102</v>
      </c>
      <c r="K270" s="17">
        <v>0.419239270517973</v>
      </c>
      <c r="L270" s="17">
        <v>0.38803123201928702</v>
      </c>
      <c r="M270" s="17"/>
      <c r="N270" s="17">
        <v>0.41167266135235198</v>
      </c>
      <c r="O270" s="17">
        <v>0.42959547719069302</v>
      </c>
      <c r="P270" s="17">
        <v>0.37979130216771301</v>
      </c>
      <c r="Q270" s="17">
        <v>0.34526174632647699</v>
      </c>
      <c r="R270" s="17"/>
      <c r="S270" s="17">
        <v>0.41435474695458202</v>
      </c>
      <c r="T270" s="17">
        <v>0.36967857583490699</v>
      </c>
      <c r="U270" s="17">
        <v>0.45353000612968603</v>
      </c>
      <c r="V270" s="17">
        <v>0.43538299799406099</v>
      </c>
      <c r="W270" s="17">
        <v>0.40701981979221602</v>
      </c>
      <c r="X270" s="17">
        <v>0.37922653680835799</v>
      </c>
      <c r="Y270" s="17">
        <v>0.37292727641606599</v>
      </c>
      <c r="Z270" s="17">
        <v>0.41508793951263501</v>
      </c>
      <c r="AA270" s="17">
        <v>0.35645086597401798</v>
      </c>
      <c r="AB270" s="17">
        <v>0.348466358762618</v>
      </c>
      <c r="AC270" s="17">
        <v>0.38272337288608899</v>
      </c>
      <c r="AD270" s="17">
        <v>0.363981421992083</v>
      </c>
      <c r="AE270" s="17"/>
      <c r="AF270" s="17">
        <v>0.38920074156648299</v>
      </c>
      <c r="AG270" s="17">
        <v>0.37173053744755802</v>
      </c>
      <c r="AH270" s="17">
        <v>0.372744448422204</v>
      </c>
      <c r="AI270" s="17">
        <v>0.44344096068005201</v>
      </c>
      <c r="AJ270" s="17">
        <v>0.41193375146206701</v>
      </c>
      <c r="AK270" s="17"/>
      <c r="AL270" s="17">
        <v>0.34567500408609497</v>
      </c>
      <c r="AM270" s="17">
        <v>0.37948134020672802</v>
      </c>
      <c r="AN270" s="17">
        <v>0.438991171770519</v>
      </c>
      <c r="AO270" s="17">
        <v>0.429933605474699</v>
      </c>
      <c r="AP270" s="17">
        <v>0.26541345946202599</v>
      </c>
      <c r="AQ270" s="17"/>
      <c r="AR270" s="17">
        <v>0.44483074234321301</v>
      </c>
      <c r="AS270" s="17"/>
      <c r="AT270" s="17">
        <v>0.43586015793954902</v>
      </c>
      <c r="AU270" s="17"/>
      <c r="AV270" s="17">
        <v>0.466093376717228</v>
      </c>
      <c r="AW270" s="17"/>
      <c r="AX270" s="17">
        <v>0.34015447276091598</v>
      </c>
      <c r="AY270" s="17">
        <v>0.42992103721368602</v>
      </c>
      <c r="AZ270" s="17"/>
      <c r="BA270" s="17">
        <v>0.36126910135103901</v>
      </c>
      <c r="BB270" s="17">
        <v>0.40257488633567501</v>
      </c>
    </row>
    <row r="271" spans="2:54">
      <c r="B271" t="s">
        <v>182</v>
      </c>
      <c r="C271" s="17">
        <v>0.32067548305225901</v>
      </c>
      <c r="D271" s="17">
        <v>0.348570821569539</v>
      </c>
      <c r="E271" s="17">
        <v>0.292198686750824</v>
      </c>
      <c r="F271" s="17"/>
      <c r="G271" s="17">
        <v>0.27729457995182699</v>
      </c>
      <c r="H271" s="17">
        <v>0.33604053414109097</v>
      </c>
      <c r="I271" s="17">
        <v>0.250463402139671</v>
      </c>
      <c r="J271" s="17">
        <v>0.33686926963583302</v>
      </c>
      <c r="K271" s="17">
        <v>0.37022711421827997</v>
      </c>
      <c r="L271" s="17">
        <v>0.35338111204272799</v>
      </c>
      <c r="M271" s="17"/>
      <c r="N271" s="17">
        <v>0.39673980109207801</v>
      </c>
      <c r="O271" s="17">
        <v>0.323988071131799</v>
      </c>
      <c r="P271" s="17">
        <v>0.28747043263025901</v>
      </c>
      <c r="Q271" s="17">
        <v>0.26909704952564101</v>
      </c>
      <c r="R271" s="17"/>
      <c r="S271" s="17">
        <v>0.36509288860865302</v>
      </c>
      <c r="T271" s="17">
        <v>0.32982188916299598</v>
      </c>
      <c r="U271" s="17">
        <v>0.39194863058321699</v>
      </c>
      <c r="V271" s="17">
        <v>0.35572806804796703</v>
      </c>
      <c r="W271" s="17">
        <v>0.35179457088009403</v>
      </c>
      <c r="X271" s="17">
        <v>0.301464096098152</v>
      </c>
      <c r="Y271" s="17">
        <v>0.32749599309514699</v>
      </c>
      <c r="Z271" s="17">
        <v>0.242092749391318</v>
      </c>
      <c r="AA271" s="17">
        <v>0.28823488980426898</v>
      </c>
      <c r="AB271" s="17">
        <v>0.27057813531555902</v>
      </c>
      <c r="AC271" s="17">
        <v>0.27254774215563299</v>
      </c>
      <c r="AD271" s="17">
        <v>0.17795138083893999</v>
      </c>
      <c r="AE271" s="17"/>
      <c r="AF271" s="17">
        <v>0.35192330611574202</v>
      </c>
      <c r="AG271" s="17">
        <v>0.34532310705208202</v>
      </c>
      <c r="AH271" s="17">
        <v>0.35790476277432698</v>
      </c>
      <c r="AI271" s="17">
        <v>0.31272387234955801</v>
      </c>
      <c r="AJ271" s="17">
        <v>0.26745596856523401</v>
      </c>
      <c r="AK271" s="17"/>
      <c r="AL271" s="17">
        <v>0.26314481055389799</v>
      </c>
      <c r="AM271" s="17">
        <v>0.30784406761455702</v>
      </c>
      <c r="AN271" s="17">
        <v>0.36007134254058998</v>
      </c>
      <c r="AO271" s="17">
        <v>0.409679408671145</v>
      </c>
      <c r="AP271" s="17">
        <v>0.47668570554995299</v>
      </c>
      <c r="AQ271" s="17"/>
      <c r="AR271" s="17">
        <v>0.33586497781663099</v>
      </c>
      <c r="AS271" s="17"/>
      <c r="AT271" s="17">
        <v>0.33245160568357202</v>
      </c>
      <c r="AU271" s="17"/>
      <c r="AV271" s="17">
        <v>0.386409097371404</v>
      </c>
      <c r="AW271" s="17"/>
      <c r="AX271" s="17">
        <v>0.23576480598964</v>
      </c>
      <c r="AY271" s="17">
        <v>0.36232464079905302</v>
      </c>
      <c r="AZ271" s="17"/>
      <c r="BA271" s="17">
        <v>0.29960755761420899</v>
      </c>
      <c r="BB271" s="17">
        <v>0.37113840684502702</v>
      </c>
    </row>
    <row r="272" spans="2:54">
      <c r="B272" t="s">
        <v>183</v>
      </c>
      <c r="C272" s="17">
        <v>0.28629091490296898</v>
      </c>
      <c r="D272" s="17">
        <v>0.33006613892311698</v>
      </c>
      <c r="E272" s="17">
        <v>0.243727786949793</v>
      </c>
      <c r="F272" s="17"/>
      <c r="G272" s="17">
        <v>0.28201704753386903</v>
      </c>
      <c r="H272" s="17">
        <v>0.25164722794613298</v>
      </c>
      <c r="I272" s="17">
        <v>0.28499581145132702</v>
      </c>
      <c r="J272" s="17">
        <v>0.30847225750511897</v>
      </c>
      <c r="K272" s="17">
        <v>0.263279884174144</v>
      </c>
      <c r="L272" s="17">
        <v>0.31828728767898301</v>
      </c>
      <c r="M272" s="17"/>
      <c r="N272" s="17">
        <v>0.26347520791232099</v>
      </c>
      <c r="O272" s="17">
        <v>0.27654503392808</v>
      </c>
      <c r="P272" s="17">
        <v>0.312769756962748</v>
      </c>
      <c r="Q272" s="17">
        <v>0.29942260544388799</v>
      </c>
      <c r="R272" s="17"/>
      <c r="S272" s="17">
        <v>0.25101083017919101</v>
      </c>
      <c r="T272" s="17">
        <v>0.311760871418304</v>
      </c>
      <c r="U272" s="17">
        <v>0.24986052494174199</v>
      </c>
      <c r="V272" s="17">
        <v>0.33658035336424702</v>
      </c>
      <c r="W272" s="17">
        <v>0.23764845978527299</v>
      </c>
      <c r="X272" s="17">
        <v>0.25593908784182501</v>
      </c>
      <c r="Y272" s="17">
        <v>0.209972173064952</v>
      </c>
      <c r="Z272" s="17">
        <v>0.27747148181930797</v>
      </c>
      <c r="AA272" s="17">
        <v>0.36204000618499099</v>
      </c>
      <c r="AB272" s="17">
        <v>0.26874632799575598</v>
      </c>
      <c r="AC272" s="17">
        <v>0.36299287485487902</v>
      </c>
      <c r="AD272" s="17">
        <v>0.37043385117974797</v>
      </c>
      <c r="AE272" s="17"/>
      <c r="AF272" s="17">
        <v>0.286527826131519</v>
      </c>
      <c r="AG272" s="17">
        <v>0.32771836755878803</v>
      </c>
      <c r="AH272" s="17">
        <v>0.24380435770308201</v>
      </c>
      <c r="AI272" s="17">
        <v>0.23651536682705099</v>
      </c>
      <c r="AJ272" s="17">
        <v>0.35220241908474798</v>
      </c>
      <c r="AK272" s="17"/>
      <c r="AL272" s="17">
        <v>0.30160624434243399</v>
      </c>
      <c r="AM272" s="17">
        <v>0.31660903150765202</v>
      </c>
      <c r="AN272" s="17">
        <v>0.25822882787056201</v>
      </c>
      <c r="AO272" s="17">
        <v>0.237403373215548</v>
      </c>
      <c r="AP272" s="17">
        <v>0.22154092491649699</v>
      </c>
      <c r="AQ272" s="17"/>
      <c r="AR272" s="17">
        <v>0.29854764436484799</v>
      </c>
      <c r="AS272" s="17"/>
      <c r="AT272" s="17">
        <v>0.35530271195957702</v>
      </c>
      <c r="AU272" s="17"/>
      <c r="AV272" s="17">
        <v>0.236819974080267</v>
      </c>
      <c r="AW272" s="17"/>
      <c r="AX272" s="17">
        <v>0.42268077935194298</v>
      </c>
      <c r="AY272" s="17">
        <v>0.26724287404214198</v>
      </c>
      <c r="AZ272" s="17"/>
      <c r="BA272" s="17">
        <v>0.331515442027709</v>
      </c>
      <c r="BB272" s="17">
        <v>0.283911707497565</v>
      </c>
    </row>
    <row r="273" spans="2:54">
      <c r="B273" t="s">
        <v>177</v>
      </c>
      <c r="C273" s="17">
        <v>0.22580247008135401</v>
      </c>
      <c r="D273" s="17">
        <v>0.24340002193791199</v>
      </c>
      <c r="E273" s="17">
        <v>0.20819671902236001</v>
      </c>
      <c r="F273" s="17"/>
      <c r="G273" s="17">
        <v>0.313831078026379</v>
      </c>
      <c r="H273" s="17">
        <v>0.29296954045997697</v>
      </c>
      <c r="I273" s="17">
        <v>0.23104222861291199</v>
      </c>
      <c r="J273" s="17">
        <v>0.163718787293858</v>
      </c>
      <c r="K273" s="17">
        <v>0.185300126602186</v>
      </c>
      <c r="L273" s="17">
        <v>0.17867959428456801</v>
      </c>
      <c r="M273" s="17"/>
      <c r="N273" s="17">
        <v>0.272784036444987</v>
      </c>
      <c r="O273" s="17">
        <v>0.219576034454909</v>
      </c>
      <c r="P273" s="17">
        <v>0.18938092290954101</v>
      </c>
      <c r="Q273" s="17">
        <v>0.211798021279547</v>
      </c>
      <c r="R273" s="17"/>
      <c r="S273" s="17">
        <v>0.25607938514617201</v>
      </c>
      <c r="T273" s="17">
        <v>0.225315705157492</v>
      </c>
      <c r="U273" s="17">
        <v>0.203384879436698</v>
      </c>
      <c r="V273" s="17">
        <v>0.21941538903845301</v>
      </c>
      <c r="W273" s="17">
        <v>0.25506604970924401</v>
      </c>
      <c r="X273" s="17">
        <v>0.21980101623509801</v>
      </c>
      <c r="Y273" s="17">
        <v>0.27464022165394802</v>
      </c>
      <c r="Z273" s="17">
        <v>0.36338624460803498</v>
      </c>
      <c r="AA273" s="17">
        <v>0.160116085606861</v>
      </c>
      <c r="AB273" s="17">
        <v>0.17124705796897599</v>
      </c>
      <c r="AC273" s="17">
        <v>0.19145013514181899</v>
      </c>
      <c r="AD273" s="17">
        <v>0.231937841065048</v>
      </c>
      <c r="AE273" s="17"/>
      <c r="AF273" s="17">
        <v>0.238192464531507</v>
      </c>
      <c r="AG273" s="17">
        <v>0.24880773684412</v>
      </c>
      <c r="AH273" s="17">
        <v>0.26551623309355699</v>
      </c>
      <c r="AI273" s="17">
        <v>0.21667761217815201</v>
      </c>
      <c r="AJ273" s="17">
        <v>0.191694408275974</v>
      </c>
      <c r="AK273" s="17"/>
      <c r="AL273" s="17">
        <v>0.19639883667393099</v>
      </c>
      <c r="AM273" s="17">
        <v>0.219944292276888</v>
      </c>
      <c r="AN273" s="17">
        <v>0.21630055509819901</v>
      </c>
      <c r="AO273" s="17">
        <v>0.31144843846861903</v>
      </c>
      <c r="AP273" s="17">
        <v>0.44001908680372598</v>
      </c>
      <c r="AQ273" s="17"/>
      <c r="AR273" s="17">
        <v>0.27183685080897402</v>
      </c>
      <c r="AS273" s="17"/>
      <c r="AT273" s="17">
        <v>0.30816004515825501</v>
      </c>
      <c r="AU273" s="17"/>
      <c r="AV273" s="17">
        <v>0.22147349106637901</v>
      </c>
      <c r="AW273" s="17"/>
      <c r="AX273" s="17">
        <v>0.19435976069682101</v>
      </c>
      <c r="AY273" s="17">
        <v>0.24852676903471899</v>
      </c>
      <c r="AZ273" s="17"/>
      <c r="BA273" s="17">
        <v>0.23124956340996999</v>
      </c>
      <c r="BB273" s="17">
        <v>0.21125139522959699</v>
      </c>
    </row>
    <row r="274" spans="2:54">
      <c r="B274" t="s">
        <v>185</v>
      </c>
      <c r="C274" s="17">
        <v>0.22509462089392299</v>
      </c>
      <c r="D274" s="17">
        <v>0.23321250708328201</v>
      </c>
      <c r="E274" s="17">
        <v>0.21822000883773399</v>
      </c>
      <c r="F274" s="17"/>
      <c r="G274" s="17">
        <v>0.19009215388345799</v>
      </c>
      <c r="H274" s="17">
        <v>0.24300027390492401</v>
      </c>
      <c r="I274" s="17">
        <v>0.19014998176112499</v>
      </c>
      <c r="J274" s="17">
        <v>0.21515554013805699</v>
      </c>
      <c r="K274" s="17">
        <v>0.23368278437218601</v>
      </c>
      <c r="L274" s="17">
        <v>0.26929863060568798</v>
      </c>
      <c r="M274" s="17"/>
      <c r="N274" s="17">
        <v>0.241118611898191</v>
      </c>
      <c r="O274" s="17">
        <v>0.23094648449519101</v>
      </c>
      <c r="P274" s="17">
        <v>0.25085258624670298</v>
      </c>
      <c r="Q274" s="17">
        <v>0.180115645609186</v>
      </c>
      <c r="R274" s="17"/>
      <c r="S274" s="17">
        <v>0.24411540037350399</v>
      </c>
      <c r="T274" s="17">
        <v>0.256230842018008</v>
      </c>
      <c r="U274" s="17">
        <v>0.24934204471077301</v>
      </c>
      <c r="V274" s="17">
        <v>0.215250779064801</v>
      </c>
      <c r="W274" s="17">
        <v>0.215203016246863</v>
      </c>
      <c r="X274" s="17">
        <v>0.22459678981227199</v>
      </c>
      <c r="Y274" s="17">
        <v>0.22406070669144401</v>
      </c>
      <c r="Z274" s="17">
        <v>0.186229317161234</v>
      </c>
      <c r="AA274" s="17">
        <v>0.17478920196044101</v>
      </c>
      <c r="AB274" s="17">
        <v>0.22213475295812099</v>
      </c>
      <c r="AC274" s="17">
        <v>0.15852278298757</v>
      </c>
      <c r="AD274" s="17">
        <v>0.32996990694784201</v>
      </c>
      <c r="AE274" s="17"/>
      <c r="AF274" s="17">
        <v>0.216851686986793</v>
      </c>
      <c r="AG274" s="17">
        <v>0.34568954179398598</v>
      </c>
      <c r="AH274" s="17">
        <v>0.232814735799283</v>
      </c>
      <c r="AI274" s="17">
        <v>0.11490372485214</v>
      </c>
      <c r="AJ274" s="17">
        <v>0.26637710532671199</v>
      </c>
      <c r="AK274" s="17"/>
      <c r="AL274" s="17">
        <v>0.25003232066969699</v>
      </c>
      <c r="AM274" s="17">
        <v>0.18910392347112401</v>
      </c>
      <c r="AN274" s="17">
        <v>0.20313335817358699</v>
      </c>
      <c r="AO274" s="17">
        <v>0.24580423469170401</v>
      </c>
      <c r="AP274" s="17">
        <v>0.278118052310034</v>
      </c>
      <c r="AQ274" s="17"/>
      <c r="AR274" s="17">
        <v>0.24225962898645101</v>
      </c>
      <c r="AS274" s="17"/>
      <c r="AT274" s="17">
        <v>0.27493234455783</v>
      </c>
      <c r="AU274" s="17"/>
      <c r="AV274" s="17">
        <v>0.207261430693746</v>
      </c>
      <c r="AW274" s="17"/>
      <c r="AX274" s="17">
        <v>0.24080349245767699</v>
      </c>
      <c r="AY274" s="17">
        <v>0.21546078785477399</v>
      </c>
      <c r="AZ274" s="17"/>
      <c r="BA274" s="17">
        <v>0.25969439266251498</v>
      </c>
      <c r="BB274" s="17">
        <v>0.23269169070169499</v>
      </c>
    </row>
    <row r="275" spans="2:54">
      <c r="B275" t="s">
        <v>130</v>
      </c>
      <c r="C275" s="17">
        <v>3.8097406174594201E-2</v>
      </c>
      <c r="D275" s="17">
        <v>3.4064827714496003E-2</v>
      </c>
      <c r="E275" s="17">
        <v>4.1220046418807797E-2</v>
      </c>
      <c r="F275" s="17"/>
      <c r="G275" s="17">
        <v>5.2013008097489703E-2</v>
      </c>
      <c r="H275" s="17">
        <v>3.6658774486047603E-2</v>
      </c>
      <c r="I275" s="17">
        <v>2.5872063165404E-2</v>
      </c>
      <c r="J275" s="17">
        <v>4.0831962512733001E-2</v>
      </c>
      <c r="K275" s="17">
        <v>3.1616003425455903E-2</v>
      </c>
      <c r="L275" s="17">
        <v>4.22487712560453E-2</v>
      </c>
      <c r="M275" s="17"/>
      <c r="N275" s="17">
        <v>2.9987029964195999E-2</v>
      </c>
      <c r="O275" s="17">
        <v>4.5295502765821602E-2</v>
      </c>
      <c r="P275" s="17">
        <v>4.72588693796211E-2</v>
      </c>
      <c r="Q275" s="17">
        <v>3.0372108622561799E-2</v>
      </c>
      <c r="R275" s="17"/>
      <c r="S275" s="17">
        <v>4.0160694435293701E-2</v>
      </c>
      <c r="T275" s="17">
        <v>3.5890742553497897E-2</v>
      </c>
      <c r="U275" s="17">
        <v>4.3191533904614603E-2</v>
      </c>
      <c r="V275" s="17">
        <v>3.0351522018767899E-2</v>
      </c>
      <c r="W275" s="17">
        <v>9.7828550727463003E-3</v>
      </c>
      <c r="X275" s="17">
        <v>8.1787556226281005E-2</v>
      </c>
      <c r="Y275" s="17">
        <v>4.7643378136997101E-2</v>
      </c>
      <c r="Z275" s="17">
        <v>1.26024372532034E-2</v>
      </c>
      <c r="AA275" s="17">
        <v>4.3683494708330398E-2</v>
      </c>
      <c r="AB275" s="17">
        <v>3.4814621587066802E-2</v>
      </c>
      <c r="AC275" s="17">
        <v>1.11632303386009E-2</v>
      </c>
      <c r="AD275" s="17">
        <v>2.4280153884635201E-2</v>
      </c>
      <c r="AE275" s="17"/>
      <c r="AF275" s="17">
        <v>2.4451885714255599E-2</v>
      </c>
      <c r="AG275" s="17">
        <v>3.7255669542448903E-2</v>
      </c>
      <c r="AH275" s="17">
        <v>2.9274719462157098E-2</v>
      </c>
      <c r="AI275" s="17">
        <v>4.1399894050066499E-2</v>
      </c>
      <c r="AJ275" s="17">
        <v>2.3104777564933801E-2</v>
      </c>
      <c r="AK275" s="17"/>
      <c r="AL275" s="17">
        <v>4.7225491776474803E-2</v>
      </c>
      <c r="AM275" s="17">
        <v>4.7950449313576199E-2</v>
      </c>
      <c r="AN275" s="17">
        <v>3.4568767295151299E-2</v>
      </c>
      <c r="AO275" s="17">
        <v>0</v>
      </c>
      <c r="AP275" s="17">
        <v>0</v>
      </c>
      <c r="AQ275" s="17"/>
      <c r="AR275" s="17">
        <v>1.9205398127242299E-2</v>
      </c>
      <c r="AS275" s="17"/>
      <c r="AT275" s="17">
        <v>1.6376739795909701E-2</v>
      </c>
      <c r="AU275" s="17"/>
      <c r="AV275" s="17">
        <v>1.3959507896504001E-2</v>
      </c>
      <c r="AW275" s="17"/>
      <c r="AX275" s="17">
        <v>9.6755172547636301E-3</v>
      </c>
      <c r="AY275" s="17">
        <v>3.4541549763283302E-2</v>
      </c>
      <c r="AZ275" s="17"/>
      <c r="BA275" s="17">
        <v>3.5739701373885401E-2</v>
      </c>
      <c r="BB275" s="17">
        <v>2.8349512812121301E-2</v>
      </c>
    </row>
    <row r="276" spans="2:54">
      <c r="B276" t="s">
        <v>101</v>
      </c>
      <c r="C276" s="17">
        <v>3.5392272419494997E-2</v>
      </c>
      <c r="D276" s="17">
        <v>4.05428944500629E-2</v>
      </c>
      <c r="E276" s="17">
        <v>3.03943747574527E-2</v>
      </c>
      <c r="F276" s="17"/>
      <c r="G276" s="17">
        <v>4.8937974320518197E-2</v>
      </c>
      <c r="H276" s="17">
        <v>1.7940703194482599E-2</v>
      </c>
      <c r="I276" s="17">
        <v>3.7996356939638203E-2</v>
      </c>
      <c r="J276" s="17">
        <v>2.22682226167823E-2</v>
      </c>
      <c r="K276" s="17">
        <v>4.73263883792132E-2</v>
      </c>
      <c r="L276" s="17">
        <v>4.23468869707107E-2</v>
      </c>
      <c r="M276" s="17"/>
      <c r="N276" s="17">
        <v>3.19847222927786E-2</v>
      </c>
      <c r="O276" s="17">
        <v>3.1392470889396097E-2</v>
      </c>
      <c r="P276" s="17">
        <v>4.8091718536243097E-2</v>
      </c>
      <c r="Q276" s="17">
        <v>3.03402783550469E-2</v>
      </c>
      <c r="R276" s="17"/>
      <c r="S276" s="17">
        <v>2.5380199872370401E-2</v>
      </c>
      <c r="T276" s="17">
        <v>2.77574439612733E-2</v>
      </c>
      <c r="U276" s="17">
        <v>3.9921720980546499E-2</v>
      </c>
      <c r="V276" s="17">
        <v>3.5277280445853001E-2</v>
      </c>
      <c r="W276" s="17">
        <v>0.111974372466719</v>
      </c>
      <c r="X276" s="17">
        <v>4.5004387999842098E-2</v>
      </c>
      <c r="Y276" s="17">
        <v>3.7579775000159903E-2</v>
      </c>
      <c r="Z276" s="17">
        <v>1.3677049141567799E-2</v>
      </c>
      <c r="AA276" s="17">
        <v>1.99687884074033E-2</v>
      </c>
      <c r="AB276" s="17">
        <v>2.6920935346467698E-2</v>
      </c>
      <c r="AC276" s="17">
        <v>3.9549863753195101E-2</v>
      </c>
      <c r="AD276" s="17">
        <v>0</v>
      </c>
      <c r="AE276" s="17"/>
      <c r="AF276" s="17">
        <v>2.1939744911770798E-2</v>
      </c>
      <c r="AG276" s="17">
        <v>3.2411124393754598E-2</v>
      </c>
      <c r="AH276" s="17">
        <v>3.1526831914304401E-2</v>
      </c>
      <c r="AI276" s="17">
        <v>5.9994967119218201E-2</v>
      </c>
      <c r="AJ276" s="17">
        <v>6.72955657616542E-2</v>
      </c>
      <c r="AK276" s="17"/>
      <c r="AL276" s="17">
        <v>4.9352323513774901E-2</v>
      </c>
      <c r="AM276" s="17">
        <v>1.52814801325586E-2</v>
      </c>
      <c r="AN276" s="17">
        <v>3.0917794831066801E-2</v>
      </c>
      <c r="AO276" s="17">
        <v>3.88421544525226E-2</v>
      </c>
      <c r="AP276" s="17">
        <v>7.0281070929688105E-2</v>
      </c>
      <c r="AQ276" s="17"/>
      <c r="AR276" s="17">
        <v>5.0425084368709301E-2</v>
      </c>
      <c r="AS276" s="17"/>
      <c r="AT276" s="17">
        <v>2.6541331382676399E-2</v>
      </c>
      <c r="AU276" s="17"/>
      <c r="AV276" s="17">
        <v>7.2138263181093995E-2</v>
      </c>
      <c r="AW276" s="17"/>
      <c r="AX276" s="17">
        <v>2.3445748599659401E-2</v>
      </c>
      <c r="AY276" s="17">
        <v>2.7317834033887101E-2</v>
      </c>
      <c r="AZ276" s="17"/>
      <c r="BA276" s="17">
        <v>5.3984732177023903E-2</v>
      </c>
      <c r="BB276" s="17">
        <v>2.5744693258935501E-2</v>
      </c>
    </row>
    <row r="277" spans="2:54">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row>
    <row r="278" spans="2:54">
      <c r="B278" s="6" t="s">
        <v>187</v>
      </c>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row>
    <row r="279" spans="2:54">
      <c r="B279" s="24" t="s">
        <v>29</v>
      </c>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row>
    <row r="280" spans="2:54">
      <c r="B280" t="s">
        <v>188</v>
      </c>
      <c r="C280" s="17">
        <v>0.505243097289786</v>
      </c>
      <c r="D280" s="17">
        <v>0.51976948965449499</v>
      </c>
      <c r="E280" s="17">
        <v>0.488102311844264</v>
      </c>
      <c r="F280" s="17"/>
      <c r="G280" s="17">
        <v>0.46790100657181399</v>
      </c>
      <c r="H280" s="17">
        <v>0.47672520618346598</v>
      </c>
      <c r="I280" s="17">
        <v>0.48550898917912699</v>
      </c>
      <c r="J280" s="17">
        <v>0.49881553242467502</v>
      </c>
      <c r="K280" s="17">
        <v>0.596167571824882</v>
      </c>
      <c r="L280" s="17">
        <v>0.51127520546976402</v>
      </c>
      <c r="M280" s="17"/>
      <c r="N280" s="17">
        <v>0.576707590675135</v>
      </c>
      <c r="O280" s="17">
        <v>0.49445387990157302</v>
      </c>
      <c r="P280" s="17">
        <v>0.46650828989732501</v>
      </c>
      <c r="Q280" s="17">
        <v>0.47762394938355801</v>
      </c>
      <c r="R280" s="17"/>
      <c r="S280" s="17">
        <v>0.45268749965033001</v>
      </c>
      <c r="T280" s="17">
        <v>0.56844889520771102</v>
      </c>
      <c r="U280" s="17">
        <v>0.527396813464175</v>
      </c>
      <c r="V280" s="17">
        <v>0.54489746906042402</v>
      </c>
      <c r="W280" s="17">
        <v>0.41778145105744202</v>
      </c>
      <c r="X280" s="17">
        <v>0.52406585978290299</v>
      </c>
      <c r="Y280" s="17">
        <v>0.500351137844259</v>
      </c>
      <c r="Z280" s="17">
        <v>0.462154084011139</v>
      </c>
      <c r="AA280" s="17">
        <v>0.49323309978979202</v>
      </c>
      <c r="AB280" s="17">
        <v>0.48545876277036298</v>
      </c>
      <c r="AC280" s="17">
        <v>0.57076478838225697</v>
      </c>
      <c r="AD280" s="17">
        <v>0.52152959086439798</v>
      </c>
      <c r="AE280" s="17"/>
      <c r="AF280" s="17">
        <v>0.54841951050729099</v>
      </c>
      <c r="AG280" s="17">
        <v>0.47969928761129899</v>
      </c>
      <c r="AH280" s="17">
        <v>0.59178284873217402</v>
      </c>
      <c r="AI280" s="17">
        <v>0.666760543517538</v>
      </c>
      <c r="AJ280" s="17">
        <v>0.38475041766051699</v>
      </c>
      <c r="AK280" s="17"/>
      <c r="AL280" s="17">
        <v>0.48480272964805499</v>
      </c>
      <c r="AM280" s="17">
        <v>0.49151871773317002</v>
      </c>
      <c r="AN280" s="17">
        <v>0.53630793579761904</v>
      </c>
      <c r="AO280" s="17">
        <v>0.51799016579536095</v>
      </c>
      <c r="AP280" s="17">
        <v>0.72994722876905105</v>
      </c>
      <c r="AQ280" s="17"/>
      <c r="AR280" s="17">
        <v>0.52444511748157496</v>
      </c>
      <c r="AS280" s="17"/>
      <c r="AT280" s="17">
        <v>0.49186849094032598</v>
      </c>
      <c r="AU280" s="17"/>
      <c r="AV280" s="17">
        <v>0.56344117463014698</v>
      </c>
      <c r="AW280" s="17"/>
      <c r="AX280" s="17">
        <v>0.57526536681117801</v>
      </c>
      <c r="AY280" s="17">
        <v>0.52747241619603102</v>
      </c>
      <c r="AZ280" s="17"/>
      <c r="BA280" s="17">
        <v>0.483210371264848</v>
      </c>
      <c r="BB280" s="17">
        <v>0.54343815422229702</v>
      </c>
    </row>
    <row r="281" spans="2:54">
      <c r="B281" t="s">
        <v>189</v>
      </c>
      <c r="C281" s="17">
        <v>0.32297248020671099</v>
      </c>
      <c r="D281" s="17">
        <v>0.31017070606968999</v>
      </c>
      <c r="E281" s="17">
        <v>0.33625540839525198</v>
      </c>
      <c r="F281" s="17"/>
      <c r="G281" s="17">
        <v>0.31791741463934298</v>
      </c>
      <c r="H281" s="17">
        <v>0.31963739837059302</v>
      </c>
      <c r="I281" s="17">
        <v>0.32000701313896901</v>
      </c>
      <c r="J281" s="17">
        <v>0.35102243381756398</v>
      </c>
      <c r="K281" s="17">
        <v>0.35026049784772501</v>
      </c>
      <c r="L281" s="17">
        <v>0.289460301726716</v>
      </c>
      <c r="M281" s="17"/>
      <c r="N281" s="17">
        <v>0.31188050616282698</v>
      </c>
      <c r="O281" s="17">
        <v>0.31547387700540902</v>
      </c>
      <c r="P281" s="17">
        <v>0.34888201682332398</v>
      </c>
      <c r="Q281" s="17">
        <v>0.322848301937181</v>
      </c>
      <c r="R281" s="17"/>
      <c r="S281" s="17">
        <v>0.30729374622113698</v>
      </c>
      <c r="T281" s="17">
        <v>0.31587964215085701</v>
      </c>
      <c r="U281" s="17">
        <v>0.38701813718230998</v>
      </c>
      <c r="V281" s="17">
        <v>0.32209233762637002</v>
      </c>
      <c r="W281" s="17">
        <v>0.27361325575934697</v>
      </c>
      <c r="X281" s="17">
        <v>0.333474923147067</v>
      </c>
      <c r="Y281" s="17">
        <v>0.25465659605595298</v>
      </c>
      <c r="Z281" s="17">
        <v>0.40066089951862299</v>
      </c>
      <c r="AA281" s="17">
        <v>0.29738713556708102</v>
      </c>
      <c r="AB281" s="17">
        <v>0.36870333797185401</v>
      </c>
      <c r="AC281" s="17">
        <v>0.35549813372217098</v>
      </c>
      <c r="AD281" s="17">
        <v>0.32835428556056301</v>
      </c>
      <c r="AE281" s="17"/>
      <c r="AF281" s="17">
        <v>0.34186633089483298</v>
      </c>
      <c r="AG281" s="17">
        <v>0.35329335526398398</v>
      </c>
      <c r="AH281" s="17">
        <v>0.31810434216126998</v>
      </c>
      <c r="AI281" s="17">
        <v>0.31979607255704301</v>
      </c>
      <c r="AJ281" s="17">
        <v>0.27312437764989</v>
      </c>
      <c r="AK281" s="17"/>
      <c r="AL281" s="17">
        <v>0.30796671232746198</v>
      </c>
      <c r="AM281" s="17">
        <v>0.317820049843133</v>
      </c>
      <c r="AN281" s="17">
        <v>0.307085638567546</v>
      </c>
      <c r="AO281" s="17">
        <v>0.37236181934333101</v>
      </c>
      <c r="AP281" s="17">
        <v>0.31463513332602899</v>
      </c>
      <c r="AQ281" s="17"/>
      <c r="AR281" s="17">
        <v>0.318864144567781</v>
      </c>
      <c r="AS281" s="17"/>
      <c r="AT281" s="17">
        <v>0.31329554348614203</v>
      </c>
      <c r="AU281" s="17"/>
      <c r="AV281" s="17">
        <v>0.31137439725208199</v>
      </c>
      <c r="AW281" s="17"/>
      <c r="AX281" s="17">
        <v>0.38857965856505999</v>
      </c>
      <c r="AY281" s="17">
        <v>0.31098860144235801</v>
      </c>
      <c r="AZ281" s="17"/>
      <c r="BA281" s="17">
        <v>0.32859533528940499</v>
      </c>
      <c r="BB281" s="17">
        <v>0.30887956917203102</v>
      </c>
    </row>
    <row r="282" spans="2:54">
      <c r="B282" t="s">
        <v>190</v>
      </c>
      <c r="C282" s="17">
        <v>0.31658231251823199</v>
      </c>
      <c r="D282" s="17">
        <v>0.35159576604844001</v>
      </c>
      <c r="E282" s="17">
        <v>0.280834573290627</v>
      </c>
      <c r="F282" s="17"/>
      <c r="G282" s="17">
        <v>0.284753738018795</v>
      </c>
      <c r="H282" s="17">
        <v>0.33147772367342698</v>
      </c>
      <c r="I282" s="17">
        <v>0.31916341374722401</v>
      </c>
      <c r="J282" s="17">
        <v>0.27325855452990999</v>
      </c>
      <c r="K282" s="17">
        <v>0.34924242196285898</v>
      </c>
      <c r="L282" s="17">
        <v>0.33885839872136497</v>
      </c>
      <c r="M282" s="17"/>
      <c r="N282" s="17">
        <v>0.37676154765775899</v>
      </c>
      <c r="O282" s="17">
        <v>0.33531624846005198</v>
      </c>
      <c r="P282" s="17">
        <v>0.27683488997943601</v>
      </c>
      <c r="Q282" s="17">
        <v>0.26695578554429999</v>
      </c>
      <c r="R282" s="17"/>
      <c r="S282" s="17">
        <v>0.329493884507292</v>
      </c>
      <c r="T282" s="17">
        <v>0.29343439651613001</v>
      </c>
      <c r="U282" s="17">
        <v>0.36710387070943401</v>
      </c>
      <c r="V282" s="17">
        <v>0.34935416498087801</v>
      </c>
      <c r="W282" s="17">
        <v>0.29266719878703501</v>
      </c>
      <c r="X282" s="17">
        <v>0.33259345428071702</v>
      </c>
      <c r="Y282" s="17">
        <v>0.33046476090974403</v>
      </c>
      <c r="Z282" s="17">
        <v>0.32307678687096297</v>
      </c>
      <c r="AA282" s="17">
        <v>0.294522429782059</v>
      </c>
      <c r="AB282" s="17">
        <v>0.28278585841227299</v>
      </c>
      <c r="AC282" s="17">
        <v>0.31731743654153499</v>
      </c>
      <c r="AD282" s="17">
        <v>0.25816222093400198</v>
      </c>
      <c r="AE282" s="17"/>
      <c r="AF282" s="17">
        <v>0.35149213953800001</v>
      </c>
      <c r="AG282" s="17">
        <v>0.33884728930986302</v>
      </c>
      <c r="AH282" s="17">
        <v>0.36801152467862502</v>
      </c>
      <c r="AI282" s="17">
        <v>0.25814964409755298</v>
      </c>
      <c r="AJ282" s="17">
        <v>0.26174868424126002</v>
      </c>
      <c r="AK282" s="17"/>
      <c r="AL282" s="17">
        <v>0.254512997247545</v>
      </c>
      <c r="AM282" s="17">
        <v>0.32223996327584398</v>
      </c>
      <c r="AN282" s="17">
        <v>0.31554081503263798</v>
      </c>
      <c r="AO282" s="17">
        <v>0.38817637835466101</v>
      </c>
      <c r="AP282" s="17">
        <v>0.48741224545498402</v>
      </c>
      <c r="AQ282" s="17"/>
      <c r="AR282" s="17">
        <v>0.34878878049772799</v>
      </c>
      <c r="AS282" s="17"/>
      <c r="AT282" s="17">
        <v>0.294459777938399</v>
      </c>
      <c r="AU282" s="17"/>
      <c r="AV282" s="17">
        <v>0.38866260672636999</v>
      </c>
      <c r="AW282" s="17"/>
      <c r="AX282" s="17">
        <v>0.39710964960450001</v>
      </c>
      <c r="AY282" s="17">
        <v>0.336781340066379</v>
      </c>
      <c r="AZ282" s="17"/>
      <c r="BA282" s="17">
        <v>0.321872532857714</v>
      </c>
      <c r="BB282" s="17">
        <v>0.34092990735036499</v>
      </c>
    </row>
    <row r="283" spans="2:54">
      <c r="B283" t="s">
        <v>191</v>
      </c>
      <c r="C283" s="17">
        <v>0.31537510724095202</v>
      </c>
      <c r="D283" s="17">
        <v>0.30450561606855497</v>
      </c>
      <c r="E283" s="17">
        <v>0.326592748931059</v>
      </c>
      <c r="F283" s="17"/>
      <c r="G283" s="17">
        <v>0.31994036559081301</v>
      </c>
      <c r="H283" s="17">
        <v>0.33041341813556002</v>
      </c>
      <c r="I283" s="17">
        <v>0.34759897316861599</v>
      </c>
      <c r="J283" s="17">
        <v>0.30704280276624002</v>
      </c>
      <c r="K283" s="17">
        <v>0.29477724873753303</v>
      </c>
      <c r="L283" s="17">
        <v>0.29723510324116498</v>
      </c>
      <c r="M283" s="17"/>
      <c r="N283" s="17">
        <v>0.32013825811594898</v>
      </c>
      <c r="O283" s="17">
        <v>0.32770724262585499</v>
      </c>
      <c r="P283" s="17">
        <v>0.29175823250882199</v>
      </c>
      <c r="Q283" s="17">
        <v>0.32590541012869101</v>
      </c>
      <c r="R283" s="17"/>
      <c r="S283" s="17">
        <v>0.30374954189738501</v>
      </c>
      <c r="T283" s="17">
        <v>0.253971810732873</v>
      </c>
      <c r="U283" s="17">
        <v>0.39466308570555397</v>
      </c>
      <c r="V283" s="17">
        <v>0.33040188440037099</v>
      </c>
      <c r="W283" s="17">
        <v>0.36066959447359698</v>
      </c>
      <c r="X283" s="17">
        <v>0.27516340732887901</v>
      </c>
      <c r="Y283" s="17">
        <v>0.287367447072507</v>
      </c>
      <c r="Z283" s="17">
        <v>0.29584001558723699</v>
      </c>
      <c r="AA283" s="17">
        <v>0.34421461977666901</v>
      </c>
      <c r="AB283" s="17">
        <v>0.256075654127356</v>
      </c>
      <c r="AC283" s="17">
        <v>0.400055687144733</v>
      </c>
      <c r="AD283" s="17">
        <v>0.397231401286743</v>
      </c>
      <c r="AE283" s="17"/>
      <c r="AF283" s="17">
        <v>0.33343117122727101</v>
      </c>
      <c r="AG283" s="17">
        <v>0.28722064619527399</v>
      </c>
      <c r="AH283" s="17">
        <v>0.36100743733920498</v>
      </c>
      <c r="AI283" s="17">
        <v>0.33016511874983601</v>
      </c>
      <c r="AJ283" s="17">
        <v>0.29951241728432199</v>
      </c>
      <c r="AK283" s="17"/>
      <c r="AL283" s="17">
        <v>0.27532547157923498</v>
      </c>
      <c r="AM283" s="17">
        <v>0.30315635830814902</v>
      </c>
      <c r="AN283" s="17">
        <v>0.360713263245382</v>
      </c>
      <c r="AO283" s="17">
        <v>0.327362180125778</v>
      </c>
      <c r="AP283" s="17">
        <v>0.404490074688232</v>
      </c>
      <c r="AQ283" s="17"/>
      <c r="AR283" s="17">
        <v>0.36899897049150499</v>
      </c>
      <c r="AS283" s="17"/>
      <c r="AT283" s="17">
        <v>0.28585238282332698</v>
      </c>
      <c r="AU283" s="17"/>
      <c r="AV283" s="17">
        <v>0.38419971704488898</v>
      </c>
      <c r="AW283" s="17"/>
      <c r="AX283" s="17">
        <v>0.37378584640082302</v>
      </c>
      <c r="AY283" s="17">
        <v>0.30295505900335201</v>
      </c>
      <c r="AZ283" s="17"/>
      <c r="BA283" s="17">
        <v>0.29238207385725501</v>
      </c>
      <c r="BB283" s="17">
        <v>0.34459847038180602</v>
      </c>
    </row>
    <row r="284" spans="2:54">
      <c r="B284" t="s">
        <v>192</v>
      </c>
      <c r="C284" s="17">
        <v>0.30410920942879499</v>
      </c>
      <c r="D284" s="17">
        <v>0.34860124576268398</v>
      </c>
      <c r="E284" s="17">
        <v>0.25717987506511703</v>
      </c>
      <c r="F284" s="17"/>
      <c r="G284" s="17">
        <v>0.29500993688784499</v>
      </c>
      <c r="H284" s="17">
        <v>0.24206034905079199</v>
      </c>
      <c r="I284" s="17">
        <v>0.277887946539359</v>
      </c>
      <c r="J284" s="17">
        <v>0.30363978893856503</v>
      </c>
      <c r="K284" s="17">
        <v>0.30697965003456401</v>
      </c>
      <c r="L284" s="17">
        <v>0.37623666013053197</v>
      </c>
      <c r="M284" s="17"/>
      <c r="N284" s="17">
        <v>0.35999706984680102</v>
      </c>
      <c r="O284" s="17">
        <v>0.28220862178643102</v>
      </c>
      <c r="P284" s="17">
        <v>0.293006613186787</v>
      </c>
      <c r="Q284" s="17">
        <v>0.27606277972523702</v>
      </c>
      <c r="R284" s="17"/>
      <c r="S284" s="17">
        <v>0.28992914561822303</v>
      </c>
      <c r="T284" s="17">
        <v>0.32206304072632802</v>
      </c>
      <c r="U284" s="17">
        <v>0.32734495945338898</v>
      </c>
      <c r="V284" s="17">
        <v>0.34453742846336</v>
      </c>
      <c r="W284" s="17">
        <v>0.30045506517103399</v>
      </c>
      <c r="X284" s="17">
        <v>0.310597899280527</v>
      </c>
      <c r="Y284" s="17">
        <v>0.32876745589833101</v>
      </c>
      <c r="Z284" s="17">
        <v>0.31902325336513099</v>
      </c>
      <c r="AA284" s="17">
        <v>0.291264553138815</v>
      </c>
      <c r="AB284" s="17">
        <v>0.23774329486938001</v>
      </c>
      <c r="AC284" s="17">
        <v>0.25468302695344602</v>
      </c>
      <c r="AD284" s="17">
        <v>0.32629345851017599</v>
      </c>
      <c r="AE284" s="17"/>
      <c r="AF284" s="17">
        <v>0.32319114280775801</v>
      </c>
      <c r="AG284" s="17">
        <v>0.318583482259997</v>
      </c>
      <c r="AH284" s="17">
        <v>0.32628831931480701</v>
      </c>
      <c r="AI284" s="17">
        <v>0.245940052674857</v>
      </c>
      <c r="AJ284" s="17">
        <v>0.33521380098949199</v>
      </c>
      <c r="AK284" s="17"/>
      <c r="AL284" s="17">
        <v>0.27216922527769599</v>
      </c>
      <c r="AM284" s="17">
        <v>0.29504632469026398</v>
      </c>
      <c r="AN284" s="17">
        <v>0.31429173327031701</v>
      </c>
      <c r="AO284" s="17">
        <v>0.36742692831298202</v>
      </c>
      <c r="AP284" s="17">
        <v>0.203350883144856</v>
      </c>
      <c r="AQ284" s="17"/>
      <c r="AR284" s="17">
        <v>0.38314059042212401</v>
      </c>
      <c r="AS284" s="17"/>
      <c r="AT284" s="17">
        <v>0.37172242454424298</v>
      </c>
      <c r="AU284" s="17"/>
      <c r="AV284" s="17">
        <v>0.41997213179401699</v>
      </c>
      <c r="AW284" s="17"/>
      <c r="AX284" s="17">
        <v>0.35290266762098899</v>
      </c>
      <c r="AY284" s="17">
        <v>0.32902839495832598</v>
      </c>
      <c r="AZ284" s="17"/>
      <c r="BA284" s="17">
        <v>0.31916532414094001</v>
      </c>
      <c r="BB284" s="17">
        <v>0.31926199871897298</v>
      </c>
    </row>
    <row r="285" spans="2:54">
      <c r="B285" t="s">
        <v>193</v>
      </c>
      <c r="C285" s="17">
        <v>0.22968429416914199</v>
      </c>
      <c r="D285" s="17">
        <v>0.227327504080058</v>
      </c>
      <c r="E285" s="17">
        <v>0.23301645261298401</v>
      </c>
      <c r="F285" s="17"/>
      <c r="G285" s="17">
        <v>0.24521752002024899</v>
      </c>
      <c r="H285" s="17">
        <v>0.26090279055014298</v>
      </c>
      <c r="I285" s="17">
        <v>0.22467966799342601</v>
      </c>
      <c r="J285" s="17">
        <v>0.25643410130247302</v>
      </c>
      <c r="K285" s="17">
        <v>0.23615549180554499</v>
      </c>
      <c r="L285" s="17">
        <v>0.17224339799023899</v>
      </c>
      <c r="M285" s="17"/>
      <c r="N285" s="17">
        <v>0.234310658724528</v>
      </c>
      <c r="O285" s="17">
        <v>0.224044565000389</v>
      </c>
      <c r="P285" s="17">
        <v>0.226499688756753</v>
      </c>
      <c r="Q285" s="17">
        <v>0.22959072526448501</v>
      </c>
      <c r="R285" s="17"/>
      <c r="S285" s="17">
        <v>0.28144297662182499</v>
      </c>
      <c r="T285" s="17">
        <v>0.24852103868091799</v>
      </c>
      <c r="U285" s="17">
        <v>0.19128146018206399</v>
      </c>
      <c r="V285" s="17">
        <v>0.17015608636063601</v>
      </c>
      <c r="W285" s="17">
        <v>0.26831682024215497</v>
      </c>
      <c r="X285" s="17">
        <v>0.22378374272510199</v>
      </c>
      <c r="Y285" s="17">
        <v>0.29529782776054397</v>
      </c>
      <c r="Z285" s="17">
        <v>0.21275094435935299</v>
      </c>
      <c r="AA285" s="17">
        <v>0.21492259999739899</v>
      </c>
      <c r="AB285" s="17">
        <v>0.226244044343826</v>
      </c>
      <c r="AC285" s="17">
        <v>0.13659442653141701</v>
      </c>
      <c r="AD285" s="17">
        <v>0.194859024711421</v>
      </c>
      <c r="AE285" s="17"/>
      <c r="AF285" s="17">
        <v>0.236295107937189</v>
      </c>
      <c r="AG285" s="17">
        <v>0.25007252508002897</v>
      </c>
      <c r="AH285" s="17">
        <v>0.230810469702944</v>
      </c>
      <c r="AI285" s="17">
        <v>0.38327270242240202</v>
      </c>
      <c r="AJ285" s="17">
        <v>0.16540297930544801</v>
      </c>
      <c r="AK285" s="17"/>
      <c r="AL285" s="17">
        <v>0.20451251482399199</v>
      </c>
      <c r="AM285" s="17">
        <v>0.27778147934278402</v>
      </c>
      <c r="AN285" s="17">
        <v>0.23813178618335001</v>
      </c>
      <c r="AO285" s="17">
        <v>0.222454069550346</v>
      </c>
      <c r="AP285" s="17">
        <v>0.23788669282509101</v>
      </c>
      <c r="AQ285" s="17"/>
      <c r="AR285" s="17">
        <v>0.224828864854794</v>
      </c>
      <c r="AS285" s="17"/>
      <c r="AT285" s="17">
        <v>0.23718130475973501</v>
      </c>
      <c r="AU285" s="17"/>
      <c r="AV285" s="17">
        <v>0.17790700188112701</v>
      </c>
      <c r="AW285" s="17"/>
      <c r="AX285" s="17">
        <v>0.306946126065547</v>
      </c>
      <c r="AY285" s="17">
        <v>0.23351383619262001</v>
      </c>
      <c r="AZ285" s="17"/>
      <c r="BA285" s="17">
        <v>0.204442827451464</v>
      </c>
      <c r="BB285" s="17">
        <v>0.25474763504395798</v>
      </c>
    </row>
    <row r="286" spans="2:54">
      <c r="B286" t="s">
        <v>194</v>
      </c>
      <c r="C286" s="17">
        <v>0.17261249714961999</v>
      </c>
      <c r="D286" s="17">
        <v>0.18914869687866001</v>
      </c>
      <c r="E286" s="17">
        <v>0.153531420515015</v>
      </c>
      <c r="F286" s="17"/>
      <c r="G286" s="17">
        <v>0.223444179462126</v>
      </c>
      <c r="H286" s="17">
        <v>0.235176740858004</v>
      </c>
      <c r="I286" s="17">
        <v>0.21503660103137601</v>
      </c>
      <c r="J286" s="17">
        <v>0.16924185627446101</v>
      </c>
      <c r="K286" s="17">
        <v>8.7501262081120995E-2</v>
      </c>
      <c r="L286" s="17">
        <v>0.11815045769599999</v>
      </c>
      <c r="M286" s="17"/>
      <c r="N286" s="17">
        <v>0.18744515173295601</v>
      </c>
      <c r="O286" s="17">
        <v>0.17328488556168201</v>
      </c>
      <c r="P286" s="17">
        <v>0.16125404972017299</v>
      </c>
      <c r="Q286" s="17">
        <v>0.16008646755529299</v>
      </c>
      <c r="R286" s="17"/>
      <c r="S286" s="17">
        <v>0.17209331214104201</v>
      </c>
      <c r="T286" s="17">
        <v>0.15121851503723299</v>
      </c>
      <c r="U286" s="17">
        <v>0.14001905931275799</v>
      </c>
      <c r="V286" s="17">
        <v>0.21134783339198801</v>
      </c>
      <c r="W286" s="17">
        <v>9.8079546308302401E-2</v>
      </c>
      <c r="X286" s="17">
        <v>0.14131360541496399</v>
      </c>
      <c r="Y286" s="17">
        <v>0.23498958272951201</v>
      </c>
      <c r="Z286" s="17">
        <v>9.7264834509629597E-2</v>
      </c>
      <c r="AA286" s="17">
        <v>0.22313980869812899</v>
      </c>
      <c r="AB286" s="17">
        <v>0.189795640312514</v>
      </c>
      <c r="AC286" s="17">
        <v>0.16420281654847399</v>
      </c>
      <c r="AD286" s="17">
        <v>0.233080140735722</v>
      </c>
      <c r="AE286" s="17"/>
      <c r="AF286" s="17">
        <v>0.207688552652848</v>
      </c>
      <c r="AG286" s="17">
        <v>0.14595698888012101</v>
      </c>
      <c r="AH286" s="17">
        <v>0.16733342219696301</v>
      </c>
      <c r="AI286" s="17">
        <v>0.30486232401878</v>
      </c>
      <c r="AJ286" s="17">
        <v>0.12409699055719001</v>
      </c>
      <c r="AK286" s="17"/>
      <c r="AL286" s="17">
        <v>0.151976655860001</v>
      </c>
      <c r="AM286" s="17">
        <v>0.168696424564064</v>
      </c>
      <c r="AN286" s="17">
        <v>0.19792631691784901</v>
      </c>
      <c r="AO286" s="17">
        <v>0.22459961944156101</v>
      </c>
      <c r="AP286" s="17">
        <v>0.12414650456639199</v>
      </c>
      <c r="AQ286" s="17"/>
      <c r="AR286" s="17">
        <v>0.23286687911548701</v>
      </c>
      <c r="AS286" s="17"/>
      <c r="AT286" s="17">
        <v>0.19646895471482401</v>
      </c>
      <c r="AU286" s="17"/>
      <c r="AV286" s="17">
        <v>0.293238031669185</v>
      </c>
      <c r="AW286" s="17"/>
      <c r="AX286" s="17">
        <v>0.113118115522894</v>
      </c>
      <c r="AY286" s="17">
        <v>0.20425097419386801</v>
      </c>
      <c r="AZ286" s="17"/>
      <c r="BA286" s="17">
        <v>0.118677056958283</v>
      </c>
      <c r="BB286" s="17">
        <v>0.203687105689769</v>
      </c>
    </row>
    <row r="287" spans="2:54">
      <c r="B287" t="s">
        <v>130</v>
      </c>
      <c r="C287" s="17">
        <v>9.4957363653820404E-2</v>
      </c>
      <c r="D287" s="17">
        <v>6.1334726187011197E-2</v>
      </c>
      <c r="E287" s="17">
        <v>0.130756941251158</v>
      </c>
      <c r="F287" s="17"/>
      <c r="G287" s="17">
        <v>8.5796517016771004E-2</v>
      </c>
      <c r="H287" s="17">
        <v>7.4781778247579603E-2</v>
      </c>
      <c r="I287" s="17">
        <v>8.3305626220301299E-2</v>
      </c>
      <c r="J287" s="17">
        <v>0.105707423707259</v>
      </c>
      <c r="K287" s="17">
        <v>9.8903429267575504E-2</v>
      </c>
      <c r="L287" s="17">
        <v>0.113980438151179</v>
      </c>
      <c r="M287" s="17"/>
      <c r="N287" s="17">
        <v>5.0335923272918102E-2</v>
      </c>
      <c r="O287" s="17">
        <v>0.11027422725413399</v>
      </c>
      <c r="P287" s="17">
        <v>9.9428853770449896E-2</v>
      </c>
      <c r="Q287" s="17">
        <v>0.12323263964219</v>
      </c>
      <c r="R287" s="17"/>
      <c r="S287" s="17">
        <v>8.9589534689721098E-2</v>
      </c>
      <c r="T287" s="17">
        <v>8.5927051853202194E-2</v>
      </c>
      <c r="U287" s="17">
        <v>6.7347478919281903E-2</v>
      </c>
      <c r="V287" s="17">
        <v>7.1651477931408095E-2</v>
      </c>
      <c r="W287" s="17">
        <v>9.1241596792285606E-2</v>
      </c>
      <c r="X287" s="17">
        <v>9.9672885808061995E-2</v>
      </c>
      <c r="Y287" s="17">
        <v>9.5374572878770394E-2</v>
      </c>
      <c r="Z287" s="17">
        <v>9.1063756071747104E-2</v>
      </c>
      <c r="AA287" s="17">
        <v>0.106940381858739</v>
      </c>
      <c r="AB287" s="17">
        <v>0.11430345229837199</v>
      </c>
      <c r="AC287" s="17">
        <v>0.15016145282108301</v>
      </c>
      <c r="AD287" s="17">
        <v>0.11225726537936601</v>
      </c>
      <c r="AE287" s="17"/>
      <c r="AF287" s="17">
        <v>6.35324711281232E-2</v>
      </c>
      <c r="AG287" s="17">
        <v>8.4849304319693702E-2</v>
      </c>
      <c r="AH287" s="17">
        <v>6.4941551486645502E-2</v>
      </c>
      <c r="AI287" s="17">
        <v>3.6655674693877698E-2</v>
      </c>
      <c r="AJ287" s="17">
        <v>8.7924919111487698E-2</v>
      </c>
      <c r="AK287" s="17"/>
      <c r="AL287" s="17">
        <v>0.12933027606282099</v>
      </c>
      <c r="AM287" s="17">
        <v>0.113296039609454</v>
      </c>
      <c r="AN287" s="17">
        <v>6.3606107693383998E-2</v>
      </c>
      <c r="AO287" s="17">
        <v>2.8577140825612399E-2</v>
      </c>
      <c r="AP287" s="17">
        <v>0</v>
      </c>
      <c r="AQ287" s="17"/>
      <c r="AR287" s="17">
        <v>4.1653886711121503E-2</v>
      </c>
      <c r="AS287" s="17"/>
      <c r="AT287" s="17">
        <v>5.5771649926412002E-2</v>
      </c>
      <c r="AU287" s="17"/>
      <c r="AV287" s="17">
        <v>3.2087735911134001E-2</v>
      </c>
      <c r="AW287" s="17"/>
      <c r="AX287" s="17">
        <v>4.6263030754149302E-2</v>
      </c>
      <c r="AY287" s="17">
        <v>8.8405003205725002E-2</v>
      </c>
      <c r="AZ287" s="17"/>
      <c r="BA287" s="17">
        <v>9.78211692448471E-2</v>
      </c>
      <c r="BB287" s="17">
        <v>7.5740991237038396E-2</v>
      </c>
    </row>
    <row r="288" spans="2:54">
      <c r="B288" t="s">
        <v>195</v>
      </c>
      <c r="C288" s="17">
        <v>8.6557496029364897E-2</v>
      </c>
      <c r="D288" s="17">
        <v>9.6224937296929006E-2</v>
      </c>
      <c r="E288" s="17">
        <v>7.5542924354510793E-2</v>
      </c>
      <c r="F288" s="17"/>
      <c r="G288" s="17">
        <v>0.183525708848081</v>
      </c>
      <c r="H288" s="17">
        <v>0.14844654523077</v>
      </c>
      <c r="I288" s="17">
        <v>8.5323855939407695E-2</v>
      </c>
      <c r="J288" s="17">
        <v>7.3392396429568699E-2</v>
      </c>
      <c r="K288" s="17">
        <v>5.1440038812008301E-2</v>
      </c>
      <c r="L288" s="17">
        <v>7.8388633371156806E-3</v>
      </c>
      <c r="M288" s="17"/>
      <c r="N288" s="17">
        <v>9.0266767478117099E-2</v>
      </c>
      <c r="O288" s="17">
        <v>6.0700686523074199E-2</v>
      </c>
      <c r="P288" s="17">
        <v>0.110614719934379</v>
      </c>
      <c r="Q288" s="17">
        <v>8.9887382372883906E-2</v>
      </c>
      <c r="R288" s="17"/>
      <c r="S288" s="17">
        <v>0.117996731671762</v>
      </c>
      <c r="T288" s="17">
        <v>5.5178861826387197E-2</v>
      </c>
      <c r="U288" s="17">
        <v>6.7939593077032595E-2</v>
      </c>
      <c r="V288" s="17">
        <v>7.7052130620901896E-2</v>
      </c>
      <c r="W288" s="17">
        <v>7.5348345988420704E-2</v>
      </c>
      <c r="X288" s="17">
        <v>8.2636718397386302E-2</v>
      </c>
      <c r="Y288" s="17">
        <v>8.8648265945423493E-2</v>
      </c>
      <c r="Z288" s="17">
        <v>0.13606682853475499</v>
      </c>
      <c r="AA288" s="17">
        <v>0.116539861457695</v>
      </c>
      <c r="AB288" s="17">
        <v>8.0679554656494498E-2</v>
      </c>
      <c r="AC288" s="17">
        <v>8.3353360294587106E-2</v>
      </c>
      <c r="AD288" s="17">
        <v>4.79647494908476E-2</v>
      </c>
      <c r="AE288" s="17"/>
      <c r="AF288" s="17">
        <v>0.12633466320023701</v>
      </c>
      <c r="AG288" s="17">
        <v>6.5307483618175399E-2</v>
      </c>
      <c r="AH288" s="17">
        <v>5.11802973718464E-2</v>
      </c>
      <c r="AI288" s="17">
        <v>0.131272995962599</v>
      </c>
      <c r="AJ288" s="17">
        <v>7.0928695438604902E-2</v>
      </c>
      <c r="AK288" s="17"/>
      <c r="AL288" s="17">
        <v>7.8868710409793999E-2</v>
      </c>
      <c r="AM288" s="17">
        <v>9.1341420918554295E-2</v>
      </c>
      <c r="AN288" s="17">
        <v>7.5772961995783497E-2</v>
      </c>
      <c r="AO288" s="17">
        <v>0.137056604725668</v>
      </c>
      <c r="AP288" s="17">
        <v>0.10770537185668499</v>
      </c>
      <c r="AQ288" s="17"/>
      <c r="AR288" s="17">
        <v>0.117862475271219</v>
      </c>
      <c r="AS288" s="17"/>
      <c r="AT288" s="17">
        <v>0.14977209746075401</v>
      </c>
      <c r="AU288" s="17"/>
      <c r="AV288" s="17">
        <v>0.127136091009036</v>
      </c>
      <c r="AW288" s="17"/>
      <c r="AX288" s="17">
        <v>4.8119289123096098E-2</v>
      </c>
      <c r="AY288" s="17">
        <v>0.13243346732244499</v>
      </c>
      <c r="AZ288" s="17"/>
      <c r="BA288" s="17">
        <v>4.9978546271026797E-2</v>
      </c>
      <c r="BB288" s="17">
        <v>9.5684479665155295E-2</v>
      </c>
    </row>
    <row r="289" spans="2:54">
      <c r="B289" t="s">
        <v>101</v>
      </c>
      <c r="C289" s="17">
        <v>4.2905411937812603E-2</v>
      </c>
      <c r="D289" s="17">
        <v>4.9542188626322599E-2</v>
      </c>
      <c r="E289" s="17">
        <v>3.6066358735473703E-2</v>
      </c>
      <c r="F289" s="17"/>
      <c r="G289" s="17">
        <v>1.7387574250879601E-2</v>
      </c>
      <c r="H289" s="17">
        <v>2.2061201610052102E-2</v>
      </c>
      <c r="I289" s="17">
        <v>4.1203561585634402E-2</v>
      </c>
      <c r="J289" s="17">
        <v>3.0555827144940501E-2</v>
      </c>
      <c r="K289" s="17">
        <v>4.9147504910483801E-2</v>
      </c>
      <c r="L289" s="17">
        <v>8.3786951193169604E-2</v>
      </c>
      <c r="M289" s="17"/>
      <c r="N289" s="17">
        <v>4.0344614574049399E-2</v>
      </c>
      <c r="O289" s="17">
        <v>4.9961755707461197E-2</v>
      </c>
      <c r="P289" s="17">
        <v>3.7945750862464697E-2</v>
      </c>
      <c r="Q289" s="17">
        <v>4.0560143301487897E-2</v>
      </c>
      <c r="R289" s="17"/>
      <c r="S289" s="17">
        <v>4.0129635277259802E-2</v>
      </c>
      <c r="T289" s="17">
        <v>6.5792329330251198E-2</v>
      </c>
      <c r="U289" s="17">
        <v>2.5337674865465998E-2</v>
      </c>
      <c r="V289" s="17">
        <v>4.7357143762410299E-2</v>
      </c>
      <c r="W289" s="17">
        <v>8.5327860351325599E-2</v>
      </c>
      <c r="X289" s="17">
        <v>4.1781919112677701E-2</v>
      </c>
      <c r="Y289" s="17">
        <v>3.95180136563381E-2</v>
      </c>
      <c r="Z289" s="17">
        <v>4.2834059284165199E-2</v>
      </c>
      <c r="AA289" s="17">
        <v>1.7931638656349901E-2</v>
      </c>
      <c r="AB289" s="17">
        <v>5.4282342127968397E-2</v>
      </c>
      <c r="AC289" s="17">
        <v>1.2059831200336499E-2</v>
      </c>
      <c r="AD289" s="17">
        <v>0</v>
      </c>
      <c r="AE289" s="17"/>
      <c r="AF289" s="17">
        <v>8.0932434156014907E-3</v>
      </c>
      <c r="AG289" s="17">
        <v>6.2224214147303898E-2</v>
      </c>
      <c r="AH289" s="17">
        <v>2.9065963670786999E-2</v>
      </c>
      <c r="AI289" s="17">
        <v>1.6135416831988301E-2</v>
      </c>
      <c r="AJ289" s="17">
        <v>0.13667674646179401</v>
      </c>
      <c r="AK289" s="17"/>
      <c r="AL289" s="17">
        <v>6.1833162379225898E-2</v>
      </c>
      <c r="AM289" s="17">
        <v>3.1613336552723498E-2</v>
      </c>
      <c r="AN289" s="17">
        <v>4.16541543783914E-2</v>
      </c>
      <c r="AO289" s="17">
        <v>3.3404777742002602E-2</v>
      </c>
      <c r="AP289" s="17">
        <v>6.2373760042343199E-2</v>
      </c>
      <c r="AQ289" s="17"/>
      <c r="AR289" s="17">
        <v>1.6589920373615102E-2</v>
      </c>
      <c r="AS289" s="17"/>
      <c r="AT289" s="17">
        <v>3.8286745564197103E-2</v>
      </c>
      <c r="AU289" s="17"/>
      <c r="AV289" s="17">
        <v>0</v>
      </c>
      <c r="AW289" s="17"/>
      <c r="AX289" s="17">
        <v>2.83782869332459E-2</v>
      </c>
      <c r="AY289" s="17">
        <v>9.8668052095617995E-3</v>
      </c>
      <c r="AZ289" s="17"/>
      <c r="BA289" s="17">
        <v>9.0267921586967198E-2</v>
      </c>
      <c r="BB289" s="17">
        <v>1.64398666980849E-2</v>
      </c>
    </row>
    <row r="290" spans="2:54">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row>
    <row r="291" spans="2:54">
      <c r="B291" s="6" t="s">
        <v>196</v>
      </c>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row>
    <row r="292" spans="2:54">
      <c r="B292" s="24" t="s">
        <v>29</v>
      </c>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row>
    <row r="293" spans="2:54">
      <c r="B293" t="s">
        <v>188</v>
      </c>
      <c r="C293" s="17">
        <v>0.52904210635413296</v>
      </c>
      <c r="D293" s="17">
        <v>0.55288705003709204</v>
      </c>
      <c r="E293" s="17">
        <v>0.50716627332854303</v>
      </c>
      <c r="F293" s="17"/>
      <c r="G293" s="17">
        <v>0.51993216294212896</v>
      </c>
      <c r="H293" s="17">
        <v>0.49609907638605699</v>
      </c>
      <c r="I293" s="17">
        <v>0.50473060419225702</v>
      </c>
      <c r="J293" s="17">
        <v>0.521104835324952</v>
      </c>
      <c r="K293" s="17">
        <v>0.56847368886742899</v>
      </c>
      <c r="L293" s="17">
        <v>0.563860772886284</v>
      </c>
      <c r="M293" s="17"/>
      <c r="N293" s="17">
        <v>0.55473514377153399</v>
      </c>
      <c r="O293" s="17">
        <v>0.551985632799466</v>
      </c>
      <c r="P293" s="17">
        <v>0.51352644990151697</v>
      </c>
      <c r="Q293" s="17">
        <v>0.48592192498574199</v>
      </c>
      <c r="R293" s="17"/>
      <c r="S293" s="17">
        <v>0.48300586702650999</v>
      </c>
      <c r="T293" s="17">
        <v>0.52143819383064804</v>
      </c>
      <c r="U293" s="17">
        <v>0.527394883627058</v>
      </c>
      <c r="V293" s="17">
        <v>0.55511839987548905</v>
      </c>
      <c r="W293" s="17">
        <v>0.49594412327332699</v>
      </c>
      <c r="X293" s="17">
        <v>0.52139524330138598</v>
      </c>
      <c r="Y293" s="17">
        <v>0.55240259500269795</v>
      </c>
      <c r="Z293" s="17">
        <v>0.52190344795965404</v>
      </c>
      <c r="AA293" s="17">
        <v>0.53164984565408302</v>
      </c>
      <c r="AB293" s="17">
        <v>0.59950769546555105</v>
      </c>
      <c r="AC293" s="17">
        <v>0.58016483117657902</v>
      </c>
      <c r="AD293" s="17">
        <v>0.44449467630586598</v>
      </c>
      <c r="AE293" s="17"/>
      <c r="AF293" s="17">
        <v>0.54477748221504996</v>
      </c>
      <c r="AG293" s="17">
        <v>0.518033070093185</v>
      </c>
      <c r="AH293" s="17">
        <v>0.62677074681238398</v>
      </c>
      <c r="AI293" s="17">
        <v>0.60138056176046695</v>
      </c>
      <c r="AJ293" s="17">
        <v>0.44204492196286699</v>
      </c>
      <c r="AK293" s="17"/>
      <c r="AL293" s="17">
        <v>0.47254833617138198</v>
      </c>
      <c r="AM293" s="17">
        <v>0.488954372550095</v>
      </c>
      <c r="AN293" s="17">
        <v>0.58468825351403897</v>
      </c>
      <c r="AO293" s="17">
        <v>0.56832812829507495</v>
      </c>
      <c r="AP293" s="17">
        <v>0.54017091732274503</v>
      </c>
      <c r="AQ293" s="17"/>
      <c r="AR293" s="17">
        <v>0.52360060644758999</v>
      </c>
      <c r="AS293" s="17"/>
      <c r="AT293" s="17">
        <v>0.46339074217540299</v>
      </c>
      <c r="AU293" s="17"/>
      <c r="AV293" s="17">
        <v>0.54737740396078005</v>
      </c>
      <c r="AW293" s="17"/>
      <c r="AX293" s="17">
        <v>0.54782974491494096</v>
      </c>
      <c r="AY293" s="17">
        <v>0.55270374965664704</v>
      </c>
      <c r="AZ293" s="17"/>
      <c r="BA293" s="17">
        <v>0.49983579965882302</v>
      </c>
      <c r="BB293" s="17">
        <v>0.56326507871450904</v>
      </c>
    </row>
    <row r="294" spans="2:54">
      <c r="B294" t="s">
        <v>189</v>
      </c>
      <c r="C294" s="17">
        <v>0.334354753806204</v>
      </c>
      <c r="D294" s="17">
        <v>0.30127160608650799</v>
      </c>
      <c r="E294" s="17">
        <v>0.36263824270011502</v>
      </c>
      <c r="F294" s="17"/>
      <c r="G294" s="17">
        <v>0.38267502770084799</v>
      </c>
      <c r="H294" s="17">
        <v>0.333352773856117</v>
      </c>
      <c r="I294" s="17">
        <v>0.29793108950109698</v>
      </c>
      <c r="J294" s="17">
        <v>0.38653690111413702</v>
      </c>
      <c r="K294" s="17">
        <v>0.32077382692094603</v>
      </c>
      <c r="L294" s="17">
        <v>0.30224949052799599</v>
      </c>
      <c r="M294" s="17"/>
      <c r="N294" s="17">
        <v>0.33116375692831901</v>
      </c>
      <c r="O294" s="17">
        <v>0.356817549826074</v>
      </c>
      <c r="P294" s="17">
        <v>0.31771037337221097</v>
      </c>
      <c r="Q294" s="17">
        <v>0.32516533705170197</v>
      </c>
      <c r="R294" s="17"/>
      <c r="S294" s="17">
        <v>0.348284085854281</v>
      </c>
      <c r="T294" s="17">
        <v>0.316414259657047</v>
      </c>
      <c r="U294" s="17">
        <v>0.30006424792280401</v>
      </c>
      <c r="V294" s="17">
        <v>0.27380883744592399</v>
      </c>
      <c r="W294" s="17">
        <v>0.41192028861230701</v>
      </c>
      <c r="X294" s="17">
        <v>0.35625594500207702</v>
      </c>
      <c r="Y294" s="17">
        <v>0.34558626221690503</v>
      </c>
      <c r="Z294" s="17">
        <v>0.38179300889474499</v>
      </c>
      <c r="AA294" s="17">
        <v>0.36920104843836699</v>
      </c>
      <c r="AB294" s="17">
        <v>0.29187513989935898</v>
      </c>
      <c r="AC294" s="17">
        <v>0.35537143530945198</v>
      </c>
      <c r="AD294" s="17">
        <v>0.23605325496760901</v>
      </c>
      <c r="AE294" s="17"/>
      <c r="AF294" s="17">
        <v>0.35284669114894701</v>
      </c>
      <c r="AG294" s="17">
        <v>0.35396230387801197</v>
      </c>
      <c r="AH294" s="17">
        <v>0.378005124268946</v>
      </c>
      <c r="AI294" s="17">
        <v>0.35909220859922603</v>
      </c>
      <c r="AJ294" s="17">
        <v>0.28672540349119102</v>
      </c>
      <c r="AK294" s="17"/>
      <c r="AL294" s="17">
        <v>0.35022072036351298</v>
      </c>
      <c r="AM294" s="17">
        <v>0.34908419666222501</v>
      </c>
      <c r="AN294" s="17">
        <v>0.32497051090881102</v>
      </c>
      <c r="AO294" s="17">
        <v>0.32169961070904102</v>
      </c>
      <c r="AP294" s="17">
        <v>0.28832938364698701</v>
      </c>
      <c r="AQ294" s="17"/>
      <c r="AR294" s="17">
        <v>0.36614944567234398</v>
      </c>
      <c r="AS294" s="17"/>
      <c r="AT294" s="17">
        <v>0.36942606281679402</v>
      </c>
      <c r="AU294" s="17"/>
      <c r="AV294" s="17">
        <v>0.38601645774900201</v>
      </c>
      <c r="AW294" s="17"/>
      <c r="AX294" s="17">
        <v>0.26809728414931999</v>
      </c>
      <c r="AY294" s="17">
        <v>0.33967618071961903</v>
      </c>
      <c r="AZ294" s="17"/>
      <c r="BA294" s="17">
        <v>0.328340588799865</v>
      </c>
      <c r="BB294" s="17">
        <v>0.33982349733186901</v>
      </c>
    </row>
    <row r="295" spans="2:54">
      <c r="B295" t="s">
        <v>191</v>
      </c>
      <c r="C295" s="17">
        <v>0.32331727624735201</v>
      </c>
      <c r="D295" s="17">
        <v>0.31053416204927797</v>
      </c>
      <c r="E295" s="17">
        <v>0.33552178618990602</v>
      </c>
      <c r="F295" s="17"/>
      <c r="G295" s="17">
        <v>0.314406865687411</v>
      </c>
      <c r="H295" s="17">
        <v>0.37965047949105502</v>
      </c>
      <c r="I295" s="17">
        <v>0.298194283429772</v>
      </c>
      <c r="J295" s="17">
        <v>0.31922639726781199</v>
      </c>
      <c r="K295" s="17">
        <v>0.353100825330535</v>
      </c>
      <c r="L295" s="17">
        <v>0.28370938686739</v>
      </c>
      <c r="M295" s="17"/>
      <c r="N295" s="17">
        <v>0.342106221075265</v>
      </c>
      <c r="O295" s="17">
        <v>0.30998495242324198</v>
      </c>
      <c r="P295" s="17">
        <v>0.30984035547347799</v>
      </c>
      <c r="Q295" s="17">
        <v>0.33086710267299402</v>
      </c>
      <c r="R295" s="17"/>
      <c r="S295" s="17">
        <v>0.33888447903849001</v>
      </c>
      <c r="T295" s="17">
        <v>0.296790702050932</v>
      </c>
      <c r="U295" s="17">
        <v>0.30413332679195598</v>
      </c>
      <c r="V295" s="17">
        <v>0.31018410836551202</v>
      </c>
      <c r="W295" s="17">
        <v>0.25677106582255199</v>
      </c>
      <c r="X295" s="17">
        <v>0.35650405251433198</v>
      </c>
      <c r="Y295" s="17">
        <v>0.333453595401763</v>
      </c>
      <c r="Z295" s="17">
        <v>0.37826948492824303</v>
      </c>
      <c r="AA295" s="17">
        <v>0.34044897542543801</v>
      </c>
      <c r="AB295" s="17">
        <v>0.34327749813008901</v>
      </c>
      <c r="AC295" s="17">
        <v>0.27415309170400798</v>
      </c>
      <c r="AD295" s="17">
        <v>0.34525538865869998</v>
      </c>
      <c r="AE295" s="17"/>
      <c r="AF295" s="17">
        <v>0.382825811126557</v>
      </c>
      <c r="AG295" s="17">
        <v>0.29004124377722801</v>
      </c>
      <c r="AH295" s="17">
        <v>0.30057157680928098</v>
      </c>
      <c r="AI295" s="17">
        <v>0.43117415842060702</v>
      </c>
      <c r="AJ295" s="17">
        <v>0.26462843301557298</v>
      </c>
      <c r="AK295" s="17"/>
      <c r="AL295" s="17">
        <v>0.29624162594189601</v>
      </c>
      <c r="AM295" s="17">
        <v>0.30035697942628797</v>
      </c>
      <c r="AN295" s="17">
        <v>0.35837218787212499</v>
      </c>
      <c r="AO295" s="17">
        <v>0.33868764237872301</v>
      </c>
      <c r="AP295" s="17">
        <v>0.41053755527519697</v>
      </c>
      <c r="AQ295" s="17"/>
      <c r="AR295" s="17">
        <v>0.37156236145833099</v>
      </c>
      <c r="AS295" s="17"/>
      <c r="AT295" s="17">
        <v>0.33615086412171002</v>
      </c>
      <c r="AU295" s="17"/>
      <c r="AV295" s="17">
        <v>0.40118675320457398</v>
      </c>
      <c r="AW295" s="17"/>
      <c r="AX295" s="17">
        <v>0.30061710596580599</v>
      </c>
      <c r="AY295" s="17">
        <v>0.38011754424355498</v>
      </c>
      <c r="AZ295" s="17"/>
      <c r="BA295" s="17">
        <v>0.28165027820166499</v>
      </c>
      <c r="BB295" s="17">
        <v>0.37602682355724798</v>
      </c>
    </row>
    <row r="296" spans="2:54">
      <c r="B296" t="s">
        <v>192</v>
      </c>
      <c r="C296" s="17">
        <v>0.31019211965349203</v>
      </c>
      <c r="D296" s="17">
        <v>0.34185716193781701</v>
      </c>
      <c r="E296" s="17">
        <v>0.28218342182658301</v>
      </c>
      <c r="F296" s="17"/>
      <c r="G296" s="17">
        <v>0.26033095275673501</v>
      </c>
      <c r="H296" s="17">
        <v>0.261270471163638</v>
      </c>
      <c r="I296" s="17">
        <v>0.31213424203526902</v>
      </c>
      <c r="J296" s="17">
        <v>0.28794142790877902</v>
      </c>
      <c r="K296" s="17">
        <v>0.36491874497716498</v>
      </c>
      <c r="L296" s="17">
        <v>0.36501693417248798</v>
      </c>
      <c r="M296" s="17"/>
      <c r="N296" s="17">
        <v>0.35263515053672201</v>
      </c>
      <c r="O296" s="17">
        <v>0.325152197101367</v>
      </c>
      <c r="P296" s="17">
        <v>0.28825866906928199</v>
      </c>
      <c r="Q296" s="17">
        <v>0.27469776689226699</v>
      </c>
      <c r="R296" s="17"/>
      <c r="S296" s="17">
        <v>0.25834469081699502</v>
      </c>
      <c r="T296" s="17">
        <v>0.30992325756341199</v>
      </c>
      <c r="U296" s="17">
        <v>0.31071275155259098</v>
      </c>
      <c r="V296" s="17">
        <v>0.38803734288427499</v>
      </c>
      <c r="W296" s="17">
        <v>0.22847994472373101</v>
      </c>
      <c r="X296" s="17">
        <v>0.293458748910361</v>
      </c>
      <c r="Y296" s="17">
        <v>0.29721033752475901</v>
      </c>
      <c r="Z296" s="17">
        <v>0.307938225673482</v>
      </c>
      <c r="AA296" s="17">
        <v>0.27926168682666203</v>
      </c>
      <c r="AB296" s="17">
        <v>0.40441375191460899</v>
      </c>
      <c r="AC296" s="17">
        <v>0.39436629002738299</v>
      </c>
      <c r="AD296" s="17">
        <v>0.30634874221650499</v>
      </c>
      <c r="AE296" s="17"/>
      <c r="AF296" s="17">
        <v>0.302056731330614</v>
      </c>
      <c r="AG296" s="17">
        <v>0.32573076670084899</v>
      </c>
      <c r="AH296" s="17">
        <v>0.36059971120888801</v>
      </c>
      <c r="AI296" s="17">
        <v>0.29497252046832101</v>
      </c>
      <c r="AJ296" s="17">
        <v>0.31276330891527498</v>
      </c>
      <c r="AK296" s="17"/>
      <c r="AL296" s="17">
        <v>0.30986605586618499</v>
      </c>
      <c r="AM296" s="17">
        <v>0.272850910329831</v>
      </c>
      <c r="AN296" s="17">
        <v>0.35498832526686003</v>
      </c>
      <c r="AO296" s="17">
        <v>0.28108146327265998</v>
      </c>
      <c r="AP296" s="17">
        <v>0.17231305193044899</v>
      </c>
      <c r="AQ296" s="17"/>
      <c r="AR296" s="17">
        <v>0.33931240051922401</v>
      </c>
      <c r="AS296" s="17"/>
      <c r="AT296" s="17">
        <v>0.34232196768844497</v>
      </c>
      <c r="AU296" s="17"/>
      <c r="AV296" s="17">
        <v>0.34754440012411297</v>
      </c>
      <c r="AW296" s="17"/>
      <c r="AX296" s="17">
        <v>0.30133631526086602</v>
      </c>
      <c r="AY296" s="17">
        <v>0.29682151713107502</v>
      </c>
      <c r="AZ296" s="17"/>
      <c r="BA296" s="17">
        <v>0.31601647077297601</v>
      </c>
      <c r="BB296" s="17">
        <v>0.32367096628928599</v>
      </c>
    </row>
    <row r="297" spans="2:54">
      <c r="B297" t="s">
        <v>177</v>
      </c>
      <c r="C297" s="17">
        <v>0.24667253709867301</v>
      </c>
      <c r="D297" s="17">
        <v>0.30476812908926199</v>
      </c>
      <c r="E297" s="17">
        <v>0.19577177729867701</v>
      </c>
      <c r="F297" s="17"/>
      <c r="G297" s="17">
        <v>0.20791237459612899</v>
      </c>
      <c r="H297" s="17">
        <v>0.22935199210174501</v>
      </c>
      <c r="I297" s="17">
        <v>0.24825627042906301</v>
      </c>
      <c r="J297" s="17">
        <v>0.22444288186481501</v>
      </c>
      <c r="K297" s="17">
        <v>0.260683647749263</v>
      </c>
      <c r="L297" s="17">
        <v>0.29402092697790799</v>
      </c>
      <c r="M297" s="17"/>
      <c r="N297" s="17">
        <v>0.25683271320954298</v>
      </c>
      <c r="O297" s="17">
        <v>0.25224084596491703</v>
      </c>
      <c r="P297" s="17">
        <v>0.24888075883784699</v>
      </c>
      <c r="Q297" s="17">
        <v>0.22918899750354799</v>
      </c>
      <c r="R297" s="17"/>
      <c r="S297" s="17">
        <v>0.30548250526166898</v>
      </c>
      <c r="T297" s="17">
        <v>0.239480632999263</v>
      </c>
      <c r="U297" s="17">
        <v>0.28119277741346799</v>
      </c>
      <c r="V297" s="17">
        <v>0.238243022289753</v>
      </c>
      <c r="W297" s="17">
        <v>0.217441691176741</v>
      </c>
      <c r="X297" s="17">
        <v>0.230455319830834</v>
      </c>
      <c r="Y297" s="17">
        <v>0.315348796830003</v>
      </c>
      <c r="Z297" s="17">
        <v>0.225614144571089</v>
      </c>
      <c r="AA297" s="17">
        <v>0.21283311735360999</v>
      </c>
      <c r="AB297" s="17">
        <v>0.22506178141416</v>
      </c>
      <c r="AC297" s="17">
        <v>0.24024885611247099</v>
      </c>
      <c r="AD297" s="17">
        <v>8.6381436588296404E-2</v>
      </c>
      <c r="AE297" s="17"/>
      <c r="AF297" s="17">
        <v>0.26491485761851902</v>
      </c>
      <c r="AG297" s="17">
        <v>0.26132962448640001</v>
      </c>
      <c r="AH297" s="17">
        <v>0.317546907901331</v>
      </c>
      <c r="AI297" s="17">
        <v>0.18864794644598901</v>
      </c>
      <c r="AJ297" s="17">
        <v>0.21778783001220001</v>
      </c>
      <c r="AK297" s="17"/>
      <c r="AL297" s="17">
        <v>0.23556733689017201</v>
      </c>
      <c r="AM297" s="17">
        <v>0.21289063777297901</v>
      </c>
      <c r="AN297" s="17">
        <v>0.230449554545473</v>
      </c>
      <c r="AO297" s="17">
        <v>0.32955023681853002</v>
      </c>
      <c r="AP297" s="17">
        <v>0.23978328213618999</v>
      </c>
      <c r="AQ297" s="17"/>
      <c r="AR297" s="17">
        <v>0.25519367268538801</v>
      </c>
      <c r="AS297" s="17"/>
      <c r="AT297" s="17">
        <v>0.22944079848474999</v>
      </c>
      <c r="AU297" s="17"/>
      <c r="AV297" s="17">
        <v>0.27422568386175999</v>
      </c>
      <c r="AW297" s="17"/>
      <c r="AX297" s="17">
        <v>0.35268816131089098</v>
      </c>
      <c r="AY297" s="17">
        <v>0.25462730747854401</v>
      </c>
      <c r="AZ297" s="17"/>
      <c r="BA297" s="17">
        <v>0.27609201527052701</v>
      </c>
      <c r="BB297" s="17">
        <v>0.244746241186339</v>
      </c>
    </row>
    <row r="298" spans="2:54">
      <c r="B298" t="s">
        <v>193</v>
      </c>
      <c r="C298" s="17">
        <v>0.205680662601955</v>
      </c>
      <c r="D298" s="17">
        <v>0.21247069028328999</v>
      </c>
      <c r="E298" s="17">
        <v>0.19947296754427801</v>
      </c>
      <c r="F298" s="17"/>
      <c r="G298" s="17">
        <v>0.26383561329921401</v>
      </c>
      <c r="H298" s="17">
        <v>0.244060176247689</v>
      </c>
      <c r="I298" s="17">
        <v>0.21834569637602899</v>
      </c>
      <c r="J298" s="17">
        <v>0.17425098681443801</v>
      </c>
      <c r="K298" s="17">
        <v>0.158112891952056</v>
      </c>
      <c r="L298" s="17">
        <v>0.181294380985872</v>
      </c>
      <c r="M298" s="17"/>
      <c r="N298" s="17">
        <v>0.210799912583748</v>
      </c>
      <c r="O298" s="17">
        <v>0.18559470628164601</v>
      </c>
      <c r="P298" s="17">
        <v>0.24869462104763601</v>
      </c>
      <c r="Q298" s="17">
        <v>0.188825039728759</v>
      </c>
      <c r="R298" s="17"/>
      <c r="S298" s="17">
        <v>0.27891672637357601</v>
      </c>
      <c r="T298" s="17">
        <v>0.18258952718558</v>
      </c>
      <c r="U298" s="17">
        <v>0.188354529221891</v>
      </c>
      <c r="V298" s="17">
        <v>0.110253391372307</v>
      </c>
      <c r="W298" s="17">
        <v>0.22430816898658301</v>
      </c>
      <c r="X298" s="17">
        <v>0.21167371296141799</v>
      </c>
      <c r="Y298" s="17">
        <v>0.20024233947658401</v>
      </c>
      <c r="Z298" s="17">
        <v>0.27901964857464501</v>
      </c>
      <c r="AA298" s="17">
        <v>0.22234502356456901</v>
      </c>
      <c r="AB298" s="17">
        <v>0.184464311902648</v>
      </c>
      <c r="AC298" s="17">
        <v>0.20502590139066701</v>
      </c>
      <c r="AD298" s="17">
        <v>0.120771277358971</v>
      </c>
      <c r="AE298" s="17"/>
      <c r="AF298" s="17">
        <v>0.241201049979544</v>
      </c>
      <c r="AG298" s="17">
        <v>0.20542653217305701</v>
      </c>
      <c r="AH298" s="17">
        <v>0.16452243570087299</v>
      </c>
      <c r="AI298" s="17">
        <v>0.19218183509782799</v>
      </c>
      <c r="AJ298" s="17">
        <v>0.17092037740500601</v>
      </c>
      <c r="AK298" s="17"/>
      <c r="AL298" s="17">
        <v>0.17400248967706899</v>
      </c>
      <c r="AM298" s="17">
        <v>0.19629036545759601</v>
      </c>
      <c r="AN298" s="17">
        <v>0.22406888185686499</v>
      </c>
      <c r="AO298" s="17">
        <v>0.25275915951271399</v>
      </c>
      <c r="AP298" s="17">
        <v>0.31208530465339901</v>
      </c>
      <c r="AQ298" s="17"/>
      <c r="AR298" s="17">
        <v>0.23792069105119601</v>
      </c>
      <c r="AS298" s="17"/>
      <c r="AT298" s="17">
        <v>0.248162582334362</v>
      </c>
      <c r="AU298" s="17"/>
      <c r="AV298" s="17">
        <v>0.25598901199365598</v>
      </c>
      <c r="AW298" s="17"/>
      <c r="AX298" s="17">
        <v>0.23058312055275099</v>
      </c>
      <c r="AY298" s="17">
        <v>0.235309713904163</v>
      </c>
      <c r="AZ298" s="17"/>
      <c r="BA298" s="17">
        <v>0.16320499629292201</v>
      </c>
      <c r="BB298" s="17">
        <v>0.21653025027963299</v>
      </c>
    </row>
    <row r="299" spans="2:54">
      <c r="B299" t="s">
        <v>194</v>
      </c>
      <c r="C299" s="17">
        <v>0.196560583625009</v>
      </c>
      <c r="D299" s="17">
        <v>0.21447548868103</v>
      </c>
      <c r="E299" s="17">
        <v>0.18061364753918499</v>
      </c>
      <c r="F299" s="17"/>
      <c r="G299" s="17">
        <v>0.26977852263367802</v>
      </c>
      <c r="H299" s="17">
        <v>0.257073418578323</v>
      </c>
      <c r="I299" s="17">
        <v>0.195880173597451</v>
      </c>
      <c r="J299" s="17">
        <v>0.15289256227258899</v>
      </c>
      <c r="K299" s="17">
        <v>0.15494853564875</v>
      </c>
      <c r="L299" s="17">
        <v>0.16079878654888299</v>
      </c>
      <c r="M299" s="17"/>
      <c r="N299" s="17">
        <v>0.216466590511639</v>
      </c>
      <c r="O299" s="17">
        <v>0.21688182714197299</v>
      </c>
      <c r="P299" s="17">
        <v>0.16220210299947399</v>
      </c>
      <c r="Q299" s="17">
        <v>0.18457539595660699</v>
      </c>
      <c r="R299" s="17"/>
      <c r="S299" s="17">
        <v>0.22796962320747599</v>
      </c>
      <c r="T299" s="17">
        <v>0.18622145130179499</v>
      </c>
      <c r="U299" s="17">
        <v>0.14247422946601501</v>
      </c>
      <c r="V299" s="17">
        <v>0.265351502142051</v>
      </c>
      <c r="W299" s="17">
        <v>0.26229469056827798</v>
      </c>
      <c r="X299" s="17">
        <v>0.13346399430651701</v>
      </c>
      <c r="Y299" s="17">
        <v>0.190236777206817</v>
      </c>
      <c r="Z299" s="17">
        <v>0.21907654269423699</v>
      </c>
      <c r="AA299" s="17">
        <v>0.19978950299680501</v>
      </c>
      <c r="AB299" s="17">
        <v>0.20190280297191199</v>
      </c>
      <c r="AC299" s="17">
        <v>0.11130091575064401</v>
      </c>
      <c r="AD299" s="17">
        <v>0.20618924345348999</v>
      </c>
      <c r="AE299" s="17"/>
      <c r="AF299" s="17">
        <v>0.23614849151157399</v>
      </c>
      <c r="AG299" s="17">
        <v>0.17299016388191499</v>
      </c>
      <c r="AH299" s="17">
        <v>0.19013089403455599</v>
      </c>
      <c r="AI299" s="17">
        <v>0.35730410565734</v>
      </c>
      <c r="AJ299" s="17">
        <v>0.14137571635107099</v>
      </c>
      <c r="AK299" s="17"/>
      <c r="AL299" s="17">
        <v>0.136020757061866</v>
      </c>
      <c r="AM299" s="17">
        <v>0.20705266906737901</v>
      </c>
      <c r="AN299" s="17">
        <v>0.22613770772504099</v>
      </c>
      <c r="AO299" s="17">
        <v>0.25880573513744998</v>
      </c>
      <c r="AP299" s="17">
        <v>0.28102950796973097</v>
      </c>
      <c r="AQ299" s="17"/>
      <c r="AR299" s="17">
        <v>0.233864827604081</v>
      </c>
      <c r="AS299" s="17"/>
      <c r="AT299" s="17">
        <v>0.241545109836383</v>
      </c>
      <c r="AU299" s="17"/>
      <c r="AV299" s="17">
        <v>0.26207925336333698</v>
      </c>
      <c r="AW299" s="17"/>
      <c r="AX299" s="17">
        <v>0.254768225458674</v>
      </c>
      <c r="AY299" s="17">
        <v>0.228248578779466</v>
      </c>
      <c r="AZ299" s="17"/>
      <c r="BA299" s="17">
        <v>0.16840440198517301</v>
      </c>
      <c r="BB299" s="17">
        <v>0.207285164014757</v>
      </c>
    </row>
    <row r="300" spans="2:54">
      <c r="B300" t="s">
        <v>130</v>
      </c>
      <c r="C300" s="17">
        <v>9.7913971729254298E-2</v>
      </c>
      <c r="D300" s="17">
        <v>6.5096476604592696E-2</v>
      </c>
      <c r="E300" s="17">
        <v>0.126963485032553</v>
      </c>
      <c r="F300" s="17"/>
      <c r="G300" s="17">
        <v>6.9601572054006494E-2</v>
      </c>
      <c r="H300" s="17">
        <v>8.3602805746451098E-2</v>
      </c>
      <c r="I300" s="17">
        <v>8.5947240668740196E-2</v>
      </c>
      <c r="J300" s="17">
        <v>0.142736585895235</v>
      </c>
      <c r="K300" s="17">
        <v>8.58518854618852E-2</v>
      </c>
      <c r="L300" s="17">
        <v>0.111373821228316</v>
      </c>
      <c r="M300" s="17"/>
      <c r="N300" s="17">
        <v>7.8229500994948006E-2</v>
      </c>
      <c r="O300" s="17">
        <v>7.7303366671860094E-2</v>
      </c>
      <c r="P300" s="17">
        <v>0.11719535950859999</v>
      </c>
      <c r="Q300" s="17">
        <v>0.124908045801882</v>
      </c>
      <c r="R300" s="17"/>
      <c r="S300" s="17">
        <v>5.5419164919870798E-2</v>
      </c>
      <c r="T300" s="17">
        <v>0.123297544560058</v>
      </c>
      <c r="U300" s="17">
        <v>0.107391361373778</v>
      </c>
      <c r="V300" s="17">
        <v>7.9681679669893299E-2</v>
      </c>
      <c r="W300" s="17">
        <v>0.13607049056523299</v>
      </c>
      <c r="X300" s="17">
        <v>0.101126102474839</v>
      </c>
      <c r="Y300" s="17">
        <v>8.4178286991624801E-2</v>
      </c>
      <c r="Z300" s="17">
        <v>7.5584042320796296E-2</v>
      </c>
      <c r="AA300" s="17">
        <v>0.106294099158703</v>
      </c>
      <c r="AB300" s="17">
        <v>0.10758897225832501</v>
      </c>
      <c r="AC300" s="17">
        <v>9.9061634659251593E-2</v>
      </c>
      <c r="AD300" s="17">
        <v>0.123072610255812</v>
      </c>
      <c r="AE300" s="17"/>
      <c r="AF300" s="17">
        <v>8.0523403834642002E-2</v>
      </c>
      <c r="AG300" s="17">
        <v>0.103851435666018</v>
      </c>
      <c r="AH300" s="17">
        <v>5.9070294079143E-2</v>
      </c>
      <c r="AI300" s="17">
        <v>2.8298115836556999E-2</v>
      </c>
      <c r="AJ300" s="17">
        <v>9.4114691194901706E-2</v>
      </c>
      <c r="AK300" s="17"/>
      <c r="AL300" s="17">
        <v>0.13190330612360901</v>
      </c>
      <c r="AM300" s="17">
        <v>0.125781500379684</v>
      </c>
      <c r="AN300" s="17">
        <v>7.0832184357245004E-2</v>
      </c>
      <c r="AO300" s="17">
        <v>3.8740278993140503E-2</v>
      </c>
      <c r="AP300" s="17">
        <v>7.8115912172491503E-2</v>
      </c>
      <c r="AQ300" s="17"/>
      <c r="AR300" s="17">
        <v>6.7990733872949502E-2</v>
      </c>
      <c r="AS300" s="17"/>
      <c r="AT300" s="17">
        <v>7.4732934327640804E-2</v>
      </c>
      <c r="AU300" s="17"/>
      <c r="AV300" s="17">
        <v>4.5684979441614398E-2</v>
      </c>
      <c r="AW300" s="17"/>
      <c r="AX300" s="17">
        <v>0.120401078674246</v>
      </c>
      <c r="AY300" s="17">
        <v>8.29412332126198E-2</v>
      </c>
      <c r="AZ300" s="17"/>
      <c r="BA300" s="17">
        <v>0.116628008273791</v>
      </c>
      <c r="BB300" s="17">
        <v>7.0991819289631206E-2</v>
      </c>
    </row>
    <row r="301" spans="2:54">
      <c r="B301" t="s">
        <v>195</v>
      </c>
      <c r="C301" s="17">
        <v>7.9582210114038196E-2</v>
      </c>
      <c r="D301" s="17">
        <v>7.6269247480790003E-2</v>
      </c>
      <c r="E301" s="17">
        <v>8.3045391472747906E-2</v>
      </c>
      <c r="F301" s="17"/>
      <c r="G301" s="17">
        <v>0.13907002686530301</v>
      </c>
      <c r="H301" s="17">
        <v>0.105127713754364</v>
      </c>
      <c r="I301" s="17">
        <v>0.121645937664843</v>
      </c>
      <c r="J301" s="17">
        <v>5.6615150711770298E-2</v>
      </c>
      <c r="K301" s="17">
        <v>4.2643581139353501E-2</v>
      </c>
      <c r="L301" s="17">
        <v>2.56723942470015E-2</v>
      </c>
      <c r="M301" s="17"/>
      <c r="N301" s="17">
        <v>8.7845939845697801E-2</v>
      </c>
      <c r="O301" s="17">
        <v>8.0980999978062004E-2</v>
      </c>
      <c r="P301" s="17">
        <v>7.1938609042742893E-2</v>
      </c>
      <c r="Q301" s="17">
        <v>7.1578530245333102E-2</v>
      </c>
      <c r="R301" s="17"/>
      <c r="S301" s="17">
        <v>0.126812501207682</v>
      </c>
      <c r="T301" s="17">
        <v>4.3006580699770598E-2</v>
      </c>
      <c r="U301" s="17">
        <v>3.9547269207896502E-2</v>
      </c>
      <c r="V301" s="17">
        <v>0.103261391784929</v>
      </c>
      <c r="W301" s="17">
        <v>6.9793653584234797E-2</v>
      </c>
      <c r="X301" s="17">
        <v>6.4599970903141998E-2</v>
      </c>
      <c r="Y301" s="17">
        <v>7.2970381228665504E-2</v>
      </c>
      <c r="Z301" s="17">
        <v>0.102122841418627</v>
      </c>
      <c r="AA301" s="17">
        <v>0.100485790986068</v>
      </c>
      <c r="AB301" s="17">
        <v>5.3310644732296499E-2</v>
      </c>
      <c r="AC301" s="17">
        <v>9.9199522334350296E-2</v>
      </c>
      <c r="AD301" s="17">
        <v>8.1649251145796298E-2</v>
      </c>
      <c r="AE301" s="17"/>
      <c r="AF301" s="17">
        <v>0.105610662594322</v>
      </c>
      <c r="AG301" s="17">
        <v>6.7746558284817501E-2</v>
      </c>
      <c r="AH301" s="17">
        <v>6.8975643261073194E-2</v>
      </c>
      <c r="AI301" s="17">
        <v>0.146677605355027</v>
      </c>
      <c r="AJ301" s="17">
        <v>6.9113764736355901E-2</v>
      </c>
      <c r="AK301" s="17"/>
      <c r="AL301" s="17">
        <v>6.5297806874467096E-2</v>
      </c>
      <c r="AM301" s="17">
        <v>9.6989215377402793E-2</v>
      </c>
      <c r="AN301" s="17">
        <v>6.20441694137773E-2</v>
      </c>
      <c r="AO301" s="17">
        <v>0.13564177964775001</v>
      </c>
      <c r="AP301" s="17">
        <v>0.142582432366234</v>
      </c>
      <c r="AQ301" s="17"/>
      <c r="AR301" s="17">
        <v>0.13945672751458599</v>
      </c>
      <c r="AS301" s="17"/>
      <c r="AT301" s="17">
        <v>0.16213197605514201</v>
      </c>
      <c r="AU301" s="17"/>
      <c r="AV301" s="17">
        <v>0.122879585403671</v>
      </c>
      <c r="AW301" s="17"/>
      <c r="AX301" s="17">
        <v>9.6419108608046297E-2</v>
      </c>
      <c r="AY301" s="17">
        <v>0.106822970633263</v>
      </c>
      <c r="AZ301" s="17"/>
      <c r="BA301" s="17">
        <v>6.1057682339326097E-2</v>
      </c>
      <c r="BB301" s="17">
        <v>8.1287749963484798E-2</v>
      </c>
    </row>
    <row r="302" spans="2:54">
      <c r="B302" t="s">
        <v>101</v>
      </c>
      <c r="C302" s="17">
        <v>4.1458521556573397E-2</v>
      </c>
      <c r="D302" s="17">
        <v>5.12659804324236E-2</v>
      </c>
      <c r="E302" s="17">
        <v>3.2864565039176501E-2</v>
      </c>
      <c r="F302" s="17"/>
      <c r="G302" s="17">
        <v>1.57583843075557E-2</v>
      </c>
      <c r="H302" s="17">
        <v>1.9641806264359799E-2</v>
      </c>
      <c r="I302" s="17">
        <v>3.31087001703202E-2</v>
      </c>
      <c r="J302" s="17">
        <v>3.2612348194757002E-2</v>
      </c>
      <c r="K302" s="17">
        <v>7.6893035962050701E-2</v>
      </c>
      <c r="L302" s="17">
        <v>6.77746955281954E-2</v>
      </c>
      <c r="M302" s="17"/>
      <c r="N302" s="17">
        <v>3.84761045240644E-2</v>
      </c>
      <c r="O302" s="17">
        <v>4.4622993669521299E-2</v>
      </c>
      <c r="P302" s="17">
        <v>3.2699053848459898E-2</v>
      </c>
      <c r="Q302" s="17">
        <v>4.9993876057948403E-2</v>
      </c>
      <c r="R302" s="17"/>
      <c r="S302" s="17">
        <v>2.0264905413589E-2</v>
      </c>
      <c r="T302" s="17">
        <v>6.8466060179503005E-2</v>
      </c>
      <c r="U302" s="17">
        <v>8.0066587935319206E-2</v>
      </c>
      <c r="V302" s="17">
        <v>3.76106961039719E-2</v>
      </c>
      <c r="W302" s="17">
        <v>1.96245189985088E-2</v>
      </c>
      <c r="X302" s="17">
        <v>2.76094641581522E-2</v>
      </c>
      <c r="Y302" s="17">
        <v>6.1418316068576E-2</v>
      </c>
      <c r="Z302" s="17">
        <v>3.2575273448422301E-2</v>
      </c>
      <c r="AA302" s="17">
        <v>2.82743398563082E-2</v>
      </c>
      <c r="AB302" s="17">
        <v>4.1613982839551998E-2</v>
      </c>
      <c r="AC302" s="17">
        <v>4.0523593368946398E-2</v>
      </c>
      <c r="AD302" s="17">
        <v>2.6374246709024302E-2</v>
      </c>
      <c r="AE302" s="17"/>
      <c r="AF302" s="17">
        <v>6.8756698749290199E-3</v>
      </c>
      <c r="AG302" s="17">
        <v>5.0323369375724701E-2</v>
      </c>
      <c r="AH302" s="17">
        <v>2.7145340897635699E-2</v>
      </c>
      <c r="AI302" s="17">
        <v>1.0768219226977E-2</v>
      </c>
      <c r="AJ302" s="17">
        <v>0.10555772814558299</v>
      </c>
      <c r="AK302" s="17"/>
      <c r="AL302" s="17">
        <v>5.6129655106751102E-2</v>
      </c>
      <c r="AM302" s="17">
        <v>4.5216824852207002E-2</v>
      </c>
      <c r="AN302" s="17">
        <v>2.8935775887545701E-2</v>
      </c>
      <c r="AO302" s="17">
        <v>1.31775975641163E-2</v>
      </c>
      <c r="AP302" s="17">
        <v>3.9850964768512902E-2</v>
      </c>
      <c r="AQ302" s="17"/>
      <c r="AR302" s="17">
        <v>1.52261088711415E-2</v>
      </c>
      <c r="AS302" s="17"/>
      <c r="AT302" s="17">
        <v>3.3692302051685899E-2</v>
      </c>
      <c r="AU302" s="17"/>
      <c r="AV302" s="17">
        <v>0</v>
      </c>
      <c r="AW302" s="17"/>
      <c r="AX302" s="17">
        <v>3.5441836772386E-2</v>
      </c>
      <c r="AY302" s="17">
        <v>1.3598026965946501E-2</v>
      </c>
      <c r="AZ302" s="17"/>
      <c r="BA302" s="17">
        <v>7.1743175867084799E-2</v>
      </c>
      <c r="BB302" s="17">
        <v>2.1553356028894501E-2</v>
      </c>
    </row>
    <row r="303" spans="2:54">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row>
    <row r="304" spans="2:54">
      <c r="B304" s="6" t="s">
        <v>197</v>
      </c>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row>
    <row r="305" spans="2:54">
      <c r="B305" s="24" t="s">
        <v>29</v>
      </c>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row>
    <row r="306" spans="2:54">
      <c r="B306" t="s">
        <v>198</v>
      </c>
      <c r="C306" s="17">
        <v>0.40483210639376899</v>
      </c>
      <c r="D306" s="17">
        <v>0.401424853854289</v>
      </c>
      <c r="E306" s="17">
        <v>0.40962650768501802</v>
      </c>
      <c r="F306" s="17"/>
      <c r="G306" s="17">
        <v>0.32847171125045399</v>
      </c>
      <c r="H306" s="17">
        <v>0.37063958189023999</v>
      </c>
      <c r="I306" s="17">
        <v>0.31907861444593899</v>
      </c>
      <c r="J306" s="17">
        <v>0.47492984542572603</v>
      </c>
      <c r="K306" s="17">
        <v>0.43868088630581198</v>
      </c>
      <c r="L306" s="17">
        <v>0.48028734993619998</v>
      </c>
      <c r="M306" s="17"/>
      <c r="N306" s="17">
        <v>0.41268700200477598</v>
      </c>
      <c r="O306" s="17">
        <v>0.42774628295259598</v>
      </c>
      <c r="P306" s="17">
        <v>0.35988056117481099</v>
      </c>
      <c r="Q306" s="17">
        <v>0.41294952627888598</v>
      </c>
      <c r="R306" s="17"/>
      <c r="S306" s="17">
        <v>0.38017789306102301</v>
      </c>
      <c r="T306" s="17">
        <v>0.400751704232786</v>
      </c>
      <c r="U306" s="17">
        <v>0.44867477787698601</v>
      </c>
      <c r="V306" s="17">
        <v>0.43753269722960603</v>
      </c>
      <c r="W306" s="17">
        <v>0.40573769600771298</v>
      </c>
      <c r="X306" s="17">
        <v>0.314298833246974</v>
      </c>
      <c r="Y306" s="17">
        <v>0.403929045668868</v>
      </c>
      <c r="Z306" s="17">
        <v>0.38231010536933502</v>
      </c>
      <c r="AA306" s="17">
        <v>0.407629931580758</v>
      </c>
      <c r="AB306" s="17">
        <v>0.448529357640921</v>
      </c>
      <c r="AC306" s="17">
        <v>0.47214100045672502</v>
      </c>
      <c r="AD306" s="17">
        <v>0.34384055971770799</v>
      </c>
      <c r="AE306" s="17"/>
      <c r="AF306" s="17">
        <v>0.45686241532737198</v>
      </c>
      <c r="AG306" s="17">
        <v>0.373109724396887</v>
      </c>
      <c r="AH306" s="17">
        <v>0.47136715004696</v>
      </c>
      <c r="AI306" s="17">
        <v>0.357600487786919</v>
      </c>
      <c r="AJ306" s="17">
        <v>0.33403976425288301</v>
      </c>
      <c r="AK306" s="17"/>
      <c r="AL306" s="17">
        <v>0.40018847762688398</v>
      </c>
      <c r="AM306" s="17">
        <v>0.39399578762258303</v>
      </c>
      <c r="AN306" s="17">
        <v>0.39207255490845699</v>
      </c>
      <c r="AO306" s="17">
        <v>0.44784308325887001</v>
      </c>
      <c r="AP306" s="17">
        <v>0.40991266050420799</v>
      </c>
      <c r="AQ306" s="17"/>
      <c r="AR306" s="17">
        <v>0.38929381013373898</v>
      </c>
      <c r="AS306" s="17"/>
      <c r="AT306" s="17">
        <v>0.34755411407061898</v>
      </c>
      <c r="AU306" s="17"/>
      <c r="AV306" s="17">
        <v>0.37717131720292002</v>
      </c>
      <c r="AW306" s="17"/>
      <c r="AX306" s="17">
        <v>0.54054875403709401</v>
      </c>
      <c r="AY306" s="17">
        <v>0.44669051429825701</v>
      </c>
      <c r="AZ306" s="17"/>
      <c r="BA306" s="17">
        <v>0.38583779173008698</v>
      </c>
      <c r="BB306" s="17">
        <v>0.46422933416680001</v>
      </c>
    </row>
    <row r="307" spans="2:54">
      <c r="B307" t="s">
        <v>199</v>
      </c>
      <c r="C307" s="17">
        <v>0.36683818635607501</v>
      </c>
      <c r="D307" s="17">
        <v>0.34799052970301197</v>
      </c>
      <c r="E307" s="17">
        <v>0.38654258879835202</v>
      </c>
      <c r="F307" s="17"/>
      <c r="G307" s="17">
        <v>0.32815426487584698</v>
      </c>
      <c r="H307" s="17">
        <v>0.40199170289472402</v>
      </c>
      <c r="I307" s="17">
        <v>0.37768536816072701</v>
      </c>
      <c r="J307" s="17">
        <v>0.34041881286799403</v>
      </c>
      <c r="K307" s="17">
        <v>0.372634030032929</v>
      </c>
      <c r="L307" s="17">
        <v>0.369900476672055</v>
      </c>
      <c r="M307" s="17"/>
      <c r="N307" s="17">
        <v>0.391529542468806</v>
      </c>
      <c r="O307" s="17">
        <v>0.36819203800144801</v>
      </c>
      <c r="P307" s="17">
        <v>0.36122468908451799</v>
      </c>
      <c r="Q307" s="17">
        <v>0.34785538220066398</v>
      </c>
      <c r="R307" s="17"/>
      <c r="S307" s="17">
        <v>0.37848040724857901</v>
      </c>
      <c r="T307" s="17">
        <v>0.35630757877548003</v>
      </c>
      <c r="U307" s="17">
        <v>0.41408384857846697</v>
      </c>
      <c r="V307" s="17">
        <v>0.348271151126263</v>
      </c>
      <c r="W307" s="17">
        <v>0.314137913205907</v>
      </c>
      <c r="X307" s="17">
        <v>0.37681585148528901</v>
      </c>
      <c r="Y307" s="17">
        <v>0.40155750914551402</v>
      </c>
      <c r="Z307" s="17">
        <v>0.32759939548466399</v>
      </c>
      <c r="AA307" s="17">
        <v>0.34588372363924103</v>
      </c>
      <c r="AB307" s="17">
        <v>0.376956950619808</v>
      </c>
      <c r="AC307" s="17">
        <v>0.29930447741668198</v>
      </c>
      <c r="AD307" s="17">
        <v>0.51138857919941505</v>
      </c>
      <c r="AE307" s="17"/>
      <c r="AF307" s="17">
        <v>0.406904363303005</v>
      </c>
      <c r="AG307" s="17">
        <v>0.30899113300900799</v>
      </c>
      <c r="AH307" s="17">
        <v>0.378765629739168</v>
      </c>
      <c r="AI307" s="17">
        <v>0.43000420660876298</v>
      </c>
      <c r="AJ307" s="17">
        <v>0.326959696162336</v>
      </c>
      <c r="AK307" s="17"/>
      <c r="AL307" s="17">
        <v>0.35479419792716699</v>
      </c>
      <c r="AM307" s="17">
        <v>0.34283702883601003</v>
      </c>
      <c r="AN307" s="17">
        <v>0.40736966878014602</v>
      </c>
      <c r="AO307" s="17">
        <v>0.41390091788954297</v>
      </c>
      <c r="AP307" s="17">
        <v>0.33407096637900102</v>
      </c>
      <c r="AQ307" s="17"/>
      <c r="AR307" s="17">
        <v>0.37665435151335802</v>
      </c>
      <c r="AS307" s="17"/>
      <c r="AT307" s="17">
        <v>0.32309076929997099</v>
      </c>
      <c r="AU307" s="17"/>
      <c r="AV307" s="17">
        <v>0.42057341903422002</v>
      </c>
      <c r="AW307" s="17"/>
      <c r="AX307" s="17">
        <v>0.44537985055442098</v>
      </c>
      <c r="AY307" s="17">
        <v>0.39490650354037798</v>
      </c>
      <c r="AZ307" s="17"/>
      <c r="BA307" s="17">
        <v>0.301122746652002</v>
      </c>
      <c r="BB307" s="17">
        <v>0.43479856555124602</v>
      </c>
    </row>
    <row r="308" spans="2:54">
      <c r="B308" t="s">
        <v>200</v>
      </c>
      <c r="C308" s="17">
        <v>0.331449899851955</v>
      </c>
      <c r="D308" s="17">
        <v>0.36963753931792198</v>
      </c>
      <c r="E308" s="17">
        <v>0.29295489707290701</v>
      </c>
      <c r="F308" s="17"/>
      <c r="G308" s="17">
        <v>0.37165192088174098</v>
      </c>
      <c r="H308" s="17">
        <v>0.34125260825774101</v>
      </c>
      <c r="I308" s="17">
        <v>0.31348394751692699</v>
      </c>
      <c r="J308" s="17">
        <v>0.26021079025610899</v>
      </c>
      <c r="K308" s="17">
        <v>0.306400543073785</v>
      </c>
      <c r="L308" s="17">
        <v>0.38224187124931902</v>
      </c>
      <c r="M308" s="17"/>
      <c r="N308" s="17">
        <v>0.36412970965401498</v>
      </c>
      <c r="O308" s="17">
        <v>0.31116728418192602</v>
      </c>
      <c r="P308" s="17">
        <v>0.32598073340311401</v>
      </c>
      <c r="Q308" s="17">
        <v>0.32686166600361999</v>
      </c>
      <c r="R308" s="17"/>
      <c r="S308" s="17">
        <v>0.35230154629678201</v>
      </c>
      <c r="T308" s="17">
        <v>0.31911609951741199</v>
      </c>
      <c r="U308" s="17">
        <v>0.31226288965568</v>
      </c>
      <c r="V308" s="17">
        <v>0.34267030370594398</v>
      </c>
      <c r="W308" s="17">
        <v>0.25544626958019701</v>
      </c>
      <c r="X308" s="17">
        <v>0.35614232676062202</v>
      </c>
      <c r="Y308" s="17">
        <v>0.30693399227920498</v>
      </c>
      <c r="Z308" s="17">
        <v>0.39928156410907001</v>
      </c>
      <c r="AA308" s="17">
        <v>0.27453899898663398</v>
      </c>
      <c r="AB308" s="17">
        <v>0.41958413306631398</v>
      </c>
      <c r="AC308" s="17">
        <v>0.34631506235338</v>
      </c>
      <c r="AD308" s="17">
        <v>0.31232716835279201</v>
      </c>
      <c r="AE308" s="17"/>
      <c r="AF308" s="17">
        <v>0.370801470425766</v>
      </c>
      <c r="AG308" s="17">
        <v>0.36382667095459198</v>
      </c>
      <c r="AH308" s="17">
        <v>0.38158220020566902</v>
      </c>
      <c r="AI308" s="17">
        <v>0.37950182810036798</v>
      </c>
      <c r="AJ308" s="17">
        <v>0.27386590012856499</v>
      </c>
      <c r="AK308" s="17"/>
      <c r="AL308" s="17">
        <v>0.29842499533932898</v>
      </c>
      <c r="AM308" s="17">
        <v>0.34650093657256997</v>
      </c>
      <c r="AN308" s="17">
        <v>0.33268242218432398</v>
      </c>
      <c r="AO308" s="17">
        <v>0.34557639590205402</v>
      </c>
      <c r="AP308" s="17">
        <v>0.43202702371487001</v>
      </c>
      <c r="AQ308" s="17"/>
      <c r="AR308" s="17">
        <v>0.31383306506703101</v>
      </c>
      <c r="AS308" s="17"/>
      <c r="AT308" s="17">
        <v>0.356420034270441</v>
      </c>
      <c r="AU308" s="17"/>
      <c r="AV308" s="17">
        <v>0.31187037849119797</v>
      </c>
      <c r="AW308" s="17"/>
      <c r="AX308" s="17">
        <v>0.36915683491816798</v>
      </c>
      <c r="AY308" s="17">
        <v>0.36137467776355298</v>
      </c>
      <c r="AZ308" s="17"/>
      <c r="BA308" s="17">
        <v>0.33353980878461598</v>
      </c>
      <c r="BB308" s="17">
        <v>0.32689242546548097</v>
      </c>
    </row>
    <row r="309" spans="2:54">
      <c r="B309" t="s">
        <v>201</v>
      </c>
      <c r="C309" s="17">
        <v>0.30578240145102198</v>
      </c>
      <c r="D309" s="17">
        <v>0.30414525599855402</v>
      </c>
      <c r="E309" s="17">
        <v>0.30849108457588698</v>
      </c>
      <c r="F309" s="17"/>
      <c r="G309" s="17">
        <v>0.428771737431415</v>
      </c>
      <c r="H309" s="17">
        <v>0.355356158214374</v>
      </c>
      <c r="I309" s="17">
        <v>0.33310095016585101</v>
      </c>
      <c r="J309" s="17">
        <v>0.27640030543847899</v>
      </c>
      <c r="K309" s="17">
        <v>0.25879925452082098</v>
      </c>
      <c r="L309" s="17">
        <v>0.219274068555221</v>
      </c>
      <c r="M309" s="17"/>
      <c r="N309" s="17">
        <v>0.334271985993423</v>
      </c>
      <c r="O309" s="17">
        <v>0.31046465953304803</v>
      </c>
      <c r="P309" s="17">
        <v>0.301111725345661</v>
      </c>
      <c r="Q309" s="17">
        <v>0.278419880048908</v>
      </c>
      <c r="R309" s="17"/>
      <c r="S309" s="17">
        <v>0.41646591072714401</v>
      </c>
      <c r="T309" s="17">
        <v>0.25563662066290899</v>
      </c>
      <c r="U309" s="17">
        <v>0.24381418775300601</v>
      </c>
      <c r="V309" s="17">
        <v>0.28462347976431202</v>
      </c>
      <c r="W309" s="17">
        <v>0.32304664810199002</v>
      </c>
      <c r="X309" s="17">
        <v>0.30646712656505098</v>
      </c>
      <c r="Y309" s="17">
        <v>0.32457408847790498</v>
      </c>
      <c r="Z309" s="17">
        <v>0.29586752086025903</v>
      </c>
      <c r="AA309" s="17">
        <v>0.24954485511565899</v>
      </c>
      <c r="AB309" s="17">
        <v>0.31621654070002198</v>
      </c>
      <c r="AC309" s="17">
        <v>0.37332971626300299</v>
      </c>
      <c r="AD309" s="17">
        <v>0.22841720211598601</v>
      </c>
      <c r="AE309" s="17"/>
      <c r="AF309" s="17">
        <v>0.373263046483711</v>
      </c>
      <c r="AG309" s="17">
        <v>0.27935925885280699</v>
      </c>
      <c r="AH309" s="17">
        <v>0.31744103019120401</v>
      </c>
      <c r="AI309" s="17">
        <v>0.41233106410877202</v>
      </c>
      <c r="AJ309" s="17">
        <v>0.19264471481058601</v>
      </c>
      <c r="AK309" s="17"/>
      <c r="AL309" s="17">
        <v>0.24965235250995199</v>
      </c>
      <c r="AM309" s="17">
        <v>0.32779418901887197</v>
      </c>
      <c r="AN309" s="17">
        <v>0.339968151528665</v>
      </c>
      <c r="AO309" s="17">
        <v>0.36711411688425699</v>
      </c>
      <c r="AP309" s="17">
        <v>0.39595376297523799</v>
      </c>
      <c r="AQ309" s="17"/>
      <c r="AR309" s="17">
        <v>0.33781624834295298</v>
      </c>
      <c r="AS309" s="17"/>
      <c r="AT309" s="17">
        <v>0.39900598519548802</v>
      </c>
      <c r="AU309" s="17"/>
      <c r="AV309" s="17">
        <v>0.32203617408555901</v>
      </c>
      <c r="AW309" s="17"/>
      <c r="AX309" s="17">
        <v>0.38302364914176801</v>
      </c>
      <c r="AY309" s="17">
        <v>0.342799691268247</v>
      </c>
      <c r="AZ309" s="17"/>
      <c r="BA309" s="17">
        <v>0.23765472039676899</v>
      </c>
      <c r="BB309" s="17">
        <v>0.33369444105090801</v>
      </c>
    </row>
    <row r="310" spans="2:54">
      <c r="B310" t="s">
        <v>202</v>
      </c>
      <c r="C310" s="17">
        <v>0.30569719437640103</v>
      </c>
      <c r="D310" s="17">
        <v>0.29766959910624302</v>
      </c>
      <c r="E310" s="17">
        <v>0.31463373659675797</v>
      </c>
      <c r="F310" s="17"/>
      <c r="G310" s="17">
        <v>0.47228665181349</v>
      </c>
      <c r="H310" s="17">
        <v>0.40388652529159103</v>
      </c>
      <c r="I310" s="17">
        <v>0.39739932086836299</v>
      </c>
      <c r="J310" s="17">
        <v>0.28973824575696999</v>
      </c>
      <c r="K310" s="17">
        <v>0.15585201283601299</v>
      </c>
      <c r="L310" s="17">
        <v>0.157151569247584</v>
      </c>
      <c r="M310" s="17"/>
      <c r="N310" s="17">
        <v>0.32044164070122899</v>
      </c>
      <c r="O310" s="17">
        <v>0.28357279272821101</v>
      </c>
      <c r="P310" s="17">
        <v>0.31632325841929498</v>
      </c>
      <c r="Q310" s="17">
        <v>0.301528407801673</v>
      </c>
      <c r="R310" s="17"/>
      <c r="S310" s="17">
        <v>0.40256863838502699</v>
      </c>
      <c r="T310" s="17">
        <v>0.29140525307069298</v>
      </c>
      <c r="U310" s="17">
        <v>0.19538387021029799</v>
      </c>
      <c r="V310" s="17">
        <v>0.41256325802257399</v>
      </c>
      <c r="W310" s="17">
        <v>0.29914436554688101</v>
      </c>
      <c r="X310" s="17">
        <v>0.21317557311155899</v>
      </c>
      <c r="Y310" s="17">
        <v>0.30651700893408701</v>
      </c>
      <c r="Z310" s="17">
        <v>0.37059727632640399</v>
      </c>
      <c r="AA310" s="17">
        <v>0.32198878778068502</v>
      </c>
      <c r="AB310" s="17">
        <v>0.21648361041209199</v>
      </c>
      <c r="AC310" s="17">
        <v>0.31682061040459503</v>
      </c>
      <c r="AD310" s="17">
        <v>0.30025639652483099</v>
      </c>
      <c r="AE310" s="17"/>
      <c r="AF310" s="17">
        <v>0.36125514302879003</v>
      </c>
      <c r="AG310" s="17">
        <v>0.22566760647953399</v>
      </c>
      <c r="AH310" s="17">
        <v>0.31841331808692702</v>
      </c>
      <c r="AI310" s="17">
        <v>0.42046560147260398</v>
      </c>
      <c r="AJ310" s="17">
        <v>0.26555566106408401</v>
      </c>
      <c r="AK310" s="17"/>
      <c r="AL310" s="17">
        <v>0.191946522546912</v>
      </c>
      <c r="AM310" s="17">
        <v>0.34759152353270001</v>
      </c>
      <c r="AN310" s="17">
        <v>0.355169645381407</v>
      </c>
      <c r="AO310" s="17">
        <v>0.36540766581183298</v>
      </c>
      <c r="AP310" s="17">
        <v>0.39638517718994798</v>
      </c>
      <c r="AQ310" s="17"/>
      <c r="AR310" s="17">
        <v>0.407993059167369</v>
      </c>
      <c r="AS310" s="17"/>
      <c r="AT310" s="17">
        <v>0.356351833093627</v>
      </c>
      <c r="AU310" s="17"/>
      <c r="AV310" s="17">
        <v>0.467445576520095</v>
      </c>
      <c r="AW310" s="17"/>
      <c r="AX310" s="17">
        <v>0.27998526844428701</v>
      </c>
      <c r="AY310" s="17">
        <v>0.34484162101284099</v>
      </c>
      <c r="AZ310" s="17"/>
      <c r="BA310" s="17">
        <v>0.234859958944446</v>
      </c>
      <c r="BB310" s="17">
        <v>0.29673355659918899</v>
      </c>
    </row>
    <row r="311" spans="2:54">
      <c r="B311" t="s">
        <v>203</v>
      </c>
      <c r="C311" s="17">
        <v>0.206159685870073</v>
      </c>
      <c r="D311" s="17">
        <v>0.17065833074863301</v>
      </c>
      <c r="E311" s="17">
        <v>0.24038184090461401</v>
      </c>
      <c r="F311" s="17"/>
      <c r="G311" s="17">
        <v>0.30907024060187499</v>
      </c>
      <c r="H311" s="17">
        <v>0.296250814584962</v>
      </c>
      <c r="I311" s="17">
        <v>0.28941953180994301</v>
      </c>
      <c r="J311" s="17">
        <v>0.14551805928279299</v>
      </c>
      <c r="K311" s="17">
        <v>0.141019351838095</v>
      </c>
      <c r="L311" s="17">
        <v>8.6973415452138894E-2</v>
      </c>
      <c r="M311" s="17"/>
      <c r="N311" s="17">
        <v>0.189517822187522</v>
      </c>
      <c r="O311" s="17">
        <v>0.232152474306278</v>
      </c>
      <c r="P311" s="17">
        <v>0.21152220659065901</v>
      </c>
      <c r="Q311" s="17">
        <v>0.18350562294907599</v>
      </c>
      <c r="R311" s="17"/>
      <c r="S311" s="17">
        <v>0.26651938982499701</v>
      </c>
      <c r="T311" s="17">
        <v>0.13819347610918201</v>
      </c>
      <c r="U311" s="17">
        <v>0.144681879451242</v>
      </c>
      <c r="V311" s="17">
        <v>0.18017095273831399</v>
      </c>
      <c r="W311" s="17">
        <v>0.243206443850184</v>
      </c>
      <c r="X311" s="17">
        <v>0.19745199209911801</v>
      </c>
      <c r="Y311" s="17">
        <v>0.26101520989148602</v>
      </c>
      <c r="Z311" s="17">
        <v>0.26155531407756299</v>
      </c>
      <c r="AA311" s="17">
        <v>0.22399629734820201</v>
      </c>
      <c r="AB311" s="17">
        <v>0.22021017553942701</v>
      </c>
      <c r="AC311" s="17">
        <v>0.16130800110659199</v>
      </c>
      <c r="AD311" s="17">
        <v>0.15254872418457999</v>
      </c>
      <c r="AE311" s="17"/>
      <c r="AF311" s="17">
        <v>0.239085654850867</v>
      </c>
      <c r="AG311" s="17">
        <v>0.14532381200113001</v>
      </c>
      <c r="AH311" s="17">
        <v>0.20949603970294101</v>
      </c>
      <c r="AI311" s="17">
        <v>0.248123365078629</v>
      </c>
      <c r="AJ311" s="17">
        <v>0.191564406072842</v>
      </c>
      <c r="AK311" s="17"/>
      <c r="AL311" s="17">
        <v>0.164320682073862</v>
      </c>
      <c r="AM311" s="17">
        <v>0.192822863138539</v>
      </c>
      <c r="AN311" s="17">
        <v>0.23720235615608101</v>
      </c>
      <c r="AO311" s="17">
        <v>0.28746364597680302</v>
      </c>
      <c r="AP311" s="17">
        <v>0.15143175890558599</v>
      </c>
      <c r="AQ311" s="17"/>
      <c r="AR311" s="17">
        <v>0.31262297053288302</v>
      </c>
      <c r="AS311" s="17"/>
      <c r="AT311" s="17">
        <v>0.32436060100948599</v>
      </c>
      <c r="AU311" s="17"/>
      <c r="AV311" s="17">
        <v>0.33077432587296801</v>
      </c>
      <c r="AW311" s="17"/>
      <c r="AX311" s="17">
        <v>0.22203181396973501</v>
      </c>
      <c r="AY311" s="17">
        <v>0.24795018215478201</v>
      </c>
      <c r="AZ311" s="17"/>
      <c r="BA311" s="17">
        <v>0.15960343420835099</v>
      </c>
      <c r="BB311" s="17">
        <v>0.21563927894825</v>
      </c>
    </row>
    <row r="312" spans="2:54">
      <c r="B312" t="s">
        <v>204</v>
      </c>
      <c r="C312" s="17">
        <v>0.18194875278025999</v>
      </c>
      <c r="D312" s="17">
        <v>0.19662770452320799</v>
      </c>
      <c r="E312" s="17">
        <v>0.167176758344003</v>
      </c>
      <c r="F312" s="17"/>
      <c r="G312" s="17">
        <v>0.16944930688889701</v>
      </c>
      <c r="H312" s="17">
        <v>0.21901777212905599</v>
      </c>
      <c r="I312" s="17">
        <v>0.19130283554885899</v>
      </c>
      <c r="J312" s="17">
        <v>0.19543153633409299</v>
      </c>
      <c r="K312" s="17">
        <v>0.140229579004781</v>
      </c>
      <c r="L312" s="17">
        <v>0.17059555000346599</v>
      </c>
      <c r="M312" s="17"/>
      <c r="N312" s="17">
        <v>0.16090536144203699</v>
      </c>
      <c r="O312" s="17">
        <v>0.17434912908964201</v>
      </c>
      <c r="P312" s="17">
        <v>0.201074172204882</v>
      </c>
      <c r="Q312" s="17">
        <v>0.19548458897246901</v>
      </c>
      <c r="R312" s="17"/>
      <c r="S312" s="17">
        <v>0.192883425610788</v>
      </c>
      <c r="T312" s="17">
        <v>0.14463767923141599</v>
      </c>
      <c r="U312" s="17">
        <v>0.14285247657271299</v>
      </c>
      <c r="V312" s="17">
        <v>0.232815110665785</v>
      </c>
      <c r="W312" s="17">
        <v>0.168009959707871</v>
      </c>
      <c r="X312" s="17">
        <v>0.16309453449564101</v>
      </c>
      <c r="Y312" s="17">
        <v>0.14597658944950601</v>
      </c>
      <c r="Z312" s="17">
        <v>0.227832208819152</v>
      </c>
      <c r="AA312" s="17">
        <v>0.19160110152788901</v>
      </c>
      <c r="AB312" s="17">
        <v>0.21197895693926</v>
      </c>
      <c r="AC312" s="17">
        <v>0.146165842110828</v>
      </c>
      <c r="AD312" s="17">
        <v>0.294014738121399</v>
      </c>
      <c r="AE312" s="17"/>
      <c r="AF312" s="17">
        <v>0.21154565279633999</v>
      </c>
      <c r="AG312" s="17">
        <v>0.16527708179271</v>
      </c>
      <c r="AH312" s="17">
        <v>0.15578095554844101</v>
      </c>
      <c r="AI312" s="17">
        <v>0.16384594631442501</v>
      </c>
      <c r="AJ312" s="17">
        <v>0.189900907954347</v>
      </c>
      <c r="AK312" s="17"/>
      <c r="AL312" s="17">
        <v>0.18453152679431001</v>
      </c>
      <c r="AM312" s="17">
        <v>0.195074152784558</v>
      </c>
      <c r="AN312" s="17">
        <v>0.16378018965869501</v>
      </c>
      <c r="AO312" s="17">
        <v>0.18099875783856201</v>
      </c>
      <c r="AP312" s="17">
        <v>0.25741207884290801</v>
      </c>
      <c r="AQ312" s="17"/>
      <c r="AR312" s="17">
        <v>0.23461886340632801</v>
      </c>
      <c r="AS312" s="17"/>
      <c r="AT312" s="17">
        <v>0.267634240726773</v>
      </c>
      <c r="AU312" s="17"/>
      <c r="AV312" s="17">
        <v>0.23687304007615401</v>
      </c>
      <c r="AW312" s="17"/>
      <c r="AX312" s="17">
        <v>0.23188057873569001</v>
      </c>
      <c r="AY312" s="17">
        <v>0.214330066025963</v>
      </c>
      <c r="AZ312" s="17"/>
      <c r="BA312" s="17">
        <v>0.19661450678369499</v>
      </c>
      <c r="BB312" s="17">
        <v>0.18606399070952601</v>
      </c>
    </row>
    <row r="313" spans="2:54">
      <c r="B313" t="s">
        <v>130</v>
      </c>
      <c r="C313" s="17">
        <v>0.100836010981912</v>
      </c>
      <c r="D313" s="17">
        <v>9.5598371706189497E-2</v>
      </c>
      <c r="E313" s="17">
        <v>0.105151155748766</v>
      </c>
      <c r="F313" s="17"/>
      <c r="G313" s="17">
        <v>2.6783157877472499E-2</v>
      </c>
      <c r="H313" s="17">
        <v>6.9884476725630904E-2</v>
      </c>
      <c r="I313" s="17">
        <v>7.4990497801744702E-2</v>
      </c>
      <c r="J313" s="17">
        <v>0.122002156081522</v>
      </c>
      <c r="K313" s="17">
        <v>0.16280394667449199</v>
      </c>
      <c r="L313" s="17">
        <v>0.13528719902653999</v>
      </c>
      <c r="M313" s="17"/>
      <c r="N313" s="17">
        <v>7.9843795740176707E-2</v>
      </c>
      <c r="O313" s="17">
        <v>9.4391001954257897E-2</v>
      </c>
      <c r="P313" s="17">
        <v>0.10842202750931799</v>
      </c>
      <c r="Q313" s="17">
        <v>0.125123093037113</v>
      </c>
      <c r="R313" s="17"/>
      <c r="S313" s="17">
        <v>3.9318236813406099E-2</v>
      </c>
      <c r="T313" s="17">
        <v>0.14948838392748001</v>
      </c>
      <c r="U313" s="17">
        <v>0.115562257332402</v>
      </c>
      <c r="V313" s="17">
        <v>6.6840226054417695E-2</v>
      </c>
      <c r="W313" s="17">
        <v>0.120467277887404</v>
      </c>
      <c r="X313" s="17">
        <v>0.1541357380042</v>
      </c>
      <c r="Y313" s="17">
        <v>5.3236486931181201E-2</v>
      </c>
      <c r="Z313" s="17">
        <v>9.4846644502743604E-2</v>
      </c>
      <c r="AA313" s="17">
        <v>0.13693530480753599</v>
      </c>
      <c r="AB313" s="17">
        <v>6.4514790360405402E-2</v>
      </c>
      <c r="AC313" s="17">
        <v>0.130610942372647</v>
      </c>
      <c r="AD313" s="17">
        <v>0.102436292927164</v>
      </c>
      <c r="AE313" s="17"/>
      <c r="AF313" s="17">
        <v>7.3526483371485707E-2</v>
      </c>
      <c r="AG313" s="17">
        <v>0.12513231593125199</v>
      </c>
      <c r="AH313" s="17">
        <v>4.1704034140999997E-2</v>
      </c>
      <c r="AI313" s="17">
        <v>5.0602406071221698E-2</v>
      </c>
      <c r="AJ313" s="17">
        <v>0.11730911417933899</v>
      </c>
      <c r="AK313" s="17"/>
      <c r="AL313" s="17">
        <v>0.14544412469478299</v>
      </c>
      <c r="AM313" s="17">
        <v>0.11341306281249</v>
      </c>
      <c r="AN313" s="17">
        <v>6.6925551483371898E-2</v>
      </c>
      <c r="AO313" s="17">
        <v>5.5543643660272903E-2</v>
      </c>
      <c r="AP313" s="17">
        <v>5.1885744871352099E-2</v>
      </c>
      <c r="AQ313" s="17"/>
      <c r="AR313" s="17">
        <v>7.6114529110882706E-2</v>
      </c>
      <c r="AS313" s="17"/>
      <c r="AT313" s="17">
        <v>5.7888325153570099E-2</v>
      </c>
      <c r="AU313" s="17"/>
      <c r="AV313" s="17">
        <v>8.0229184914245202E-2</v>
      </c>
      <c r="AW313" s="17"/>
      <c r="AX313" s="17">
        <v>4.3624759750311402E-2</v>
      </c>
      <c r="AY313" s="17">
        <v>8.3356504661212194E-2</v>
      </c>
      <c r="AZ313" s="17"/>
      <c r="BA313" s="17">
        <v>0.139419918795924</v>
      </c>
      <c r="BB313" s="17">
        <v>7.4712569526274697E-2</v>
      </c>
    </row>
    <row r="314" spans="2:54">
      <c r="B314" t="s">
        <v>101</v>
      </c>
      <c r="C314" s="17">
        <v>6.3578662881167203E-2</v>
      </c>
      <c r="D314" s="17">
        <v>7.5218677170731801E-2</v>
      </c>
      <c r="E314" s="17">
        <v>5.2465677382255903E-2</v>
      </c>
      <c r="F314" s="17"/>
      <c r="G314" s="17">
        <v>1.7890454936546101E-2</v>
      </c>
      <c r="H314" s="17">
        <v>1.74782638310007E-2</v>
      </c>
      <c r="I314" s="17">
        <v>5.90105907456542E-2</v>
      </c>
      <c r="J314" s="17">
        <v>8.83415773323694E-2</v>
      </c>
      <c r="K314" s="17">
        <v>9.8053426314446704E-2</v>
      </c>
      <c r="L314" s="17">
        <v>9.2303333054012796E-2</v>
      </c>
      <c r="M314" s="17"/>
      <c r="N314" s="17">
        <v>7.24968679124047E-2</v>
      </c>
      <c r="O314" s="17">
        <v>6.5411727672978495E-2</v>
      </c>
      <c r="P314" s="17">
        <v>5.3339949387079102E-2</v>
      </c>
      <c r="Q314" s="17">
        <v>6.0375763842569097E-2</v>
      </c>
      <c r="R314" s="17"/>
      <c r="S314" s="17">
        <v>4.5633264456643098E-2</v>
      </c>
      <c r="T314" s="17">
        <v>8.0136833773681998E-2</v>
      </c>
      <c r="U314" s="17">
        <v>6.3305641592956305E-2</v>
      </c>
      <c r="V314" s="17">
        <v>5.0512450388721701E-2</v>
      </c>
      <c r="W314" s="17">
        <v>5.3975746762991397E-2</v>
      </c>
      <c r="X314" s="17">
        <v>5.6910757573614801E-2</v>
      </c>
      <c r="Y314" s="17">
        <v>0.14636202305267201</v>
      </c>
      <c r="Z314" s="17">
        <v>1.5270364197205301E-2</v>
      </c>
      <c r="AA314" s="17">
        <v>4.3585294398157601E-2</v>
      </c>
      <c r="AB314" s="17">
        <v>7.3364085736969495E-2</v>
      </c>
      <c r="AC314" s="17">
        <v>5.1573269657147203E-2</v>
      </c>
      <c r="AD314" s="17">
        <v>6.0440798330651399E-2</v>
      </c>
      <c r="AE314" s="17"/>
      <c r="AF314" s="17">
        <v>2.0882367626077598E-2</v>
      </c>
      <c r="AG314" s="17">
        <v>8.7635893228757505E-2</v>
      </c>
      <c r="AH314" s="17">
        <v>5.5828503331045699E-2</v>
      </c>
      <c r="AI314" s="17">
        <v>2.6442750637682502E-2</v>
      </c>
      <c r="AJ314" s="17">
        <v>0.125534234675519</v>
      </c>
      <c r="AK314" s="17"/>
      <c r="AL314" s="17">
        <v>9.8107284787426599E-2</v>
      </c>
      <c r="AM314" s="17">
        <v>4.7192062653548E-2</v>
      </c>
      <c r="AN314" s="17">
        <v>5.17630884044731E-2</v>
      </c>
      <c r="AO314" s="17">
        <v>5.5212281561047898E-2</v>
      </c>
      <c r="AP314" s="17">
        <v>5.2818462914051997E-2</v>
      </c>
      <c r="AQ314" s="17"/>
      <c r="AR314" s="17">
        <v>3.7993245402666E-2</v>
      </c>
      <c r="AS314" s="17"/>
      <c r="AT314" s="17">
        <v>4.5075232373666903E-2</v>
      </c>
      <c r="AU314" s="17"/>
      <c r="AV314" s="17">
        <v>2.8177516223626201E-2</v>
      </c>
      <c r="AW314" s="17"/>
      <c r="AX314" s="17">
        <v>3.4454220176300003E-2</v>
      </c>
      <c r="AY314" s="17">
        <v>2.50160175151788E-2</v>
      </c>
      <c r="AZ314" s="17"/>
      <c r="BA314" s="17">
        <v>0.100394586553575</v>
      </c>
      <c r="BB314" s="17">
        <v>4.4212808029407497E-2</v>
      </c>
    </row>
    <row r="315" spans="2:54">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row>
    <row r="316" spans="2:54">
      <c r="B316" s="6" t="s">
        <v>197</v>
      </c>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row>
    <row r="317" spans="2:54">
      <c r="B317" s="24" t="s">
        <v>29</v>
      </c>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row>
    <row r="318" spans="2:54">
      <c r="B318" t="s">
        <v>198</v>
      </c>
      <c r="C318" s="17">
        <v>0.38189920901079399</v>
      </c>
      <c r="D318" s="17">
        <v>0.38530520582185102</v>
      </c>
      <c r="E318" s="17">
        <v>0.378502607914045</v>
      </c>
      <c r="F318" s="17"/>
      <c r="G318" s="17">
        <v>0.25955193901291301</v>
      </c>
      <c r="H318" s="17">
        <v>0.35224184865034902</v>
      </c>
      <c r="I318" s="17">
        <v>0.352448230999375</v>
      </c>
      <c r="J318" s="17">
        <v>0.42773826890683198</v>
      </c>
      <c r="K318" s="17">
        <v>0.43954965648882799</v>
      </c>
      <c r="L318" s="17">
        <v>0.43488041838969599</v>
      </c>
      <c r="M318" s="17"/>
      <c r="N318" s="17">
        <v>0.37354202745210802</v>
      </c>
      <c r="O318" s="17">
        <v>0.38092373975613703</v>
      </c>
      <c r="P318" s="17">
        <v>0.38372072644081501</v>
      </c>
      <c r="Q318" s="17">
        <v>0.39379960086961102</v>
      </c>
      <c r="R318" s="17"/>
      <c r="S318" s="17">
        <v>0.34796436206889297</v>
      </c>
      <c r="T318" s="17">
        <v>0.38773254404028701</v>
      </c>
      <c r="U318" s="17">
        <v>0.34801339722316998</v>
      </c>
      <c r="V318" s="17">
        <v>0.46276630189123502</v>
      </c>
      <c r="W318" s="17">
        <v>0.336998804773537</v>
      </c>
      <c r="X318" s="17">
        <v>0.444926566944776</v>
      </c>
      <c r="Y318" s="17">
        <v>0.33982087707067599</v>
      </c>
      <c r="Z318" s="17">
        <v>0.31639511283613603</v>
      </c>
      <c r="AA318" s="17">
        <v>0.41983193125358198</v>
      </c>
      <c r="AB318" s="17">
        <v>0.395699861724291</v>
      </c>
      <c r="AC318" s="17">
        <v>0.34946862849972199</v>
      </c>
      <c r="AD318" s="17">
        <v>0.350767395969805</v>
      </c>
      <c r="AE318" s="17"/>
      <c r="AF318" s="17">
        <v>0.41187493786071999</v>
      </c>
      <c r="AG318" s="17">
        <v>0.37486310922097998</v>
      </c>
      <c r="AH318" s="17">
        <v>0.43136750166104398</v>
      </c>
      <c r="AI318" s="17">
        <v>0.35150372088492599</v>
      </c>
      <c r="AJ318" s="17">
        <v>0.38993429868257901</v>
      </c>
      <c r="AK318" s="17"/>
      <c r="AL318" s="17">
        <v>0.38118135766285699</v>
      </c>
      <c r="AM318" s="17">
        <v>0.379167347940296</v>
      </c>
      <c r="AN318" s="17">
        <v>0.39853415678819998</v>
      </c>
      <c r="AO318" s="17">
        <v>0.40790572582997903</v>
      </c>
      <c r="AP318" s="17">
        <v>0.39994171473878298</v>
      </c>
      <c r="AQ318" s="17"/>
      <c r="AR318" s="17">
        <v>0.43450582225544199</v>
      </c>
      <c r="AS318" s="17"/>
      <c r="AT318" s="17">
        <v>0.45175938951929001</v>
      </c>
      <c r="AU318" s="17"/>
      <c r="AV318" s="17">
        <v>0.417010968739426</v>
      </c>
      <c r="AW318" s="17"/>
      <c r="AX318" s="17">
        <v>0.463159377421128</v>
      </c>
      <c r="AY318" s="17">
        <v>0.392774209270918</v>
      </c>
      <c r="AZ318" s="17"/>
      <c r="BA318" s="17">
        <v>0.42273035531589898</v>
      </c>
      <c r="BB318" s="17">
        <v>0.40167064615109399</v>
      </c>
    </row>
    <row r="319" spans="2:54">
      <c r="B319" t="s">
        <v>199</v>
      </c>
      <c r="C319" s="17">
        <v>0.358498529633622</v>
      </c>
      <c r="D319" s="17">
        <v>0.33885767336556299</v>
      </c>
      <c r="E319" s="17">
        <v>0.37645894089757198</v>
      </c>
      <c r="F319" s="17"/>
      <c r="G319" s="17">
        <v>0.32797264599047599</v>
      </c>
      <c r="H319" s="17">
        <v>0.39204217021603299</v>
      </c>
      <c r="I319" s="17">
        <v>0.39617854764529298</v>
      </c>
      <c r="J319" s="17">
        <v>0.30085100162470602</v>
      </c>
      <c r="K319" s="17">
        <v>0.40396629491559799</v>
      </c>
      <c r="L319" s="17">
        <v>0.34361092423504702</v>
      </c>
      <c r="M319" s="17"/>
      <c r="N319" s="17">
        <v>0.382415049952957</v>
      </c>
      <c r="O319" s="17">
        <v>0.34053710235380502</v>
      </c>
      <c r="P319" s="17">
        <v>0.35630798897010502</v>
      </c>
      <c r="Q319" s="17">
        <v>0.35374460763709598</v>
      </c>
      <c r="R319" s="17"/>
      <c r="S319" s="17">
        <v>0.3564098288659</v>
      </c>
      <c r="T319" s="17">
        <v>0.30345620767686299</v>
      </c>
      <c r="U319" s="17">
        <v>0.34238795301616098</v>
      </c>
      <c r="V319" s="17">
        <v>0.27797169932169202</v>
      </c>
      <c r="W319" s="17">
        <v>0.401848706407614</v>
      </c>
      <c r="X319" s="17">
        <v>0.40086300029691802</v>
      </c>
      <c r="Y319" s="17">
        <v>0.36210757405316102</v>
      </c>
      <c r="Z319" s="17">
        <v>0.39167431407465603</v>
      </c>
      <c r="AA319" s="17">
        <v>0.44219271268704702</v>
      </c>
      <c r="AB319" s="17">
        <v>0.33266260439586698</v>
      </c>
      <c r="AC319" s="17">
        <v>0.29628870133137802</v>
      </c>
      <c r="AD319" s="17">
        <v>0.46810856836470799</v>
      </c>
      <c r="AE319" s="17"/>
      <c r="AF319" s="17">
        <v>0.40370232120745903</v>
      </c>
      <c r="AG319" s="17">
        <v>0.30377598349256102</v>
      </c>
      <c r="AH319" s="17">
        <v>0.36714119973776899</v>
      </c>
      <c r="AI319" s="17">
        <v>0.33563925209179701</v>
      </c>
      <c r="AJ319" s="17">
        <v>0.372211730954222</v>
      </c>
      <c r="AK319" s="17"/>
      <c r="AL319" s="17">
        <v>0.355033780579948</v>
      </c>
      <c r="AM319" s="17">
        <v>0.35474017922011702</v>
      </c>
      <c r="AN319" s="17">
        <v>0.37323921866879101</v>
      </c>
      <c r="AO319" s="17">
        <v>0.39630674214168599</v>
      </c>
      <c r="AP319" s="17">
        <v>0.29879842399033202</v>
      </c>
      <c r="AQ319" s="17"/>
      <c r="AR319" s="17">
        <v>0.42107145213453701</v>
      </c>
      <c r="AS319" s="17"/>
      <c r="AT319" s="17">
        <v>0.34240680945552698</v>
      </c>
      <c r="AU319" s="17"/>
      <c r="AV319" s="17">
        <v>0.432579138278961</v>
      </c>
      <c r="AW319" s="17"/>
      <c r="AX319" s="17">
        <v>0.368304130549788</v>
      </c>
      <c r="AY319" s="17">
        <v>0.383350508981879</v>
      </c>
      <c r="AZ319" s="17"/>
      <c r="BA319" s="17">
        <v>0.35062725006399997</v>
      </c>
      <c r="BB319" s="17">
        <v>0.37465741981437101</v>
      </c>
    </row>
    <row r="320" spans="2:54">
      <c r="B320" t="s">
        <v>201</v>
      </c>
      <c r="C320" s="17">
        <v>0.35790409134985302</v>
      </c>
      <c r="D320" s="17">
        <v>0.371274085958193</v>
      </c>
      <c r="E320" s="17">
        <v>0.34353683287708903</v>
      </c>
      <c r="F320" s="17"/>
      <c r="G320" s="17">
        <v>0.48703617283918899</v>
      </c>
      <c r="H320" s="17">
        <v>0.46191320241089201</v>
      </c>
      <c r="I320" s="17">
        <v>0.39153923716186101</v>
      </c>
      <c r="J320" s="17">
        <v>0.32956738721238399</v>
      </c>
      <c r="K320" s="17">
        <v>0.27662868608896701</v>
      </c>
      <c r="L320" s="17">
        <v>0.234732992897632</v>
      </c>
      <c r="M320" s="17"/>
      <c r="N320" s="17">
        <v>0.42241319836559399</v>
      </c>
      <c r="O320" s="17">
        <v>0.32109334816456198</v>
      </c>
      <c r="P320" s="17">
        <v>0.35449344612679101</v>
      </c>
      <c r="Q320" s="17">
        <v>0.32652269639775</v>
      </c>
      <c r="R320" s="17"/>
      <c r="S320" s="17">
        <v>0.45429936706678598</v>
      </c>
      <c r="T320" s="17">
        <v>0.29973506092093799</v>
      </c>
      <c r="U320" s="17">
        <v>0.29419267420863299</v>
      </c>
      <c r="V320" s="17">
        <v>0.419552503838174</v>
      </c>
      <c r="W320" s="17">
        <v>0.259186310816857</v>
      </c>
      <c r="X320" s="17">
        <v>0.289054645900575</v>
      </c>
      <c r="Y320" s="17">
        <v>0.324993407412275</v>
      </c>
      <c r="Z320" s="17">
        <v>0.39514325709472597</v>
      </c>
      <c r="AA320" s="17">
        <v>0.36124925222534299</v>
      </c>
      <c r="AB320" s="17">
        <v>0.36282251376975699</v>
      </c>
      <c r="AC320" s="17">
        <v>0.48104009673937798</v>
      </c>
      <c r="AD320" s="17">
        <v>0.35635725023363302</v>
      </c>
      <c r="AE320" s="17"/>
      <c r="AF320" s="17">
        <v>0.48585991751665197</v>
      </c>
      <c r="AG320" s="17">
        <v>0.289702543919029</v>
      </c>
      <c r="AH320" s="17">
        <v>0.32470874675429701</v>
      </c>
      <c r="AI320" s="17">
        <v>0.39937223759826901</v>
      </c>
      <c r="AJ320" s="17">
        <v>0.26418255934939699</v>
      </c>
      <c r="AK320" s="17"/>
      <c r="AL320" s="17">
        <v>0.30821113283447799</v>
      </c>
      <c r="AM320" s="17">
        <v>0.33145164065506599</v>
      </c>
      <c r="AN320" s="17">
        <v>0.396569598695026</v>
      </c>
      <c r="AO320" s="17">
        <v>0.48006652276197398</v>
      </c>
      <c r="AP320" s="17">
        <v>0.59248024339024297</v>
      </c>
      <c r="AQ320" s="17"/>
      <c r="AR320" s="17">
        <v>0.465730065559253</v>
      </c>
      <c r="AS320" s="17"/>
      <c r="AT320" s="17">
        <v>0.43465762873359898</v>
      </c>
      <c r="AU320" s="17"/>
      <c r="AV320" s="17">
        <v>0.49053829224970602</v>
      </c>
      <c r="AW320" s="17"/>
      <c r="AX320" s="17">
        <v>0.42762851092288601</v>
      </c>
      <c r="AY320" s="17">
        <v>0.46136144025308601</v>
      </c>
      <c r="AZ320" s="17"/>
      <c r="BA320" s="17">
        <v>0.28574359943550498</v>
      </c>
      <c r="BB320" s="17">
        <v>0.39108981043403801</v>
      </c>
    </row>
    <row r="321" spans="2:54">
      <c r="B321" t="s">
        <v>202</v>
      </c>
      <c r="C321" s="17">
        <v>0.31225980329967001</v>
      </c>
      <c r="D321" s="17">
        <v>0.29842490033466401</v>
      </c>
      <c r="E321" s="17">
        <v>0.322734943703476</v>
      </c>
      <c r="F321" s="17"/>
      <c r="G321" s="17">
        <v>0.45632877273196998</v>
      </c>
      <c r="H321" s="17">
        <v>0.43117288622341898</v>
      </c>
      <c r="I321" s="17">
        <v>0.37890617659188602</v>
      </c>
      <c r="J321" s="17">
        <v>0.28238289488016</v>
      </c>
      <c r="K321" s="17">
        <v>0.21805621788888499</v>
      </c>
      <c r="L321" s="17">
        <v>0.15040022217033899</v>
      </c>
      <c r="M321" s="17"/>
      <c r="N321" s="17">
        <v>0.347852360051293</v>
      </c>
      <c r="O321" s="17">
        <v>0.28591271206472901</v>
      </c>
      <c r="P321" s="17">
        <v>0.33483277017491903</v>
      </c>
      <c r="Q321" s="17">
        <v>0.27356167605673298</v>
      </c>
      <c r="R321" s="17"/>
      <c r="S321" s="17">
        <v>0.45152025830534698</v>
      </c>
      <c r="T321" s="17">
        <v>0.22043643227765999</v>
      </c>
      <c r="U321" s="17">
        <v>0.25518686139862301</v>
      </c>
      <c r="V321" s="17">
        <v>0.30415784033985999</v>
      </c>
      <c r="W321" s="17">
        <v>0.32180716850173002</v>
      </c>
      <c r="X321" s="17">
        <v>0.234221188578809</v>
      </c>
      <c r="Y321" s="17">
        <v>0.29310247642257897</v>
      </c>
      <c r="Z321" s="17">
        <v>0.31436234143221897</v>
      </c>
      <c r="AA321" s="17">
        <v>0.37386768258109998</v>
      </c>
      <c r="AB321" s="17">
        <v>0.30061168568259899</v>
      </c>
      <c r="AC321" s="17">
        <v>0.29001331778587902</v>
      </c>
      <c r="AD321" s="17">
        <v>0.31371524512711502</v>
      </c>
      <c r="AE321" s="17"/>
      <c r="AF321" s="17">
        <v>0.40128583188936001</v>
      </c>
      <c r="AG321" s="17">
        <v>0.196511206966617</v>
      </c>
      <c r="AH321" s="17">
        <v>0.35952606869481302</v>
      </c>
      <c r="AI321" s="17">
        <v>0.42380127045377702</v>
      </c>
      <c r="AJ321" s="17">
        <v>0.215772265913239</v>
      </c>
      <c r="AK321" s="17"/>
      <c r="AL321" s="17">
        <v>0.25975421489894002</v>
      </c>
      <c r="AM321" s="17">
        <v>0.36120473349764498</v>
      </c>
      <c r="AN321" s="17">
        <v>0.33314754118671402</v>
      </c>
      <c r="AO321" s="17">
        <v>0.39674596088717401</v>
      </c>
      <c r="AP321" s="17">
        <v>0.29194769187165498</v>
      </c>
      <c r="AQ321" s="17"/>
      <c r="AR321" s="17">
        <v>0.41315168344888498</v>
      </c>
      <c r="AS321" s="17"/>
      <c r="AT321" s="17">
        <v>0.398723884151295</v>
      </c>
      <c r="AU321" s="17"/>
      <c r="AV321" s="17">
        <v>0.44760357895194902</v>
      </c>
      <c r="AW321" s="17"/>
      <c r="AX321" s="17">
        <v>0.27178843461344099</v>
      </c>
      <c r="AY321" s="17">
        <v>0.38833055406859002</v>
      </c>
      <c r="AZ321" s="17"/>
      <c r="BA321" s="17">
        <v>0.21348432321748401</v>
      </c>
      <c r="BB321" s="17">
        <v>0.34293446956293699</v>
      </c>
    </row>
    <row r="322" spans="2:54">
      <c r="B322" t="s">
        <v>205</v>
      </c>
      <c r="C322" s="17">
        <v>0.284639681568641</v>
      </c>
      <c r="D322" s="17">
        <v>0.34229255762001398</v>
      </c>
      <c r="E322" s="17">
        <v>0.22869990322533801</v>
      </c>
      <c r="F322" s="17"/>
      <c r="G322" s="17">
        <v>0.29856634267375598</v>
      </c>
      <c r="H322" s="17">
        <v>0.34073306243656698</v>
      </c>
      <c r="I322" s="17">
        <v>0.27454219994586898</v>
      </c>
      <c r="J322" s="17">
        <v>0.25183890020434302</v>
      </c>
      <c r="K322" s="17">
        <v>0.251687401938126</v>
      </c>
      <c r="L322" s="17">
        <v>0.28810162182487598</v>
      </c>
      <c r="M322" s="17"/>
      <c r="N322" s="17">
        <v>0.34881450685705201</v>
      </c>
      <c r="O322" s="17">
        <v>0.255249498236369</v>
      </c>
      <c r="P322" s="17">
        <v>0.25821061243242499</v>
      </c>
      <c r="Q322" s="17">
        <v>0.26978232362219801</v>
      </c>
      <c r="R322" s="17"/>
      <c r="S322" s="17">
        <v>0.318067887629782</v>
      </c>
      <c r="T322" s="17">
        <v>0.278316469787598</v>
      </c>
      <c r="U322" s="17">
        <v>0.265001389693025</v>
      </c>
      <c r="V322" s="17">
        <v>0.23750501474351901</v>
      </c>
      <c r="W322" s="17">
        <v>0.27653935782949302</v>
      </c>
      <c r="X322" s="17">
        <v>0.26845875081854798</v>
      </c>
      <c r="Y322" s="17">
        <v>0.32820120792684299</v>
      </c>
      <c r="Z322" s="17">
        <v>0.27386068444823303</v>
      </c>
      <c r="AA322" s="17">
        <v>0.28315869932419402</v>
      </c>
      <c r="AB322" s="17">
        <v>0.28812886935291099</v>
      </c>
      <c r="AC322" s="17">
        <v>0.27421302901591599</v>
      </c>
      <c r="AD322" s="17">
        <v>0.31081742321902001</v>
      </c>
      <c r="AE322" s="17"/>
      <c r="AF322" s="17">
        <v>0.31335388160892702</v>
      </c>
      <c r="AG322" s="17">
        <v>0.327420221646126</v>
      </c>
      <c r="AH322" s="17">
        <v>0.242629283308333</v>
      </c>
      <c r="AI322" s="17">
        <v>0.32899406849886398</v>
      </c>
      <c r="AJ322" s="17">
        <v>0.24864128529325699</v>
      </c>
      <c r="AK322" s="17"/>
      <c r="AL322" s="17">
        <v>0.22830099763912401</v>
      </c>
      <c r="AM322" s="17">
        <v>0.27910124595639502</v>
      </c>
      <c r="AN322" s="17">
        <v>0.30655972046145302</v>
      </c>
      <c r="AO322" s="17">
        <v>0.34875063767111703</v>
      </c>
      <c r="AP322" s="17">
        <v>0.369939611254965</v>
      </c>
      <c r="AQ322" s="17"/>
      <c r="AR322" s="17">
        <v>0.35366837617399299</v>
      </c>
      <c r="AS322" s="17"/>
      <c r="AT322" s="17">
        <v>0.34111457098867498</v>
      </c>
      <c r="AU322" s="17"/>
      <c r="AV322" s="17">
        <v>0.32436394968408</v>
      </c>
      <c r="AW322" s="17"/>
      <c r="AX322" s="17">
        <v>0.321997285169839</v>
      </c>
      <c r="AY322" s="17">
        <v>0.27570293242838401</v>
      </c>
      <c r="AZ322" s="17"/>
      <c r="BA322" s="17">
        <v>0.30599385250294697</v>
      </c>
      <c r="BB322" s="17">
        <v>0.28392459626983901</v>
      </c>
    </row>
    <row r="323" spans="2:54">
      <c r="B323" t="s">
        <v>203</v>
      </c>
      <c r="C323" s="17">
        <v>0.17912461334018101</v>
      </c>
      <c r="D323" s="17">
        <v>0.148948776579817</v>
      </c>
      <c r="E323" s="17">
        <v>0.20839539818438299</v>
      </c>
      <c r="F323" s="17"/>
      <c r="G323" s="17">
        <v>0.27779709660132001</v>
      </c>
      <c r="H323" s="17">
        <v>0.25148823180490998</v>
      </c>
      <c r="I323" s="17">
        <v>0.24662881740061601</v>
      </c>
      <c r="J323" s="17">
        <v>0.135478685384814</v>
      </c>
      <c r="K323" s="17">
        <v>0.13976724592019901</v>
      </c>
      <c r="L323" s="17">
        <v>6.2599518483419395E-2</v>
      </c>
      <c r="M323" s="17"/>
      <c r="N323" s="17">
        <v>0.15401277334098201</v>
      </c>
      <c r="O323" s="17">
        <v>0.17063001692236399</v>
      </c>
      <c r="P323" s="17">
        <v>0.19153909603762401</v>
      </c>
      <c r="Q323" s="17">
        <v>0.20274206319913399</v>
      </c>
      <c r="R323" s="17"/>
      <c r="S323" s="17">
        <v>0.21223141230634701</v>
      </c>
      <c r="T323" s="17">
        <v>0.14960555494354899</v>
      </c>
      <c r="U323" s="17">
        <v>0.124270202257</v>
      </c>
      <c r="V323" s="17">
        <v>0.19513805142312901</v>
      </c>
      <c r="W323" s="17">
        <v>0.14649172956276801</v>
      </c>
      <c r="X323" s="17">
        <v>0.14603851001137799</v>
      </c>
      <c r="Y323" s="17">
        <v>0.17765384361803499</v>
      </c>
      <c r="Z323" s="17">
        <v>0.23020536865706201</v>
      </c>
      <c r="AA323" s="17">
        <v>0.233503710894019</v>
      </c>
      <c r="AB323" s="17">
        <v>0.12984483825232199</v>
      </c>
      <c r="AC323" s="17">
        <v>0.20766162846869399</v>
      </c>
      <c r="AD323" s="17">
        <v>0.23627555187805599</v>
      </c>
      <c r="AE323" s="17"/>
      <c r="AF323" s="17">
        <v>0.211195751036658</v>
      </c>
      <c r="AG323" s="17">
        <v>9.8652981623867E-2</v>
      </c>
      <c r="AH323" s="17">
        <v>0.132288902398978</v>
      </c>
      <c r="AI323" s="17">
        <v>0.201828594530987</v>
      </c>
      <c r="AJ323" s="17">
        <v>0.196005894727001</v>
      </c>
      <c r="AK323" s="17"/>
      <c r="AL323" s="17">
        <v>0.186311306480345</v>
      </c>
      <c r="AM323" s="17">
        <v>0.20519622826196601</v>
      </c>
      <c r="AN323" s="17">
        <v>0.16727674592182901</v>
      </c>
      <c r="AO323" s="17">
        <v>0.21204725927187401</v>
      </c>
      <c r="AP323" s="17">
        <v>8.5461966809387599E-2</v>
      </c>
      <c r="AQ323" s="17"/>
      <c r="AR323" s="17">
        <v>0.18922889198373</v>
      </c>
      <c r="AS323" s="17"/>
      <c r="AT323" s="17">
        <v>0.20897820950527099</v>
      </c>
      <c r="AU323" s="17"/>
      <c r="AV323" s="17">
        <v>0.19177397356657999</v>
      </c>
      <c r="AW323" s="17"/>
      <c r="AX323" s="17">
        <v>0.20355823301030199</v>
      </c>
      <c r="AY323" s="17">
        <v>0.202674529398784</v>
      </c>
      <c r="AZ323" s="17"/>
      <c r="BA323" s="17">
        <v>0.140980125498679</v>
      </c>
      <c r="BB323" s="17">
        <v>0.170780299135321</v>
      </c>
    </row>
    <row r="324" spans="2:54">
      <c r="B324" t="s">
        <v>204</v>
      </c>
      <c r="C324" s="17">
        <v>0.16946124623304901</v>
      </c>
      <c r="D324" s="17">
        <v>0.19387980030376201</v>
      </c>
      <c r="E324" s="17">
        <v>0.145236848568188</v>
      </c>
      <c r="F324" s="17"/>
      <c r="G324" s="17">
        <v>0.21280328094870199</v>
      </c>
      <c r="H324" s="17">
        <v>0.16508668052644701</v>
      </c>
      <c r="I324" s="17">
        <v>0.18045779702649101</v>
      </c>
      <c r="J324" s="17">
        <v>0.15739487020604501</v>
      </c>
      <c r="K324" s="17">
        <v>0.16324944205223699</v>
      </c>
      <c r="L324" s="17">
        <v>0.149212696554477</v>
      </c>
      <c r="M324" s="17"/>
      <c r="N324" s="17">
        <v>0.18417355409129699</v>
      </c>
      <c r="O324" s="17">
        <v>0.14851549111083201</v>
      </c>
      <c r="P324" s="17">
        <v>0.173632618551497</v>
      </c>
      <c r="Q324" s="17">
        <v>0.172991397759578</v>
      </c>
      <c r="R324" s="17"/>
      <c r="S324" s="17">
        <v>0.179637759779947</v>
      </c>
      <c r="T324" s="17">
        <v>0.158369297307282</v>
      </c>
      <c r="U324" s="17">
        <v>0.15513829228759099</v>
      </c>
      <c r="V324" s="17">
        <v>0.17271833581360499</v>
      </c>
      <c r="W324" s="17">
        <v>0.19502697826832899</v>
      </c>
      <c r="X324" s="17">
        <v>0.137821868705094</v>
      </c>
      <c r="Y324" s="17">
        <v>0.15226306821762201</v>
      </c>
      <c r="Z324" s="17">
        <v>0.187753724876872</v>
      </c>
      <c r="AA324" s="17">
        <v>0.16400751358690599</v>
      </c>
      <c r="AB324" s="17">
        <v>0.22051973365955099</v>
      </c>
      <c r="AC324" s="17">
        <v>0.179179747258742</v>
      </c>
      <c r="AD324" s="17">
        <v>0.120928732098023</v>
      </c>
      <c r="AE324" s="17"/>
      <c r="AF324" s="17">
        <v>0.18008115835454</v>
      </c>
      <c r="AG324" s="17">
        <v>0.16469418273310099</v>
      </c>
      <c r="AH324" s="17">
        <v>0.117516872969207</v>
      </c>
      <c r="AI324" s="17">
        <v>0.24513325646796699</v>
      </c>
      <c r="AJ324" s="17">
        <v>0.19540785897711299</v>
      </c>
      <c r="AK324" s="17"/>
      <c r="AL324" s="17">
        <v>0.16689272320405299</v>
      </c>
      <c r="AM324" s="17">
        <v>0.147209857003714</v>
      </c>
      <c r="AN324" s="17">
        <v>0.14917663257890701</v>
      </c>
      <c r="AO324" s="17">
        <v>0.21314107399889801</v>
      </c>
      <c r="AP324" s="17">
        <v>0.204808220367275</v>
      </c>
      <c r="AQ324" s="17"/>
      <c r="AR324" s="17">
        <v>0.216085960823443</v>
      </c>
      <c r="AS324" s="17"/>
      <c r="AT324" s="17">
        <v>0.26704368664074901</v>
      </c>
      <c r="AU324" s="17"/>
      <c r="AV324" s="17">
        <v>0.248502940249334</v>
      </c>
      <c r="AW324" s="17"/>
      <c r="AX324" s="17">
        <v>0.18807975590267501</v>
      </c>
      <c r="AY324" s="17">
        <v>0.19774139960401499</v>
      </c>
      <c r="AZ324" s="17"/>
      <c r="BA324" s="17">
        <v>0.17371181963434301</v>
      </c>
      <c r="BB324" s="17">
        <v>0.185141625684559</v>
      </c>
    </row>
    <row r="325" spans="2:54">
      <c r="B325" t="s">
        <v>130</v>
      </c>
      <c r="C325" s="17">
        <v>0.120381741424086</v>
      </c>
      <c r="D325" s="17">
        <v>0.106038960441612</v>
      </c>
      <c r="E325" s="17">
        <v>0.135140963753175</v>
      </c>
      <c r="F325" s="17"/>
      <c r="G325" s="17">
        <v>6.6831512232991205E-2</v>
      </c>
      <c r="H325" s="17">
        <v>7.3256593957743907E-2</v>
      </c>
      <c r="I325" s="17">
        <v>9.9464550170484098E-2</v>
      </c>
      <c r="J325" s="17">
        <v>0.18038986742767801</v>
      </c>
      <c r="K325" s="17">
        <v>0.13369035587981701</v>
      </c>
      <c r="L325" s="17">
        <v>0.15032825640924299</v>
      </c>
      <c r="M325" s="17"/>
      <c r="N325" s="17">
        <v>6.6769705912996094E-2</v>
      </c>
      <c r="O325" s="17">
        <v>0.153528112765598</v>
      </c>
      <c r="P325" s="17">
        <v>0.121304455192781</v>
      </c>
      <c r="Q325" s="17">
        <v>0.14212644914127701</v>
      </c>
      <c r="R325" s="17"/>
      <c r="S325" s="17">
        <v>6.1140228918535398E-2</v>
      </c>
      <c r="T325" s="17">
        <v>0.146061065136421</v>
      </c>
      <c r="U325" s="17">
        <v>0.14156465886387501</v>
      </c>
      <c r="V325" s="17">
        <v>0.145771103169653</v>
      </c>
      <c r="W325" s="17">
        <v>0.11618881630293899</v>
      </c>
      <c r="X325" s="17">
        <v>0.12881692261585601</v>
      </c>
      <c r="Y325" s="17">
        <v>0.115621574049505</v>
      </c>
      <c r="Z325" s="17">
        <v>0.117984852305829</v>
      </c>
      <c r="AA325" s="17">
        <v>8.9244719839291498E-2</v>
      </c>
      <c r="AB325" s="17">
        <v>0.174160445795354</v>
      </c>
      <c r="AC325" s="17">
        <v>0.138866220805584</v>
      </c>
      <c r="AD325" s="17">
        <v>0.101888648489115</v>
      </c>
      <c r="AE325" s="17"/>
      <c r="AF325" s="17">
        <v>7.2048818167696899E-2</v>
      </c>
      <c r="AG325" s="17">
        <v>0.13393873008697199</v>
      </c>
      <c r="AH325" s="17">
        <v>0.117428142280355</v>
      </c>
      <c r="AI325" s="17">
        <v>9.4725795421664899E-2</v>
      </c>
      <c r="AJ325" s="17">
        <v>9.3450914088746603E-2</v>
      </c>
      <c r="AK325" s="17"/>
      <c r="AL325" s="17">
        <v>0.16529691445606701</v>
      </c>
      <c r="AM325" s="17">
        <v>0.119019477472181</v>
      </c>
      <c r="AN325" s="17">
        <v>8.3801861632228303E-2</v>
      </c>
      <c r="AO325" s="17">
        <v>5.0595205091552499E-2</v>
      </c>
      <c r="AP325" s="17">
        <v>0.11653330265204501</v>
      </c>
      <c r="AQ325" s="17"/>
      <c r="AR325" s="17">
        <v>2.76099981591598E-2</v>
      </c>
      <c r="AS325" s="17"/>
      <c r="AT325" s="17">
        <v>3.27543468143403E-2</v>
      </c>
      <c r="AU325" s="17"/>
      <c r="AV325" s="17">
        <v>2.41164677085016E-2</v>
      </c>
      <c r="AW325" s="17"/>
      <c r="AX325" s="17">
        <v>8.3386468562776594E-2</v>
      </c>
      <c r="AY325" s="17">
        <v>8.8887519090991296E-2</v>
      </c>
      <c r="AZ325" s="17"/>
      <c r="BA325" s="17">
        <v>0.125276236302959</v>
      </c>
      <c r="BB325" s="17">
        <v>0.110095133075855</v>
      </c>
    </row>
    <row r="326" spans="2:54">
      <c r="B326" t="s">
        <v>101</v>
      </c>
      <c r="C326" s="17">
        <v>6.2850031378759497E-2</v>
      </c>
      <c r="D326" s="17">
        <v>5.5847520955007099E-2</v>
      </c>
      <c r="E326" s="17">
        <v>7.0080560025322106E-2</v>
      </c>
      <c r="F326" s="17"/>
      <c r="G326" s="17">
        <v>2.67767653031242E-2</v>
      </c>
      <c r="H326" s="17">
        <v>3.00849977920306E-2</v>
      </c>
      <c r="I326" s="17">
        <v>2.38869250328839E-2</v>
      </c>
      <c r="J326" s="17">
        <v>5.0059022798913E-2</v>
      </c>
      <c r="K326" s="17">
        <v>0.10770212932958501</v>
      </c>
      <c r="L326" s="17">
        <v>0.12727086217202299</v>
      </c>
      <c r="M326" s="17"/>
      <c r="N326" s="17">
        <v>6.1077307785707399E-2</v>
      </c>
      <c r="O326" s="17">
        <v>7.7912776757324206E-2</v>
      </c>
      <c r="P326" s="17">
        <v>5.0518471267487798E-2</v>
      </c>
      <c r="Q326" s="17">
        <v>6.1832573561561299E-2</v>
      </c>
      <c r="R326" s="17"/>
      <c r="S326" s="17">
        <v>2.8938622776750501E-2</v>
      </c>
      <c r="T326" s="17">
        <v>0.10642587762728201</v>
      </c>
      <c r="U326" s="17">
        <v>0.107595183142186</v>
      </c>
      <c r="V326" s="17">
        <v>4.20444865664606E-2</v>
      </c>
      <c r="W326" s="17">
        <v>4.1882141051142102E-2</v>
      </c>
      <c r="X326" s="17">
        <v>9.0972700925444405E-2</v>
      </c>
      <c r="Y326" s="17">
        <v>6.8274753525237097E-2</v>
      </c>
      <c r="Z326" s="17">
        <v>7.0382060445211406E-2</v>
      </c>
      <c r="AA326" s="17">
        <v>3.9712282183509501E-2</v>
      </c>
      <c r="AB326" s="17">
        <v>6.9231855816547699E-2</v>
      </c>
      <c r="AC326" s="17">
        <v>4.8691384511309999E-2</v>
      </c>
      <c r="AD326" s="17">
        <v>0</v>
      </c>
      <c r="AE326" s="17"/>
      <c r="AF326" s="17">
        <v>1.40509469519263E-2</v>
      </c>
      <c r="AG326" s="17">
        <v>0.113087971570779</v>
      </c>
      <c r="AH326" s="17">
        <v>8.0516743989780398E-2</v>
      </c>
      <c r="AI326" s="17">
        <v>4.1537195501420501E-2</v>
      </c>
      <c r="AJ326" s="17">
        <v>0.102996344374379</v>
      </c>
      <c r="AK326" s="17"/>
      <c r="AL326" s="17">
        <v>6.4435878810387495E-2</v>
      </c>
      <c r="AM326" s="17">
        <v>6.3499867808045798E-2</v>
      </c>
      <c r="AN326" s="17">
        <v>6.1545543083536797E-2</v>
      </c>
      <c r="AO326" s="17">
        <v>2.4710324707644501E-2</v>
      </c>
      <c r="AP326" s="17">
        <v>2.8781610947316998E-2</v>
      </c>
      <c r="AQ326" s="17"/>
      <c r="AR326" s="17">
        <v>2.9223064803529899E-2</v>
      </c>
      <c r="AS326" s="17"/>
      <c r="AT326" s="17">
        <v>2.88735898614896E-2</v>
      </c>
      <c r="AU326" s="17"/>
      <c r="AV326" s="17">
        <v>1.9409544696808299E-2</v>
      </c>
      <c r="AW326" s="17"/>
      <c r="AX326" s="17">
        <v>5.8045272047537601E-2</v>
      </c>
      <c r="AY326" s="17">
        <v>1.78103740349152E-2</v>
      </c>
      <c r="AZ326" s="17"/>
      <c r="BA326" s="17">
        <v>9.0983921316876396E-2</v>
      </c>
      <c r="BB326" s="17">
        <v>4.4648159673544303E-2</v>
      </c>
    </row>
    <row r="327" spans="2:54">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row>
    <row r="328" spans="2:54">
      <c r="B328" s="6" t="s">
        <v>206</v>
      </c>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row>
    <row r="329" spans="2:54">
      <c r="B329" s="24" t="s">
        <v>29</v>
      </c>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row>
    <row r="330" spans="2:54">
      <c r="B330" t="s">
        <v>207</v>
      </c>
      <c r="C330" s="17">
        <v>0.50023110978762397</v>
      </c>
      <c r="D330" s="17">
        <v>0.52893986572083695</v>
      </c>
      <c r="E330" s="17">
        <v>0.47313468338396902</v>
      </c>
      <c r="F330" s="17"/>
      <c r="G330" s="17">
        <v>0.32295433422032199</v>
      </c>
      <c r="H330" s="17">
        <v>0.33825005755876397</v>
      </c>
      <c r="I330" s="17">
        <v>0.449152542655265</v>
      </c>
      <c r="J330" s="17">
        <v>0.52329581279123805</v>
      </c>
      <c r="K330" s="17">
        <v>0.64835683361430096</v>
      </c>
      <c r="L330" s="17">
        <v>0.66882703507469299</v>
      </c>
      <c r="M330" s="17"/>
      <c r="N330" s="17">
        <v>0.51523779224428701</v>
      </c>
      <c r="O330" s="17">
        <v>0.50987713677593505</v>
      </c>
      <c r="P330" s="17">
        <v>0.47465394535897998</v>
      </c>
      <c r="Q330" s="17">
        <v>0.50017993818944595</v>
      </c>
      <c r="R330" s="17"/>
      <c r="S330" s="17">
        <v>0.402787073835012</v>
      </c>
      <c r="T330" s="17">
        <v>0.56176565219447605</v>
      </c>
      <c r="U330" s="17">
        <v>0.56084553142372895</v>
      </c>
      <c r="V330" s="17">
        <v>0.50492389555925399</v>
      </c>
      <c r="W330" s="17">
        <v>0.416538768616591</v>
      </c>
      <c r="X330" s="17">
        <v>0.55444302099587495</v>
      </c>
      <c r="Y330" s="17">
        <v>0.51148265296155104</v>
      </c>
      <c r="Z330" s="17">
        <v>0.402758494646207</v>
      </c>
      <c r="AA330" s="17">
        <v>0.48597625132771</v>
      </c>
      <c r="AB330" s="17">
        <v>0.56508856347187197</v>
      </c>
      <c r="AC330" s="17">
        <v>0.50746813885583097</v>
      </c>
      <c r="AD330" s="17">
        <v>0.488024805006466</v>
      </c>
      <c r="AE330" s="17"/>
      <c r="AF330" s="17">
        <v>0.47708751056209803</v>
      </c>
      <c r="AG330" s="17">
        <v>0.571080110046009</v>
      </c>
      <c r="AH330" s="17">
        <v>0.54278110671079105</v>
      </c>
      <c r="AI330" s="17">
        <v>0.38280559512824702</v>
      </c>
      <c r="AJ330" s="17">
        <v>0.50538585840680195</v>
      </c>
      <c r="AK330" s="17"/>
      <c r="AL330" s="17">
        <v>0.53289911782451505</v>
      </c>
      <c r="AM330" s="17">
        <v>0.46284648019639302</v>
      </c>
      <c r="AN330" s="17">
        <v>0.47712420499487102</v>
      </c>
      <c r="AO330" s="17">
        <v>0.44736367358806201</v>
      </c>
      <c r="AP330" s="17">
        <v>0.40397625876296001</v>
      </c>
      <c r="AQ330" s="17"/>
      <c r="AR330" s="17">
        <v>0.48410494653092301</v>
      </c>
      <c r="AS330" s="17"/>
      <c r="AT330" s="17">
        <v>0.450335454125185</v>
      </c>
      <c r="AU330" s="17"/>
      <c r="AV330" s="17">
        <v>0.46952525537707401</v>
      </c>
      <c r="AW330" s="17"/>
      <c r="AX330" s="17">
        <v>0.66677454580475304</v>
      </c>
      <c r="AY330" s="17">
        <v>0.47864509705130498</v>
      </c>
      <c r="AZ330" s="17"/>
      <c r="BA330" s="17">
        <v>0.54222978581548897</v>
      </c>
      <c r="BB330" s="17">
        <v>0.54394981806369402</v>
      </c>
    </row>
    <row r="331" spans="2:54">
      <c r="B331" t="s">
        <v>208</v>
      </c>
      <c r="C331" s="17">
        <v>0.43761007787029998</v>
      </c>
      <c r="D331" s="17">
        <v>0.40918517527902598</v>
      </c>
      <c r="E331" s="17">
        <v>0.463110873566423</v>
      </c>
      <c r="F331" s="17"/>
      <c r="G331" s="17">
        <v>0.46504661082485599</v>
      </c>
      <c r="H331" s="17">
        <v>0.48006382706499401</v>
      </c>
      <c r="I331" s="17">
        <v>0.38679477405465301</v>
      </c>
      <c r="J331" s="17">
        <v>0.40649007379705998</v>
      </c>
      <c r="K331" s="17">
        <v>0.46720973814104699</v>
      </c>
      <c r="L331" s="17">
        <v>0.43571248773113203</v>
      </c>
      <c r="M331" s="17"/>
      <c r="N331" s="17">
        <v>0.43008144858839298</v>
      </c>
      <c r="O331" s="17">
        <v>0.45048825048423102</v>
      </c>
      <c r="P331" s="17">
        <v>0.41776050676209697</v>
      </c>
      <c r="Q331" s="17">
        <v>0.45389554645388702</v>
      </c>
      <c r="R331" s="17"/>
      <c r="S331" s="17">
        <v>0.45528859440163999</v>
      </c>
      <c r="T331" s="17">
        <v>0.44224541597168698</v>
      </c>
      <c r="U331" s="17">
        <v>0.42875543304204899</v>
      </c>
      <c r="V331" s="17">
        <v>0.32081255827524502</v>
      </c>
      <c r="W331" s="17">
        <v>0.39878025232692699</v>
      </c>
      <c r="X331" s="17">
        <v>0.44710963256765301</v>
      </c>
      <c r="Y331" s="17">
        <v>0.45238770371875298</v>
      </c>
      <c r="Z331" s="17">
        <v>0.556470432803714</v>
      </c>
      <c r="AA331" s="17">
        <v>0.45683407236246698</v>
      </c>
      <c r="AB331" s="17">
        <v>0.46304168370841697</v>
      </c>
      <c r="AC331" s="17">
        <v>0.38555125165183901</v>
      </c>
      <c r="AD331" s="17">
        <v>0.59123418695705998</v>
      </c>
      <c r="AE331" s="17"/>
      <c r="AF331" s="17">
        <v>0.42052773259519499</v>
      </c>
      <c r="AG331" s="17">
        <v>0.45179159350398101</v>
      </c>
      <c r="AH331" s="17">
        <v>0.43916283440543402</v>
      </c>
      <c r="AI331" s="17">
        <v>0.476231177500271</v>
      </c>
      <c r="AJ331" s="17">
        <v>0.45811025583516601</v>
      </c>
      <c r="AK331" s="17"/>
      <c r="AL331" s="17">
        <v>0.442489248339061</v>
      </c>
      <c r="AM331" s="17">
        <v>0.44249938763320001</v>
      </c>
      <c r="AN331" s="17">
        <v>0.43585221254214401</v>
      </c>
      <c r="AO331" s="17">
        <v>0.466595842352376</v>
      </c>
      <c r="AP331" s="17">
        <v>0.244882375996298</v>
      </c>
      <c r="AQ331" s="17"/>
      <c r="AR331" s="17">
        <v>0.46825637229467398</v>
      </c>
      <c r="AS331" s="17"/>
      <c r="AT331" s="17">
        <v>0.44207985328821198</v>
      </c>
      <c r="AU331" s="17"/>
      <c r="AV331" s="17">
        <v>0.53274781477147803</v>
      </c>
      <c r="AW331" s="17"/>
      <c r="AX331" s="17">
        <v>0.44054737638268598</v>
      </c>
      <c r="AY331" s="17">
        <v>0.44492809246471199</v>
      </c>
      <c r="AZ331" s="17"/>
      <c r="BA331" s="17">
        <v>0.43368654697868197</v>
      </c>
      <c r="BB331" s="17">
        <v>0.43915938850867797</v>
      </c>
    </row>
    <row r="332" spans="2:54">
      <c r="B332" t="s">
        <v>209</v>
      </c>
      <c r="C332" s="17">
        <v>0.42557955899271899</v>
      </c>
      <c r="D332" s="17">
        <v>0.409795946324157</v>
      </c>
      <c r="E332" s="17">
        <v>0.43885569859539902</v>
      </c>
      <c r="F332" s="17"/>
      <c r="G332" s="17">
        <v>0.49218474711281601</v>
      </c>
      <c r="H332" s="17">
        <v>0.57407979204253701</v>
      </c>
      <c r="I332" s="17">
        <v>0.47317915297699897</v>
      </c>
      <c r="J332" s="17">
        <v>0.42732487289732302</v>
      </c>
      <c r="K332" s="17">
        <v>0.31931197651488702</v>
      </c>
      <c r="L332" s="17">
        <v>0.29515394041311799</v>
      </c>
      <c r="M332" s="17"/>
      <c r="N332" s="17">
        <v>0.51532485913902004</v>
      </c>
      <c r="O332" s="17">
        <v>0.37627734076036301</v>
      </c>
      <c r="P332" s="17">
        <v>0.38124786094290603</v>
      </c>
      <c r="Q332" s="17">
        <v>0.40784933275604401</v>
      </c>
      <c r="R332" s="17"/>
      <c r="S332" s="17">
        <v>0.53879967010790597</v>
      </c>
      <c r="T332" s="17">
        <v>0.34067349404769998</v>
      </c>
      <c r="U332" s="17">
        <v>0.41814359635631698</v>
      </c>
      <c r="V332" s="17">
        <v>0.45028466750420998</v>
      </c>
      <c r="W332" s="17">
        <v>0.466201919194005</v>
      </c>
      <c r="X332" s="17">
        <v>0.337229444758743</v>
      </c>
      <c r="Y332" s="17">
        <v>0.38781710890231702</v>
      </c>
      <c r="Z332" s="17">
        <v>0.42570687412469799</v>
      </c>
      <c r="AA332" s="17">
        <v>0.47570498891136298</v>
      </c>
      <c r="AB332" s="17">
        <v>0.429626019147963</v>
      </c>
      <c r="AC332" s="17">
        <v>0.380192125837925</v>
      </c>
      <c r="AD332" s="17">
        <v>0.34179648300422399</v>
      </c>
      <c r="AE332" s="17"/>
      <c r="AF332" s="17">
        <v>0.51464086237664897</v>
      </c>
      <c r="AG332" s="17">
        <v>0.32954924435215799</v>
      </c>
      <c r="AH332" s="17">
        <v>0.42397712088268502</v>
      </c>
      <c r="AI332" s="17">
        <v>0.56707724229556</v>
      </c>
      <c r="AJ332" s="17">
        <v>0.29649045649296601</v>
      </c>
      <c r="AK332" s="17"/>
      <c r="AL332" s="17">
        <v>0.36078814951939497</v>
      </c>
      <c r="AM332" s="17">
        <v>0.38217072878282199</v>
      </c>
      <c r="AN332" s="17">
        <v>0.47676578149758703</v>
      </c>
      <c r="AO332" s="17">
        <v>0.59115953377557695</v>
      </c>
      <c r="AP332" s="17">
        <v>0.57542728320310599</v>
      </c>
      <c r="AQ332" s="17"/>
      <c r="AR332" s="17">
        <v>0.53057602052233299</v>
      </c>
      <c r="AS332" s="17"/>
      <c r="AT332" s="17">
        <v>0.49196526836489701</v>
      </c>
      <c r="AU332" s="17"/>
      <c r="AV332" s="17">
        <v>0.58114799183233101</v>
      </c>
      <c r="AW332" s="17"/>
      <c r="AX332" s="17">
        <v>0.40305485749768399</v>
      </c>
      <c r="AY332" s="17">
        <v>0.53367752757057496</v>
      </c>
      <c r="AZ332" s="17"/>
      <c r="BA332" s="17">
        <v>0.29543898495563098</v>
      </c>
      <c r="BB332" s="17">
        <v>0.49670043221514198</v>
      </c>
    </row>
    <row r="333" spans="2:54">
      <c r="B333" t="s">
        <v>210</v>
      </c>
      <c r="C333" s="17">
        <v>0.34225574026751099</v>
      </c>
      <c r="D333" s="17">
        <v>0.33584868067529799</v>
      </c>
      <c r="E333" s="17">
        <v>0.34958497649711301</v>
      </c>
      <c r="F333" s="17"/>
      <c r="G333" s="17">
        <v>0.30711074993861698</v>
      </c>
      <c r="H333" s="17">
        <v>0.26966292367217298</v>
      </c>
      <c r="I333" s="17">
        <v>0.36207377941233698</v>
      </c>
      <c r="J333" s="17">
        <v>0.37590548992656297</v>
      </c>
      <c r="K333" s="17">
        <v>0.39576545599456497</v>
      </c>
      <c r="L333" s="17">
        <v>0.34215129434601599</v>
      </c>
      <c r="M333" s="17"/>
      <c r="N333" s="17">
        <v>0.287351156499076</v>
      </c>
      <c r="O333" s="17">
        <v>0.34906468293121501</v>
      </c>
      <c r="P333" s="17">
        <v>0.376078532471608</v>
      </c>
      <c r="Q333" s="17">
        <v>0.36490938942123502</v>
      </c>
      <c r="R333" s="17"/>
      <c r="S333" s="17">
        <v>0.29556926985481102</v>
      </c>
      <c r="T333" s="17">
        <v>0.37784514115352702</v>
      </c>
      <c r="U333" s="17">
        <v>0.34290160508724998</v>
      </c>
      <c r="V333" s="17">
        <v>0.39016824365337199</v>
      </c>
      <c r="W333" s="17">
        <v>0.33422179402726698</v>
      </c>
      <c r="X333" s="17">
        <v>0.32919455666913999</v>
      </c>
      <c r="Y333" s="17">
        <v>0.36310041004448401</v>
      </c>
      <c r="Z333" s="17">
        <v>0.36196029772539001</v>
      </c>
      <c r="AA333" s="17">
        <v>0.30498313355018403</v>
      </c>
      <c r="AB333" s="17">
        <v>0.27555099111528097</v>
      </c>
      <c r="AC333" s="17">
        <v>0.42526374090938301</v>
      </c>
      <c r="AD333" s="17">
        <v>0.41184394899635901</v>
      </c>
      <c r="AE333" s="17"/>
      <c r="AF333" s="17">
        <v>0.29765199581322099</v>
      </c>
      <c r="AG333" s="17">
        <v>0.38548995255643298</v>
      </c>
      <c r="AH333" s="17">
        <v>0.26049475462167199</v>
      </c>
      <c r="AI333" s="17">
        <v>0.25028767501161803</v>
      </c>
      <c r="AJ333" s="17">
        <v>0.45294889830096702</v>
      </c>
      <c r="AK333" s="17"/>
      <c r="AL333" s="17">
        <v>0.39725035936054098</v>
      </c>
      <c r="AM333" s="17">
        <v>0.36673274037101</v>
      </c>
      <c r="AN333" s="17">
        <v>0.277442394127141</v>
      </c>
      <c r="AO333" s="17">
        <v>0.31524426598740402</v>
      </c>
      <c r="AP333" s="17">
        <v>0.18730888025891201</v>
      </c>
      <c r="AQ333" s="17"/>
      <c r="AR333" s="17">
        <v>0.27017137464133301</v>
      </c>
      <c r="AS333" s="17"/>
      <c r="AT333" s="17">
        <v>0.351157037884478</v>
      </c>
      <c r="AU333" s="17"/>
      <c r="AV333" s="17">
        <v>0.21160529934920799</v>
      </c>
      <c r="AW333" s="17"/>
      <c r="AX333" s="17">
        <v>0.313685746163408</v>
      </c>
      <c r="AY333" s="17">
        <v>0.27855693179734897</v>
      </c>
      <c r="AZ333" s="17"/>
      <c r="BA333" s="17">
        <v>0.43576849830374997</v>
      </c>
      <c r="BB333" s="17">
        <v>0.28985044667683901</v>
      </c>
    </row>
    <row r="334" spans="2:54">
      <c r="B334" t="s">
        <v>211</v>
      </c>
      <c r="C334" s="17">
        <v>0.31134855516473597</v>
      </c>
      <c r="D334" s="17">
        <v>0.31290299914903102</v>
      </c>
      <c r="E334" s="17">
        <v>0.31090002727684801</v>
      </c>
      <c r="F334" s="17"/>
      <c r="G334" s="17">
        <v>0.270028548906452</v>
      </c>
      <c r="H334" s="17">
        <v>0.19017432000559201</v>
      </c>
      <c r="I334" s="17">
        <v>0.27386539175133301</v>
      </c>
      <c r="J334" s="17">
        <v>0.29628841895077301</v>
      </c>
      <c r="K334" s="17">
        <v>0.39287003542252502</v>
      </c>
      <c r="L334" s="17">
        <v>0.422399287036268</v>
      </c>
      <c r="M334" s="17"/>
      <c r="N334" s="17">
        <v>0.26377830790361001</v>
      </c>
      <c r="O334" s="17">
        <v>0.33303072721893001</v>
      </c>
      <c r="P334" s="17">
        <v>0.32807899540291002</v>
      </c>
      <c r="Q334" s="17">
        <v>0.33113348525429498</v>
      </c>
      <c r="R334" s="17"/>
      <c r="S334" s="17">
        <v>0.25224821468824399</v>
      </c>
      <c r="T334" s="17">
        <v>0.34600398450096498</v>
      </c>
      <c r="U334" s="17">
        <v>0.27633568808257303</v>
      </c>
      <c r="V334" s="17">
        <v>0.33380708356925098</v>
      </c>
      <c r="W334" s="17">
        <v>0.39022420032273702</v>
      </c>
      <c r="X334" s="17">
        <v>0.32007821801651598</v>
      </c>
      <c r="Y334" s="17">
        <v>0.315289530431003</v>
      </c>
      <c r="Z334" s="17">
        <v>0.35553950949464402</v>
      </c>
      <c r="AA334" s="17">
        <v>0.32694374192966902</v>
      </c>
      <c r="AB334" s="17">
        <v>0.224628109190012</v>
      </c>
      <c r="AC334" s="17">
        <v>0.342043834531776</v>
      </c>
      <c r="AD334" s="17">
        <v>0.31048998475794998</v>
      </c>
      <c r="AE334" s="17"/>
      <c r="AF334" s="17">
        <v>0.261341304742159</v>
      </c>
      <c r="AG334" s="17">
        <v>0.348724589786094</v>
      </c>
      <c r="AH334" s="17">
        <v>0.291823079371065</v>
      </c>
      <c r="AI334" s="17">
        <v>0.29604056803220602</v>
      </c>
      <c r="AJ334" s="17">
        <v>0.44285649068767002</v>
      </c>
      <c r="AK334" s="17"/>
      <c r="AL334" s="17">
        <v>0.32701026017170098</v>
      </c>
      <c r="AM334" s="17">
        <v>0.36354088150311498</v>
      </c>
      <c r="AN334" s="17">
        <v>0.26472560546518498</v>
      </c>
      <c r="AO334" s="17">
        <v>0.25243119222051202</v>
      </c>
      <c r="AP334" s="17">
        <v>0.19654439479307501</v>
      </c>
      <c r="AQ334" s="17"/>
      <c r="AR334" s="17">
        <v>0.28977129534353702</v>
      </c>
      <c r="AS334" s="17"/>
      <c r="AT334" s="17">
        <v>0.31741882719731301</v>
      </c>
      <c r="AU334" s="17"/>
      <c r="AV334" s="17">
        <v>0.25260206790075102</v>
      </c>
      <c r="AW334" s="17"/>
      <c r="AX334" s="17">
        <v>0.35507446597032899</v>
      </c>
      <c r="AY334" s="17">
        <v>0.27340018162277901</v>
      </c>
      <c r="AZ334" s="17"/>
      <c r="BA334" s="17">
        <v>0.394849639652951</v>
      </c>
      <c r="BB334" s="17">
        <v>0.285245788394065</v>
      </c>
    </row>
    <row r="335" spans="2:54">
      <c r="B335" t="s">
        <v>212</v>
      </c>
      <c r="C335" s="17">
        <v>0.31130363768988101</v>
      </c>
      <c r="D335" s="17">
        <v>0.314841400297041</v>
      </c>
      <c r="E335" s="17">
        <v>0.30894336989669002</v>
      </c>
      <c r="F335" s="17"/>
      <c r="G335" s="17">
        <v>0.38621868009294502</v>
      </c>
      <c r="H335" s="17">
        <v>0.38774754431700298</v>
      </c>
      <c r="I335" s="17">
        <v>0.26159886051331399</v>
      </c>
      <c r="J335" s="17">
        <v>0.32298898068467402</v>
      </c>
      <c r="K335" s="17">
        <v>0.26079967602362097</v>
      </c>
      <c r="L335" s="17">
        <v>0.27009896427195201</v>
      </c>
      <c r="M335" s="17"/>
      <c r="N335" s="17">
        <v>0.31947205174263199</v>
      </c>
      <c r="O335" s="17">
        <v>0.29754061792633402</v>
      </c>
      <c r="P335" s="17">
        <v>0.32312560572056598</v>
      </c>
      <c r="Q335" s="17">
        <v>0.30248484595376501</v>
      </c>
      <c r="R335" s="17"/>
      <c r="S335" s="17">
        <v>0.36342598172541701</v>
      </c>
      <c r="T335" s="17">
        <v>0.29736627109833502</v>
      </c>
      <c r="U335" s="17">
        <v>0.27315500915764701</v>
      </c>
      <c r="V335" s="17">
        <v>0.39590332776967302</v>
      </c>
      <c r="W335" s="17">
        <v>0.29379263106307901</v>
      </c>
      <c r="X335" s="17">
        <v>0.27979197454059301</v>
      </c>
      <c r="Y335" s="17">
        <v>0.28339361565807197</v>
      </c>
      <c r="Z335" s="17">
        <v>0.21050250017935301</v>
      </c>
      <c r="AA335" s="17">
        <v>0.27602200091170198</v>
      </c>
      <c r="AB335" s="17">
        <v>0.33584639818662398</v>
      </c>
      <c r="AC335" s="17">
        <v>0.31103191199197699</v>
      </c>
      <c r="AD335" s="17">
        <v>0.34325436499182699</v>
      </c>
      <c r="AE335" s="17"/>
      <c r="AF335" s="17">
        <v>0.36357808421780002</v>
      </c>
      <c r="AG335" s="17">
        <v>0.300424913481662</v>
      </c>
      <c r="AH335" s="17">
        <v>0.32251540049711303</v>
      </c>
      <c r="AI335" s="17">
        <v>0.27468423498771299</v>
      </c>
      <c r="AJ335" s="17">
        <v>0.25578754783685098</v>
      </c>
      <c r="AK335" s="17"/>
      <c r="AL335" s="17">
        <v>0.28875602729864802</v>
      </c>
      <c r="AM335" s="17">
        <v>0.32745473311818102</v>
      </c>
      <c r="AN335" s="17">
        <v>0.29319990927136702</v>
      </c>
      <c r="AO335" s="17">
        <v>0.376243475893275</v>
      </c>
      <c r="AP335" s="17">
        <v>0.314553829475753</v>
      </c>
      <c r="AQ335" s="17"/>
      <c r="AR335" s="17">
        <v>0.35001931004379899</v>
      </c>
      <c r="AS335" s="17"/>
      <c r="AT335" s="17">
        <v>0.35761721662438201</v>
      </c>
      <c r="AU335" s="17"/>
      <c r="AV335" s="17">
        <v>0.32507322648271397</v>
      </c>
      <c r="AW335" s="17"/>
      <c r="AX335" s="17">
        <v>0.31870545552548002</v>
      </c>
      <c r="AY335" s="17">
        <v>0.32726903829392601</v>
      </c>
      <c r="AZ335" s="17"/>
      <c r="BA335" s="17">
        <v>0.29707258848539803</v>
      </c>
      <c r="BB335" s="17">
        <v>0.27976637924855202</v>
      </c>
    </row>
    <row r="336" spans="2:54">
      <c r="B336" t="s">
        <v>213</v>
      </c>
      <c r="C336" s="17">
        <v>0.19495308922114299</v>
      </c>
      <c r="D336" s="17">
        <v>0.20451077084125799</v>
      </c>
      <c r="E336" s="17">
        <v>0.18512505792359399</v>
      </c>
      <c r="F336" s="17"/>
      <c r="G336" s="17">
        <v>0.254242206661974</v>
      </c>
      <c r="H336" s="17">
        <v>0.34384707921511198</v>
      </c>
      <c r="I336" s="17">
        <v>0.210052410008813</v>
      </c>
      <c r="J336" s="17">
        <v>0.138893601809819</v>
      </c>
      <c r="K336" s="17">
        <v>0.12979258736660801</v>
      </c>
      <c r="L336" s="17">
        <v>0.11575029565304799</v>
      </c>
      <c r="M336" s="17"/>
      <c r="N336" s="17">
        <v>0.260195910899715</v>
      </c>
      <c r="O336" s="17">
        <v>0.18129185070663001</v>
      </c>
      <c r="P336" s="17">
        <v>0.15742196669698499</v>
      </c>
      <c r="Q336" s="17">
        <v>0.17310698591662199</v>
      </c>
      <c r="R336" s="17"/>
      <c r="S336" s="17">
        <v>0.24587933917718199</v>
      </c>
      <c r="T336" s="17">
        <v>0.14292533444677799</v>
      </c>
      <c r="U336" s="17">
        <v>0.16824512635442701</v>
      </c>
      <c r="V336" s="17">
        <v>0.21898546359371701</v>
      </c>
      <c r="W336" s="17">
        <v>0.17250525322730201</v>
      </c>
      <c r="X336" s="17">
        <v>0.23038269666119199</v>
      </c>
      <c r="Y336" s="17">
        <v>0.14729595928307601</v>
      </c>
      <c r="Z336" s="17">
        <v>0.29750988193496503</v>
      </c>
      <c r="AA336" s="17">
        <v>0.223354654373984</v>
      </c>
      <c r="AB336" s="17">
        <v>0.18808511882686499</v>
      </c>
      <c r="AC336" s="17">
        <v>0.130563809775124</v>
      </c>
      <c r="AD336" s="17">
        <v>0.147767326582016</v>
      </c>
      <c r="AE336" s="17"/>
      <c r="AF336" s="17">
        <v>0.26840280509951697</v>
      </c>
      <c r="AG336" s="17">
        <v>0.146685981127815</v>
      </c>
      <c r="AH336" s="17">
        <v>0.17988260436237399</v>
      </c>
      <c r="AI336" s="17">
        <v>0.243657588799159</v>
      </c>
      <c r="AJ336" s="17">
        <v>0.131603689651422</v>
      </c>
      <c r="AK336" s="17"/>
      <c r="AL336" s="17">
        <v>0.103264624381152</v>
      </c>
      <c r="AM336" s="17">
        <v>0.21182980772362101</v>
      </c>
      <c r="AN336" s="17">
        <v>0.25670882731863398</v>
      </c>
      <c r="AO336" s="17">
        <v>0.24255939899086301</v>
      </c>
      <c r="AP336" s="17">
        <v>0.45599516579954502</v>
      </c>
      <c r="AQ336" s="17"/>
      <c r="AR336" s="17">
        <v>0.295780662018157</v>
      </c>
      <c r="AS336" s="17"/>
      <c r="AT336" s="17">
        <v>0.29854677702643301</v>
      </c>
      <c r="AU336" s="17"/>
      <c r="AV336" s="17">
        <v>0.32739573117827803</v>
      </c>
      <c r="AW336" s="17"/>
      <c r="AX336" s="17">
        <v>0.22554309261271599</v>
      </c>
      <c r="AY336" s="17">
        <v>0.24162618309245301</v>
      </c>
      <c r="AZ336" s="17"/>
      <c r="BA336" s="17">
        <v>0.159988137310377</v>
      </c>
      <c r="BB336" s="17">
        <v>0.20402218195059099</v>
      </c>
    </row>
    <row r="337" spans="2:54">
      <c r="B337" t="s">
        <v>130</v>
      </c>
      <c r="C337" s="17">
        <v>4.2264649636049499E-2</v>
      </c>
      <c r="D337" s="17">
        <v>3.3824616821299003E-2</v>
      </c>
      <c r="E337" s="17">
        <v>5.05419273074839E-2</v>
      </c>
      <c r="F337" s="17"/>
      <c r="G337" s="17">
        <v>1.4055770263767199E-2</v>
      </c>
      <c r="H337" s="17">
        <v>4.31880851629904E-2</v>
      </c>
      <c r="I337" s="17">
        <v>4.6814062505532397E-2</v>
      </c>
      <c r="J337" s="17">
        <v>5.2335077804072899E-2</v>
      </c>
      <c r="K337" s="17">
        <v>4.4780979368264598E-2</v>
      </c>
      <c r="L337" s="17">
        <v>4.6357168604342601E-2</v>
      </c>
      <c r="M337" s="17"/>
      <c r="N337" s="17">
        <v>3.7666784456682798E-2</v>
      </c>
      <c r="O337" s="17">
        <v>4.6731894358055699E-2</v>
      </c>
      <c r="P337" s="17">
        <v>3.9150231919450898E-2</v>
      </c>
      <c r="Q337" s="17">
        <v>4.7127123657926803E-2</v>
      </c>
      <c r="R337" s="17"/>
      <c r="S337" s="17">
        <v>2.5644984045161901E-2</v>
      </c>
      <c r="T337" s="17">
        <v>4.8966965571319902E-2</v>
      </c>
      <c r="U337" s="17">
        <v>3.5267521610373997E-2</v>
      </c>
      <c r="V337" s="17">
        <v>4.8214296183668799E-2</v>
      </c>
      <c r="W337" s="17">
        <v>3.3339611292075702E-2</v>
      </c>
      <c r="X337" s="17">
        <v>6.5951529609289697E-2</v>
      </c>
      <c r="Y337" s="17">
        <v>5.2824871335086197E-2</v>
      </c>
      <c r="Z337" s="17">
        <v>3.1038182974836299E-2</v>
      </c>
      <c r="AA337" s="17">
        <v>3.1120234484476601E-2</v>
      </c>
      <c r="AB337" s="17">
        <v>2.9242007179380299E-2</v>
      </c>
      <c r="AC337" s="17">
        <v>7.2533927607121101E-2</v>
      </c>
      <c r="AD337" s="17">
        <v>5.3587101092328102E-2</v>
      </c>
      <c r="AE337" s="17"/>
      <c r="AF337" s="17">
        <v>2.6365348685979902E-2</v>
      </c>
      <c r="AG337" s="17">
        <v>4.2787895292609499E-2</v>
      </c>
      <c r="AH337" s="17">
        <v>5.0277192661382301E-2</v>
      </c>
      <c r="AI337" s="17">
        <v>4.1182291251954301E-2</v>
      </c>
      <c r="AJ337" s="17">
        <v>3.1614671593945799E-2</v>
      </c>
      <c r="AK337" s="17"/>
      <c r="AL337" s="17">
        <v>5.4993790027636602E-2</v>
      </c>
      <c r="AM337" s="17">
        <v>4.0889255705587303E-2</v>
      </c>
      <c r="AN337" s="17">
        <v>3.7794103977312199E-2</v>
      </c>
      <c r="AO337" s="17">
        <v>2.9817078419209699E-2</v>
      </c>
      <c r="AP337" s="17">
        <v>7.0401876991464496E-2</v>
      </c>
      <c r="AQ337" s="17"/>
      <c r="AR337" s="17">
        <v>1.7026654611505598E-2</v>
      </c>
      <c r="AS337" s="17"/>
      <c r="AT337" s="17">
        <v>1.3131794968066299E-2</v>
      </c>
      <c r="AU337" s="17"/>
      <c r="AV337" s="17">
        <v>7.0684943436014501E-3</v>
      </c>
      <c r="AW337" s="17"/>
      <c r="AX337" s="17">
        <v>8.0702596601760802E-3</v>
      </c>
      <c r="AY337" s="17">
        <v>3.3250523190128299E-2</v>
      </c>
      <c r="AZ337" s="17"/>
      <c r="BA337" s="17">
        <v>4.4589345327100002E-2</v>
      </c>
      <c r="BB337" s="17">
        <v>3.09676220330216E-2</v>
      </c>
    </row>
    <row r="338" spans="2:54">
      <c r="B338" t="s">
        <v>101</v>
      </c>
      <c r="C338" s="17">
        <v>1.7033154948924E-2</v>
      </c>
      <c r="D338" s="17">
        <v>2.66967053717002E-2</v>
      </c>
      <c r="E338" s="17">
        <v>7.7765300490050399E-3</v>
      </c>
      <c r="F338" s="17"/>
      <c r="G338" s="17">
        <v>9.8744402302020206E-3</v>
      </c>
      <c r="H338" s="17">
        <v>2.4049357415261902E-2</v>
      </c>
      <c r="I338" s="17">
        <v>1.2524969081592299E-2</v>
      </c>
      <c r="J338" s="17">
        <v>2.0186102652663199E-2</v>
      </c>
      <c r="K338" s="17">
        <v>1.14375096447135E-2</v>
      </c>
      <c r="L338" s="17">
        <v>2.13397083867874E-2</v>
      </c>
      <c r="M338" s="17"/>
      <c r="N338" s="17">
        <v>9.9352319863275102E-3</v>
      </c>
      <c r="O338" s="17">
        <v>1.35851551180208E-2</v>
      </c>
      <c r="P338" s="17">
        <v>2.7208046936589701E-2</v>
      </c>
      <c r="Q338" s="17">
        <v>1.5923929875266099E-2</v>
      </c>
      <c r="R338" s="17"/>
      <c r="S338" s="17">
        <v>2.3714577785091898E-2</v>
      </c>
      <c r="T338" s="17">
        <v>1.19611098678318E-2</v>
      </c>
      <c r="U338" s="17">
        <v>1.5981021003919699E-2</v>
      </c>
      <c r="V338" s="17">
        <v>8.7447786880685708E-3</v>
      </c>
      <c r="W338" s="17">
        <v>1.8943352545968101E-2</v>
      </c>
      <c r="X338" s="17">
        <v>1.6430048960967999E-2</v>
      </c>
      <c r="Y338" s="17">
        <v>3.9103662930194502E-2</v>
      </c>
      <c r="Z338" s="17">
        <v>1.7933886085049599E-2</v>
      </c>
      <c r="AA338" s="17">
        <v>5.0389420387305902E-3</v>
      </c>
      <c r="AB338" s="17">
        <v>1.06615159285016E-2</v>
      </c>
      <c r="AC338" s="17">
        <v>2.5650876292947301E-2</v>
      </c>
      <c r="AD338" s="17">
        <v>2.8531710046025699E-2</v>
      </c>
      <c r="AE338" s="17"/>
      <c r="AF338" s="17">
        <v>8.3528072066844199E-3</v>
      </c>
      <c r="AG338" s="17">
        <v>1.98093186662711E-2</v>
      </c>
      <c r="AH338" s="17">
        <v>1.61951923739947E-2</v>
      </c>
      <c r="AI338" s="17">
        <v>1.9416059390801699E-2</v>
      </c>
      <c r="AJ338" s="17">
        <v>2.9849064818779001E-2</v>
      </c>
      <c r="AK338" s="17"/>
      <c r="AL338" s="17">
        <v>1.8580586380893299E-2</v>
      </c>
      <c r="AM338" s="17">
        <v>1.5178463374939499E-2</v>
      </c>
      <c r="AN338" s="17">
        <v>2.5856464878732201E-2</v>
      </c>
      <c r="AO338" s="17">
        <v>2.7863568229634398E-3</v>
      </c>
      <c r="AP338" s="17">
        <v>0</v>
      </c>
      <c r="AQ338" s="17"/>
      <c r="AR338" s="17">
        <v>2.8658919377626399E-3</v>
      </c>
      <c r="AS338" s="17"/>
      <c r="AT338" s="17">
        <v>0</v>
      </c>
      <c r="AU338" s="17"/>
      <c r="AV338" s="17">
        <v>5.3419726311619703E-3</v>
      </c>
      <c r="AW338" s="17"/>
      <c r="AX338" s="17">
        <v>0</v>
      </c>
      <c r="AY338" s="17">
        <v>1.12623771228811E-2</v>
      </c>
      <c r="AZ338" s="17"/>
      <c r="BA338" s="17">
        <v>2.48905640608332E-2</v>
      </c>
      <c r="BB338" s="17">
        <v>1.21487356631041E-2</v>
      </c>
    </row>
    <row r="339" spans="2:54">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row>
    <row r="340" spans="2:54">
      <c r="B340" s="6" t="s">
        <v>214</v>
      </c>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row>
    <row r="341" spans="2:54">
      <c r="B341" s="24" t="s">
        <v>29</v>
      </c>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row>
    <row r="342" spans="2:54">
      <c r="B342" t="s">
        <v>207</v>
      </c>
      <c r="C342" s="17">
        <v>0.51924723519544502</v>
      </c>
      <c r="D342" s="17">
        <v>0.51170248104860505</v>
      </c>
      <c r="E342" s="17">
        <v>0.52863031825540596</v>
      </c>
      <c r="F342" s="17"/>
      <c r="G342" s="17">
        <v>0.24904434254657401</v>
      </c>
      <c r="H342" s="17">
        <v>0.37016787822551001</v>
      </c>
      <c r="I342" s="17">
        <v>0.51096816227152697</v>
      </c>
      <c r="J342" s="17">
        <v>0.58472362533516498</v>
      </c>
      <c r="K342" s="17">
        <v>0.59424820616668095</v>
      </c>
      <c r="L342" s="17">
        <v>0.72977140654851402</v>
      </c>
      <c r="M342" s="17"/>
      <c r="N342" s="17">
        <v>0.51585664032566103</v>
      </c>
      <c r="O342" s="17">
        <v>0.527651005001469</v>
      </c>
      <c r="P342" s="17">
        <v>0.51185658041228999</v>
      </c>
      <c r="Q342" s="17">
        <v>0.52186971228970502</v>
      </c>
      <c r="R342" s="17"/>
      <c r="S342" s="17">
        <v>0.41636471003294201</v>
      </c>
      <c r="T342" s="17">
        <v>0.62885952733505301</v>
      </c>
      <c r="U342" s="17">
        <v>0.61305153597311501</v>
      </c>
      <c r="V342" s="17">
        <v>0.56147046904145403</v>
      </c>
      <c r="W342" s="17">
        <v>0.43796210897930499</v>
      </c>
      <c r="X342" s="17">
        <v>0.51616516507587695</v>
      </c>
      <c r="Y342" s="17">
        <v>0.49245316070662898</v>
      </c>
      <c r="Z342" s="17">
        <v>0.46104561275531603</v>
      </c>
      <c r="AA342" s="17">
        <v>0.53111486138909203</v>
      </c>
      <c r="AB342" s="17">
        <v>0.55388625583379003</v>
      </c>
      <c r="AC342" s="17">
        <v>0.437169882442838</v>
      </c>
      <c r="AD342" s="17">
        <v>0.50342817876591495</v>
      </c>
      <c r="AE342" s="17"/>
      <c r="AF342" s="17">
        <v>0.50301626369116503</v>
      </c>
      <c r="AG342" s="17">
        <v>0.626189611495514</v>
      </c>
      <c r="AH342" s="17">
        <v>0.59233569537680397</v>
      </c>
      <c r="AI342" s="17">
        <v>0.377807734902535</v>
      </c>
      <c r="AJ342" s="17">
        <v>0.50310419219430402</v>
      </c>
      <c r="AK342" s="17"/>
      <c r="AL342" s="17">
        <v>0.59842067486169204</v>
      </c>
      <c r="AM342" s="17">
        <v>0.469073296056783</v>
      </c>
      <c r="AN342" s="17">
        <v>0.46556548699664602</v>
      </c>
      <c r="AO342" s="17">
        <v>0.539047022727415</v>
      </c>
      <c r="AP342" s="17">
        <v>0.52645685604655601</v>
      </c>
      <c r="AQ342" s="17"/>
      <c r="AR342" s="17">
        <v>0.42960110882930502</v>
      </c>
      <c r="AS342" s="17"/>
      <c r="AT342" s="17">
        <v>0.411067766083271</v>
      </c>
      <c r="AU342" s="17"/>
      <c r="AV342" s="17">
        <v>0.38842177197123301</v>
      </c>
      <c r="AW342" s="17"/>
      <c r="AX342" s="17">
        <v>0.60061960521322899</v>
      </c>
      <c r="AY342" s="17">
        <v>0.51234661405992798</v>
      </c>
      <c r="AZ342" s="17"/>
      <c r="BA342" s="17">
        <v>0.59479826150121395</v>
      </c>
      <c r="BB342" s="17">
        <v>0.54762816863160702</v>
      </c>
    </row>
    <row r="343" spans="2:54">
      <c r="B343" t="s">
        <v>208</v>
      </c>
      <c r="C343" s="17">
        <v>0.44968723304451003</v>
      </c>
      <c r="D343" s="17">
        <v>0.44358054993819701</v>
      </c>
      <c r="E343" s="17">
        <v>0.45723904546212502</v>
      </c>
      <c r="F343" s="17"/>
      <c r="G343" s="17">
        <v>0.45741182766726901</v>
      </c>
      <c r="H343" s="17">
        <v>0.47198707928892297</v>
      </c>
      <c r="I343" s="17">
        <v>0.45751401058062702</v>
      </c>
      <c r="J343" s="17">
        <v>0.44333893970440502</v>
      </c>
      <c r="K343" s="17">
        <v>0.41644761135119501</v>
      </c>
      <c r="L343" s="17">
        <v>0.44828823431886999</v>
      </c>
      <c r="M343" s="17"/>
      <c r="N343" s="17">
        <v>0.49112188754960201</v>
      </c>
      <c r="O343" s="17">
        <v>0.50610393190926695</v>
      </c>
      <c r="P343" s="17">
        <v>0.38494037462472203</v>
      </c>
      <c r="Q343" s="17">
        <v>0.39684096115470702</v>
      </c>
      <c r="R343" s="17"/>
      <c r="S343" s="17">
        <v>0.42313539291271002</v>
      </c>
      <c r="T343" s="17">
        <v>0.43943569382934999</v>
      </c>
      <c r="U343" s="17">
        <v>0.43451653161752501</v>
      </c>
      <c r="V343" s="17">
        <v>0.55826627445274402</v>
      </c>
      <c r="W343" s="17">
        <v>0.46709139758784302</v>
      </c>
      <c r="X343" s="17">
        <v>0.40501293525294502</v>
      </c>
      <c r="Y343" s="17">
        <v>0.43807552058744198</v>
      </c>
      <c r="Z343" s="17">
        <v>0.50790551290757702</v>
      </c>
      <c r="AA343" s="17">
        <v>0.353334503473684</v>
      </c>
      <c r="AB343" s="17">
        <v>0.44329857574125398</v>
      </c>
      <c r="AC343" s="17">
        <v>0.50656238560155997</v>
      </c>
      <c r="AD343" s="17">
        <v>0.67554345235300095</v>
      </c>
      <c r="AE343" s="17"/>
      <c r="AF343" s="17">
        <v>0.44633671366336097</v>
      </c>
      <c r="AG343" s="17">
        <v>0.42284498528525999</v>
      </c>
      <c r="AH343" s="17">
        <v>0.476435877157659</v>
      </c>
      <c r="AI343" s="17">
        <v>0.547109078305829</v>
      </c>
      <c r="AJ343" s="17">
        <v>0.46571983511473197</v>
      </c>
      <c r="AK343" s="17"/>
      <c r="AL343" s="17">
        <v>0.41220240858549501</v>
      </c>
      <c r="AM343" s="17">
        <v>0.47094389002134202</v>
      </c>
      <c r="AN343" s="17">
        <v>0.47931517985022998</v>
      </c>
      <c r="AO343" s="17">
        <v>0.49341661138295301</v>
      </c>
      <c r="AP343" s="17">
        <v>0.35713305463011502</v>
      </c>
      <c r="AQ343" s="17"/>
      <c r="AR343" s="17">
        <v>0.46405396598835502</v>
      </c>
      <c r="AS343" s="17"/>
      <c r="AT343" s="17">
        <v>0.45527537969390097</v>
      </c>
      <c r="AU343" s="17"/>
      <c r="AV343" s="17">
        <v>0.476965089937891</v>
      </c>
      <c r="AW343" s="17"/>
      <c r="AX343" s="17">
        <v>0.468996094706991</v>
      </c>
      <c r="AY343" s="17">
        <v>0.42241433357233199</v>
      </c>
      <c r="AZ343" s="17"/>
      <c r="BA343" s="17">
        <v>0.432147343131559</v>
      </c>
      <c r="BB343" s="17">
        <v>0.47191114805546602</v>
      </c>
    </row>
    <row r="344" spans="2:54">
      <c r="B344" t="s">
        <v>209</v>
      </c>
      <c r="C344" s="17">
        <v>0.43379928623187503</v>
      </c>
      <c r="D344" s="17">
        <v>0.39138790069356899</v>
      </c>
      <c r="E344" s="17">
        <v>0.47464959538829499</v>
      </c>
      <c r="F344" s="17"/>
      <c r="G344" s="17">
        <v>0.56520867558814303</v>
      </c>
      <c r="H344" s="17">
        <v>0.45146328859924201</v>
      </c>
      <c r="I344" s="17">
        <v>0.53212073707639596</v>
      </c>
      <c r="J344" s="17">
        <v>0.39633377222094601</v>
      </c>
      <c r="K344" s="17">
        <v>0.34418864471720401</v>
      </c>
      <c r="L344" s="17">
        <v>0.34509534738889502</v>
      </c>
      <c r="M344" s="17"/>
      <c r="N344" s="17">
        <v>0.49841840072375898</v>
      </c>
      <c r="O344" s="17">
        <v>0.43431227950219797</v>
      </c>
      <c r="P344" s="17">
        <v>0.40770180753075802</v>
      </c>
      <c r="Q344" s="17">
        <v>0.38556494985845002</v>
      </c>
      <c r="R344" s="17"/>
      <c r="S344" s="17">
        <v>0.49131470406260602</v>
      </c>
      <c r="T344" s="17">
        <v>0.44554229799040701</v>
      </c>
      <c r="U344" s="17">
        <v>0.389673074408036</v>
      </c>
      <c r="V344" s="17">
        <v>0.42686540888741098</v>
      </c>
      <c r="W344" s="17">
        <v>0.39544977449125301</v>
      </c>
      <c r="X344" s="17">
        <v>0.36064805740270001</v>
      </c>
      <c r="Y344" s="17">
        <v>0.45096800001239701</v>
      </c>
      <c r="Z344" s="17">
        <v>0.44903514026750802</v>
      </c>
      <c r="AA344" s="17">
        <v>0.42839200685905199</v>
      </c>
      <c r="AB344" s="17">
        <v>0.42485687661085803</v>
      </c>
      <c r="AC344" s="17">
        <v>0.46205499745506701</v>
      </c>
      <c r="AD344" s="17">
        <v>0.47997553905485502</v>
      </c>
      <c r="AE344" s="17"/>
      <c r="AF344" s="17">
        <v>0.49653451664300702</v>
      </c>
      <c r="AG344" s="17">
        <v>0.33639334960851502</v>
      </c>
      <c r="AH344" s="17">
        <v>0.52670849201202197</v>
      </c>
      <c r="AI344" s="17">
        <v>0.55183489977159805</v>
      </c>
      <c r="AJ344" s="17">
        <v>0.30671009276997602</v>
      </c>
      <c r="AK344" s="17"/>
      <c r="AL344" s="17">
        <v>0.34096816193873902</v>
      </c>
      <c r="AM344" s="17">
        <v>0.43019501361128398</v>
      </c>
      <c r="AN344" s="17">
        <v>0.510846561267015</v>
      </c>
      <c r="AO344" s="17">
        <v>0.52302015570837501</v>
      </c>
      <c r="AP344" s="17">
        <v>0.60096017482223696</v>
      </c>
      <c r="AQ344" s="17"/>
      <c r="AR344" s="17">
        <v>0.51101805844103598</v>
      </c>
      <c r="AS344" s="17"/>
      <c r="AT344" s="17">
        <v>0.40301369209264598</v>
      </c>
      <c r="AU344" s="17"/>
      <c r="AV344" s="17">
        <v>0.56556594939485505</v>
      </c>
      <c r="AW344" s="17"/>
      <c r="AX344" s="17">
        <v>0.41855735809950401</v>
      </c>
      <c r="AY344" s="17">
        <v>0.48096745000699298</v>
      </c>
      <c r="AZ344" s="17"/>
      <c r="BA344" s="17">
        <v>0.32987789082458802</v>
      </c>
      <c r="BB344" s="17">
        <v>0.48269753045814401</v>
      </c>
    </row>
    <row r="345" spans="2:54">
      <c r="B345" t="s">
        <v>212</v>
      </c>
      <c r="C345" s="17">
        <v>0.34646893548133301</v>
      </c>
      <c r="D345" s="17">
        <v>0.33950248281231599</v>
      </c>
      <c r="E345" s="17">
        <v>0.35305510247829303</v>
      </c>
      <c r="F345" s="17"/>
      <c r="G345" s="17">
        <v>0.46127070123713598</v>
      </c>
      <c r="H345" s="17">
        <v>0.42087464061916102</v>
      </c>
      <c r="I345" s="17">
        <v>0.30450923100148197</v>
      </c>
      <c r="J345" s="17">
        <v>0.317948227340412</v>
      </c>
      <c r="K345" s="17">
        <v>0.30536366282696498</v>
      </c>
      <c r="L345" s="17">
        <v>0.28723886412425198</v>
      </c>
      <c r="M345" s="17"/>
      <c r="N345" s="17">
        <v>0.39141519165612598</v>
      </c>
      <c r="O345" s="17">
        <v>0.29994036029439902</v>
      </c>
      <c r="P345" s="17">
        <v>0.34104895902830201</v>
      </c>
      <c r="Q345" s="17">
        <v>0.35809456108371901</v>
      </c>
      <c r="R345" s="17"/>
      <c r="S345" s="17">
        <v>0.442274688371187</v>
      </c>
      <c r="T345" s="17">
        <v>0.293938370931004</v>
      </c>
      <c r="U345" s="17">
        <v>0.31208803438059302</v>
      </c>
      <c r="V345" s="17">
        <v>0.38814138734860298</v>
      </c>
      <c r="W345" s="17">
        <v>0.36154678310490901</v>
      </c>
      <c r="X345" s="17">
        <v>0.28432764527051402</v>
      </c>
      <c r="Y345" s="17">
        <v>0.31255051375665099</v>
      </c>
      <c r="Z345" s="17">
        <v>0.30922519321653302</v>
      </c>
      <c r="AA345" s="17">
        <v>0.31987558172083702</v>
      </c>
      <c r="AB345" s="17">
        <v>0.38955998340473702</v>
      </c>
      <c r="AC345" s="17">
        <v>0.38817729719846999</v>
      </c>
      <c r="AD345" s="17">
        <v>0.30245792658707599</v>
      </c>
      <c r="AE345" s="17"/>
      <c r="AF345" s="17">
        <v>0.41923205783663903</v>
      </c>
      <c r="AG345" s="17">
        <v>0.355690453548904</v>
      </c>
      <c r="AH345" s="17">
        <v>0.32559666301530998</v>
      </c>
      <c r="AI345" s="17">
        <v>0.329415274243129</v>
      </c>
      <c r="AJ345" s="17">
        <v>0.22715690908806199</v>
      </c>
      <c r="AK345" s="17"/>
      <c r="AL345" s="17">
        <v>0.336168577159217</v>
      </c>
      <c r="AM345" s="17">
        <v>0.30526417971726999</v>
      </c>
      <c r="AN345" s="17">
        <v>0.36101367571570803</v>
      </c>
      <c r="AO345" s="17">
        <v>0.37442503889058998</v>
      </c>
      <c r="AP345" s="17">
        <v>0.48992376289156098</v>
      </c>
      <c r="AQ345" s="17"/>
      <c r="AR345" s="17">
        <v>0.43896197943423798</v>
      </c>
      <c r="AS345" s="17"/>
      <c r="AT345" s="17">
        <v>0.51583689059986404</v>
      </c>
      <c r="AU345" s="17"/>
      <c r="AV345" s="17">
        <v>0.44332862051581501</v>
      </c>
      <c r="AW345" s="17"/>
      <c r="AX345" s="17">
        <v>0.44415362445601297</v>
      </c>
      <c r="AY345" s="17">
        <v>0.35704452454487401</v>
      </c>
      <c r="AZ345" s="17"/>
      <c r="BA345" s="17">
        <v>0.28525671977408501</v>
      </c>
      <c r="BB345" s="17">
        <v>0.35782006005969502</v>
      </c>
    </row>
    <row r="346" spans="2:54">
      <c r="B346" t="s">
        <v>210</v>
      </c>
      <c r="C346" s="17">
        <v>0.331001220117219</v>
      </c>
      <c r="D346" s="17">
        <v>0.34688314226773997</v>
      </c>
      <c r="E346" s="17">
        <v>0.31604775657740303</v>
      </c>
      <c r="F346" s="17"/>
      <c r="G346" s="17">
        <v>0.29698360705236199</v>
      </c>
      <c r="H346" s="17">
        <v>0.32266289595375103</v>
      </c>
      <c r="I346" s="17">
        <v>0.31772002754011403</v>
      </c>
      <c r="J346" s="17">
        <v>0.35436233009888801</v>
      </c>
      <c r="K346" s="17">
        <v>0.33421064713259202</v>
      </c>
      <c r="L346" s="17">
        <v>0.350595418403853</v>
      </c>
      <c r="M346" s="17"/>
      <c r="N346" s="17">
        <v>0.248215309446884</v>
      </c>
      <c r="O346" s="17">
        <v>0.33292449330305401</v>
      </c>
      <c r="P346" s="17">
        <v>0.41057499958374399</v>
      </c>
      <c r="Q346" s="17">
        <v>0.34779978316370902</v>
      </c>
      <c r="R346" s="17"/>
      <c r="S346" s="17">
        <v>0.27865838403625898</v>
      </c>
      <c r="T346" s="17">
        <v>0.239458408828502</v>
      </c>
      <c r="U346" s="17">
        <v>0.34640675261409798</v>
      </c>
      <c r="V346" s="17">
        <v>0.35341965344485998</v>
      </c>
      <c r="W346" s="17">
        <v>0.479443970410316</v>
      </c>
      <c r="X346" s="17">
        <v>0.39184461297641399</v>
      </c>
      <c r="Y346" s="17">
        <v>0.34767159663673702</v>
      </c>
      <c r="Z346" s="17">
        <v>0.40852194977657502</v>
      </c>
      <c r="AA346" s="17">
        <v>0.39478971332145102</v>
      </c>
      <c r="AB346" s="17">
        <v>0.28478556389743898</v>
      </c>
      <c r="AC346" s="17">
        <v>0.25090977294398498</v>
      </c>
      <c r="AD346" s="17">
        <v>0.244743310225601</v>
      </c>
      <c r="AE346" s="17"/>
      <c r="AF346" s="17">
        <v>0.28533819841138902</v>
      </c>
      <c r="AG346" s="17">
        <v>0.39154640595129803</v>
      </c>
      <c r="AH346" s="17">
        <v>0.235038064993081</v>
      </c>
      <c r="AI346" s="17">
        <v>0.26509453605616001</v>
      </c>
      <c r="AJ346" s="17">
        <v>0.49325527546785602</v>
      </c>
      <c r="AK346" s="17"/>
      <c r="AL346" s="17">
        <v>0.37702415495699798</v>
      </c>
      <c r="AM346" s="17">
        <v>0.36694635596591002</v>
      </c>
      <c r="AN346" s="17">
        <v>0.27370618245366002</v>
      </c>
      <c r="AO346" s="17">
        <v>0.288369694064533</v>
      </c>
      <c r="AP346" s="17">
        <v>9.8167335953100301E-2</v>
      </c>
      <c r="AQ346" s="17"/>
      <c r="AR346" s="17">
        <v>0.31275985048417598</v>
      </c>
      <c r="AS346" s="17"/>
      <c r="AT346" s="17">
        <v>0.42782299054557699</v>
      </c>
      <c r="AU346" s="17"/>
      <c r="AV346" s="17">
        <v>0.27488174131734799</v>
      </c>
      <c r="AW346" s="17"/>
      <c r="AX346" s="17">
        <v>0.28115053375294402</v>
      </c>
      <c r="AY346" s="17">
        <v>0.30589654222816998</v>
      </c>
      <c r="AZ346" s="17"/>
      <c r="BA346" s="17">
        <v>0.42850195271630198</v>
      </c>
      <c r="BB346" s="17">
        <v>0.27418779031531698</v>
      </c>
    </row>
    <row r="347" spans="2:54">
      <c r="B347" t="s">
        <v>211</v>
      </c>
      <c r="C347" s="17">
        <v>0.29087198567884898</v>
      </c>
      <c r="D347" s="17">
        <v>0.31726662016553497</v>
      </c>
      <c r="E347" s="17">
        <v>0.26549129545193201</v>
      </c>
      <c r="F347" s="17"/>
      <c r="G347" s="17">
        <v>0.20453458836948801</v>
      </c>
      <c r="H347" s="17">
        <v>0.25007978525039298</v>
      </c>
      <c r="I347" s="17">
        <v>0.27235324295969598</v>
      </c>
      <c r="J347" s="17">
        <v>0.29085460424157999</v>
      </c>
      <c r="K347" s="17">
        <v>0.34215822695803899</v>
      </c>
      <c r="L347" s="17">
        <v>0.36428264957124701</v>
      </c>
      <c r="M347" s="17"/>
      <c r="N347" s="17">
        <v>0.233023357203789</v>
      </c>
      <c r="O347" s="17">
        <v>0.31253542141553398</v>
      </c>
      <c r="P347" s="17">
        <v>0.28882620135300102</v>
      </c>
      <c r="Q347" s="17">
        <v>0.32943448311364398</v>
      </c>
      <c r="R347" s="17"/>
      <c r="S347" s="17">
        <v>0.2395369193687</v>
      </c>
      <c r="T347" s="17">
        <v>0.29910157208695898</v>
      </c>
      <c r="U347" s="17">
        <v>0.29643972371688998</v>
      </c>
      <c r="V347" s="17">
        <v>0.25540352006286898</v>
      </c>
      <c r="W347" s="17">
        <v>0.30720350064248497</v>
      </c>
      <c r="X347" s="17">
        <v>0.33035792091361299</v>
      </c>
      <c r="Y347" s="17">
        <v>0.34268823552623701</v>
      </c>
      <c r="Z347" s="17">
        <v>0.34115620724935602</v>
      </c>
      <c r="AA347" s="17">
        <v>0.33345505585074697</v>
      </c>
      <c r="AB347" s="17">
        <v>0.239961960342509</v>
      </c>
      <c r="AC347" s="17">
        <v>0.29801851852557298</v>
      </c>
      <c r="AD347" s="17">
        <v>0.19938301720170101</v>
      </c>
      <c r="AE347" s="17"/>
      <c r="AF347" s="17">
        <v>0.257350012641403</v>
      </c>
      <c r="AG347" s="17">
        <v>0.37922209220082098</v>
      </c>
      <c r="AH347" s="17">
        <v>0.18531537983486801</v>
      </c>
      <c r="AI347" s="17">
        <v>0.22880565293996499</v>
      </c>
      <c r="AJ347" s="17">
        <v>0.41481857666157501</v>
      </c>
      <c r="AK347" s="17"/>
      <c r="AL347" s="17">
        <v>0.35457004472479098</v>
      </c>
      <c r="AM347" s="17">
        <v>0.31313721254098198</v>
      </c>
      <c r="AN347" s="17">
        <v>0.25520841801913702</v>
      </c>
      <c r="AO347" s="17">
        <v>0.19554254265607601</v>
      </c>
      <c r="AP347" s="17">
        <v>0.25122007836010402</v>
      </c>
      <c r="AQ347" s="17"/>
      <c r="AR347" s="17">
        <v>0.26928807205084099</v>
      </c>
      <c r="AS347" s="17"/>
      <c r="AT347" s="17">
        <v>0.31874040864097603</v>
      </c>
      <c r="AU347" s="17"/>
      <c r="AV347" s="17">
        <v>0.27443745862756103</v>
      </c>
      <c r="AW347" s="17"/>
      <c r="AX347" s="17">
        <v>0.33622551157484798</v>
      </c>
      <c r="AY347" s="17">
        <v>0.27096921779459299</v>
      </c>
      <c r="AZ347" s="17"/>
      <c r="BA347" s="17">
        <v>0.40724207035515197</v>
      </c>
      <c r="BB347" s="17">
        <v>0.238145003978911</v>
      </c>
    </row>
    <row r="348" spans="2:54">
      <c r="B348" t="s">
        <v>177</v>
      </c>
      <c r="C348" s="17">
        <v>0.130705017479498</v>
      </c>
      <c r="D348" s="17">
        <v>0.149305182906909</v>
      </c>
      <c r="E348" s="17">
        <v>0.111787604548073</v>
      </c>
      <c r="F348" s="17"/>
      <c r="G348" s="17">
        <v>0.215664315142401</v>
      </c>
      <c r="H348" s="17">
        <v>0.182595003563638</v>
      </c>
      <c r="I348" s="17">
        <v>0.166450850341747</v>
      </c>
      <c r="J348" s="17">
        <v>0.11655725032455901</v>
      </c>
      <c r="K348" s="17">
        <v>9.0896571670307097E-2</v>
      </c>
      <c r="L348" s="17">
        <v>4.03814091138174E-2</v>
      </c>
      <c r="M348" s="17"/>
      <c r="N348" s="17">
        <v>0.17116991870578899</v>
      </c>
      <c r="O348" s="17">
        <v>0.105574766953948</v>
      </c>
      <c r="P348" s="17">
        <v>0.114127809875277</v>
      </c>
      <c r="Q348" s="17">
        <v>0.13026813479204599</v>
      </c>
      <c r="R348" s="17"/>
      <c r="S348" s="17">
        <v>0.23972883335707601</v>
      </c>
      <c r="T348" s="17">
        <v>8.6841704984408893E-2</v>
      </c>
      <c r="U348" s="17">
        <v>7.2873987969625006E-2</v>
      </c>
      <c r="V348" s="17">
        <v>0.103393365081472</v>
      </c>
      <c r="W348" s="17">
        <v>0.106179694412425</v>
      </c>
      <c r="X348" s="17">
        <v>8.7138754575171104E-2</v>
      </c>
      <c r="Y348" s="17">
        <v>0.15058034458800801</v>
      </c>
      <c r="Z348" s="17">
        <v>0.12773154775685699</v>
      </c>
      <c r="AA348" s="17">
        <v>0.120362221517458</v>
      </c>
      <c r="AB348" s="17">
        <v>0.13362351330089101</v>
      </c>
      <c r="AC348" s="17">
        <v>0.15531141026522</v>
      </c>
      <c r="AD348" s="17">
        <v>0.152731398884415</v>
      </c>
      <c r="AE348" s="17"/>
      <c r="AF348" s="17">
        <v>0.19229697227122799</v>
      </c>
      <c r="AG348" s="17">
        <v>8.8843065101400095E-2</v>
      </c>
      <c r="AH348" s="17">
        <v>0.10774227418525401</v>
      </c>
      <c r="AI348" s="17">
        <v>0.167867596210411</v>
      </c>
      <c r="AJ348" s="17">
        <v>8.8677078152327699E-2</v>
      </c>
      <c r="AK348" s="17"/>
      <c r="AL348" s="17">
        <v>0.111181977235403</v>
      </c>
      <c r="AM348" s="17">
        <v>0.108425711112418</v>
      </c>
      <c r="AN348" s="17">
        <v>0.14505659754154099</v>
      </c>
      <c r="AO348" s="17">
        <v>0.20544756019208801</v>
      </c>
      <c r="AP348" s="17">
        <v>0.22279404609530801</v>
      </c>
      <c r="AQ348" s="17"/>
      <c r="AR348" s="17">
        <v>0.20683329612159701</v>
      </c>
      <c r="AS348" s="17"/>
      <c r="AT348" s="17">
        <v>0.170002575041834</v>
      </c>
      <c r="AU348" s="17"/>
      <c r="AV348" s="17">
        <v>0.25960582233889501</v>
      </c>
      <c r="AW348" s="17"/>
      <c r="AX348" s="17">
        <v>0.22826406696431001</v>
      </c>
      <c r="AY348" s="17">
        <v>0.20371462907162299</v>
      </c>
      <c r="AZ348" s="17"/>
      <c r="BA348" s="17">
        <v>9.0937523594871297E-2</v>
      </c>
      <c r="BB348" s="17">
        <v>0.14991202944350299</v>
      </c>
    </row>
    <row r="349" spans="2:54">
      <c r="B349" t="s">
        <v>130</v>
      </c>
      <c r="C349" s="17">
        <v>4.0313321835230703E-2</v>
      </c>
      <c r="D349" s="17">
        <v>3.9134325609985601E-2</v>
      </c>
      <c r="E349" s="17">
        <v>4.0582984289603302E-2</v>
      </c>
      <c r="F349" s="17"/>
      <c r="G349" s="17">
        <v>3.88446955872832E-2</v>
      </c>
      <c r="H349" s="17">
        <v>4.18798428605432E-2</v>
      </c>
      <c r="I349" s="17">
        <v>3.4693876556355099E-2</v>
      </c>
      <c r="J349" s="17">
        <v>5.0437224069120497E-2</v>
      </c>
      <c r="K349" s="17">
        <v>4.8002021058707697E-2</v>
      </c>
      <c r="L349" s="17">
        <v>3.0728902521553698E-2</v>
      </c>
      <c r="M349" s="17"/>
      <c r="N349" s="17">
        <v>3.0701882990401101E-2</v>
      </c>
      <c r="O349" s="17">
        <v>3.87484985908325E-2</v>
      </c>
      <c r="P349" s="17">
        <v>4.8979161622174798E-2</v>
      </c>
      <c r="Q349" s="17">
        <v>4.3396748665450402E-2</v>
      </c>
      <c r="R349" s="17"/>
      <c r="S349" s="17">
        <v>1.9962748429150801E-2</v>
      </c>
      <c r="T349" s="17">
        <v>4.5857902812422399E-2</v>
      </c>
      <c r="U349" s="17">
        <v>4.2593645550288599E-2</v>
      </c>
      <c r="V349" s="17">
        <v>1.05864658975246E-2</v>
      </c>
      <c r="W349" s="17">
        <v>3.0781083099251001E-2</v>
      </c>
      <c r="X349" s="17">
        <v>6.3279068754845097E-2</v>
      </c>
      <c r="Y349" s="17">
        <v>4.3758365261865703E-2</v>
      </c>
      <c r="Z349" s="17">
        <v>2.4757406271722401E-2</v>
      </c>
      <c r="AA349" s="17">
        <v>5.2324955660709702E-2</v>
      </c>
      <c r="AB349" s="17">
        <v>4.4563751708533203E-2</v>
      </c>
      <c r="AC349" s="17">
        <v>6.7030877462198796E-2</v>
      </c>
      <c r="AD349" s="17">
        <v>5.2133302326285297E-2</v>
      </c>
      <c r="AE349" s="17"/>
      <c r="AF349" s="17">
        <v>2.93558923445685E-2</v>
      </c>
      <c r="AG349" s="17">
        <v>2.7400379451496901E-2</v>
      </c>
      <c r="AH349" s="17">
        <v>2.75558951322331E-2</v>
      </c>
      <c r="AI349" s="17">
        <v>4.0465472548995997E-2</v>
      </c>
      <c r="AJ349" s="17">
        <v>1.58018764472849E-2</v>
      </c>
      <c r="AK349" s="17"/>
      <c r="AL349" s="17">
        <v>4.2477319735590602E-2</v>
      </c>
      <c r="AM349" s="17">
        <v>5.7571582880599201E-2</v>
      </c>
      <c r="AN349" s="17">
        <v>3.3043374201341798E-2</v>
      </c>
      <c r="AO349" s="17">
        <v>1.65952833362032E-2</v>
      </c>
      <c r="AP349" s="17">
        <v>1.9704937016408901E-2</v>
      </c>
      <c r="AQ349" s="17"/>
      <c r="AR349" s="17">
        <v>1.8035945405913401E-2</v>
      </c>
      <c r="AS349" s="17"/>
      <c r="AT349" s="17">
        <v>0</v>
      </c>
      <c r="AU349" s="17"/>
      <c r="AV349" s="17">
        <v>3.01954413221984E-2</v>
      </c>
      <c r="AW349" s="17"/>
      <c r="AX349" s="17">
        <v>1.06240098665802E-2</v>
      </c>
      <c r="AY349" s="17">
        <v>4.0351722637583499E-2</v>
      </c>
      <c r="AZ349" s="17"/>
      <c r="BA349" s="17">
        <v>3.1879730336481199E-2</v>
      </c>
      <c r="BB349" s="17">
        <v>3.8937711743442502E-2</v>
      </c>
    </row>
    <row r="350" spans="2:54">
      <c r="B350" t="s">
        <v>101</v>
      </c>
      <c r="C350" s="17">
        <v>2.0870713619379401E-2</v>
      </c>
      <c r="D350" s="17">
        <v>2.16006255232397E-2</v>
      </c>
      <c r="E350" s="17">
        <v>2.02816147010671E-2</v>
      </c>
      <c r="F350" s="17"/>
      <c r="G350" s="17">
        <v>2.4550240876518199E-2</v>
      </c>
      <c r="H350" s="17">
        <v>1.75708117176816E-2</v>
      </c>
      <c r="I350" s="17">
        <v>1.4063219476694099E-2</v>
      </c>
      <c r="J350" s="17">
        <v>1.3049437911353001E-2</v>
      </c>
      <c r="K350" s="17">
        <v>4.9562366079681099E-2</v>
      </c>
      <c r="L350" s="17">
        <v>1.34358354090778E-2</v>
      </c>
      <c r="M350" s="17"/>
      <c r="N350" s="17">
        <v>1.95686948252814E-2</v>
      </c>
      <c r="O350" s="17">
        <v>1.9380573650530399E-2</v>
      </c>
      <c r="P350" s="17">
        <v>2.71209400336399E-2</v>
      </c>
      <c r="Q350" s="17">
        <v>1.9053250853564199E-2</v>
      </c>
      <c r="R350" s="17"/>
      <c r="S350" s="17">
        <v>1.6631439905026899E-2</v>
      </c>
      <c r="T350" s="17">
        <v>4.00885786729928E-2</v>
      </c>
      <c r="U350" s="17">
        <v>2.78499349452088E-2</v>
      </c>
      <c r="V350" s="17">
        <v>3.0319393541797E-2</v>
      </c>
      <c r="W350" s="17">
        <v>9.1320248397309192E-3</v>
      </c>
      <c r="X350" s="17">
        <v>1.6131946174470401E-2</v>
      </c>
      <c r="Y350" s="17">
        <v>1.7077480855609999E-2</v>
      </c>
      <c r="Z350" s="17">
        <v>2.82700870877906E-2</v>
      </c>
      <c r="AA350" s="17">
        <v>1.00004303671705E-2</v>
      </c>
      <c r="AB350" s="17">
        <v>2.2662831540727402E-2</v>
      </c>
      <c r="AC350" s="17">
        <v>1.34620526997805E-2</v>
      </c>
      <c r="AD350" s="17">
        <v>0</v>
      </c>
      <c r="AE350" s="17"/>
      <c r="AF350" s="17">
        <v>1.4150758778929899E-2</v>
      </c>
      <c r="AG350" s="17">
        <v>1.54502641217881E-2</v>
      </c>
      <c r="AH350" s="17">
        <v>2.5905978649653098E-2</v>
      </c>
      <c r="AI350" s="17">
        <v>7.2808605586900197E-3</v>
      </c>
      <c r="AJ350" s="17">
        <v>3.35629408307292E-2</v>
      </c>
      <c r="AK350" s="17"/>
      <c r="AL350" s="17">
        <v>2.16443110536454E-2</v>
      </c>
      <c r="AM350" s="17">
        <v>1.17689488945891E-2</v>
      </c>
      <c r="AN350" s="17">
        <v>2.0058779806819201E-2</v>
      </c>
      <c r="AO350" s="17">
        <v>1.0174795261605999E-2</v>
      </c>
      <c r="AP350" s="17">
        <v>7.1141088961830398E-2</v>
      </c>
      <c r="AQ350" s="17"/>
      <c r="AR350" s="17">
        <v>2.1199529673747601E-2</v>
      </c>
      <c r="AS350" s="17"/>
      <c r="AT350" s="17">
        <v>2.88279820205424E-2</v>
      </c>
      <c r="AU350" s="17"/>
      <c r="AV350" s="17">
        <v>1.4159078887136601E-2</v>
      </c>
      <c r="AW350" s="17"/>
      <c r="AX350" s="17">
        <v>2.5024250816348102E-2</v>
      </c>
      <c r="AY350" s="17">
        <v>1.7559930185803499E-2</v>
      </c>
      <c r="AZ350" s="17"/>
      <c r="BA350" s="17">
        <v>1.8389229148527302E-2</v>
      </c>
      <c r="BB350" s="17">
        <v>1.9727123456496701E-2</v>
      </c>
    </row>
    <row r="351" spans="2:54">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row>
    <row r="352" spans="2:54">
      <c r="B352" s="6" t="s">
        <v>215</v>
      </c>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row>
    <row r="353" spans="2:54">
      <c r="B353" s="24" t="s">
        <v>31</v>
      </c>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row>
    <row r="354" spans="2:54">
      <c r="B354" t="s">
        <v>216</v>
      </c>
      <c r="C354" s="17">
        <v>0.105315689371416</v>
      </c>
      <c r="D354" s="17">
        <v>0.138380919418298</v>
      </c>
      <c r="E354" s="17">
        <v>7.0663299008670299E-2</v>
      </c>
      <c r="F354" s="17"/>
      <c r="G354" s="17">
        <v>0.15960330719799701</v>
      </c>
      <c r="H354" s="17">
        <v>0.13395355419124899</v>
      </c>
      <c r="I354" s="17">
        <v>0.137938865670268</v>
      </c>
      <c r="J354" s="17">
        <v>0.105124271181778</v>
      </c>
      <c r="K354" s="17">
        <v>5.7227518569765302E-2</v>
      </c>
      <c r="L354" s="17">
        <v>4.3866806874261997E-2</v>
      </c>
      <c r="M354" s="17"/>
      <c r="N354" s="17">
        <v>0.146593009321238</v>
      </c>
      <c r="O354" s="17">
        <v>7.9442766037542301E-2</v>
      </c>
      <c r="P354" s="17">
        <v>9.1400917533875303E-2</v>
      </c>
      <c r="Q354" s="17">
        <v>9.9907893403183401E-2</v>
      </c>
      <c r="R354" s="17"/>
      <c r="S354" s="17">
        <v>0.18563087204641901</v>
      </c>
      <c r="T354" s="17">
        <v>9.3117069517543005E-2</v>
      </c>
      <c r="U354" s="17">
        <v>4.16543727852055E-2</v>
      </c>
      <c r="V354" s="17">
        <v>6.3917941635424594E-2</v>
      </c>
      <c r="W354" s="17">
        <v>6.7902548108426303E-2</v>
      </c>
      <c r="X354" s="17">
        <v>8.0130176633979394E-2</v>
      </c>
      <c r="Y354" s="17">
        <v>8.6824678367677002E-2</v>
      </c>
      <c r="Z354" s="17">
        <v>0.197658961904914</v>
      </c>
      <c r="AA354" s="17">
        <v>0.15540119957229701</v>
      </c>
      <c r="AB354" s="17">
        <v>7.1890126362443296E-2</v>
      </c>
      <c r="AC354" s="17">
        <v>5.2187369483849499E-2</v>
      </c>
      <c r="AD354" s="17">
        <v>0.12422584918578999</v>
      </c>
      <c r="AE354" s="17"/>
      <c r="AF354" s="17">
        <v>0.18310254395322001</v>
      </c>
      <c r="AG354" s="17">
        <v>8.2820454785613701E-2</v>
      </c>
      <c r="AH354" s="17">
        <v>3.29505317238281E-2</v>
      </c>
      <c r="AI354" s="17">
        <v>9.9560343638374793E-2</v>
      </c>
      <c r="AJ354" s="17">
        <v>4.3415533261842901E-2</v>
      </c>
      <c r="AK354" s="17"/>
      <c r="AL354" s="17">
        <v>6.3601974476115999E-2</v>
      </c>
      <c r="AM354" s="17">
        <v>8.7159858504824606E-2</v>
      </c>
      <c r="AN354" s="17">
        <v>0.14145413440187099</v>
      </c>
      <c r="AO354" s="17">
        <v>0.17287854396691199</v>
      </c>
      <c r="AP354" s="17">
        <v>0.28800275824779598</v>
      </c>
      <c r="AQ354" s="17"/>
      <c r="AR354" s="17">
        <v>0.19492159900366299</v>
      </c>
      <c r="AS354" s="17"/>
      <c r="AT354" s="17">
        <v>0.24088916183599099</v>
      </c>
      <c r="AU354" s="17"/>
      <c r="AV354" s="17">
        <v>0.186019533860005</v>
      </c>
      <c r="AW354" s="17"/>
      <c r="AX354" s="17">
        <v>0.14301316735101299</v>
      </c>
      <c r="AY354" s="17">
        <v>0.17091043873946199</v>
      </c>
      <c r="AZ354" s="17"/>
      <c r="BA354" s="17">
        <v>8.9609843023095603E-2</v>
      </c>
      <c r="BB354" s="17">
        <v>0.11085445102291901</v>
      </c>
    </row>
    <row r="355" spans="2:54">
      <c r="B355" t="s">
        <v>217</v>
      </c>
      <c r="C355" s="17">
        <v>0.36824457099021601</v>
      </c>
      <c r="D355" s="17">
        <v>0.37927806562282501</v>
      </c>
      <c r="E355" s="17">
        <v>0.35661274981451102</v>
      </c>
      <c r="F355" s="17"/>
      <c r="G355" s="17">
        <v>0.42791547297131299</v>
      </c>
      <c r="H355" s="17">
        <v>0.39015031959642099</v>
      </c>
      <c r="I355" s="17">
        <v>0.42356212497763501</v>
      </c>
      <c r="J355" s="17">
        <v>0.40724530154662603</v>
      </c>
      <c r="K355" s="17">
        <v>0.35512725178446702</v>
      </c>
      <c r="L355" s="17">
        <v>0.23760095351095101</v>
      </c>
      <c r="M355" s="17"/>
      <c r="N355" s="17">
        <v>0.395054801251357</v>
      </c>
      <c r="O355" s="17">
        <v>0.35651500764986499</v>
      </c>
      <c r="P355" s="17">
        <v>0.41759972049981398</v>
      </c>
      <c r="Q355" s="17">
        <v>0.30653804290299502</v>
      </c>
      <c r="R355" s="17"/>
      <c r="S355" s="17">
        <v>0.38740506002275998</v>
      </c>
      <c r="T355" s="17">
        <v>0.32675158272021498</v>
      </c>
      <c r="U355" s="17">
        <v>0.36374077526077098</v>
      </c>
      <c r="V355" s="17">
        <v>0.337198955555921</v>
      </c>
      <c r="W355" s="17">
        <v>0.40230505959065699</v>
      </c>
      <c r="X355" s="17">
        <v>0.39092577272771301</v>
      </c>
      <c r="Y355" s="17">
        <v>0.28373659078327002</v>
      </c>
      <c r="Z355" s="17">
        <v>0.237075858534529</v>
      </c>
      <c r="AA355" s="17">
        <v>0.371604771316632</v>
      </c>
      <c r="AB355" s="17">
        <v>0.41977897065390601</v>
      </c>
      <c r="AC355" s="17">
        <v>0.469565357414924</v>
      </c>
      <c r="AD355" s="17">
        <v>0.43033132848877698</v>
      </c>
      <c r="AE355" s="17"/>
      <c r="AF355" s="17">
        <v>0.48365423931295898</v>
      </c>
      <c r="AG355" s="17">
        <v>0.27949824136360801</v>
      </c>
      <c r="AH355" s="17">
        <v>0.45827011155672598</v>
      </c>
      <c r="AI355" s="17">
        <v>0.354488760155454</v>
      </c>
      <c r="AJ355" s="17">
        <v>0.220422369034381</v>
      </c>
      <c r="AK355" s="17"/>
      <c r="AL355" s="17">
        <v>0.305151891546946</v>
      </c>
      <c r="AM355" s="17">
        <v>0.374561181998812</v>
      </c>
      <c r="AN355" s="17">
        <v>0.42640397420849602</v>
      </c>
      <c r="AO355" s="17">
        <v>0.48012318612585703</v>
      </c>
      <c r="AP355" s="17">
        <v>0.45637911567653699</v>
      </c>
      <c r="AQ355" s="17"/>
      <c r="AR355" s="17">
        <v>0.41805692728444899</v>
      </c>
      <c r="AS355" s="17"/>
      <c r="AT355" s="17">
        <v>0.32558118826763699</v>
      </c>
      <c r="AU355" s="17"/>
      <c r="AV355" s="17">
        <v>0.48152749921374299</v>
      </c>
      <c r="AW355" s="17"/>
      <c r="AX355" s="17">
        <v>0.46706275877885101</v>
      </c>
      <c r="AY355" s="17">
        <v>0.46058033681026</v>
      </c>
      <c r="AZ355" s="17"/>
      <c r="BA355" s="17">
        <v>0.27695598110518599</v>
      </c>
      <c r="BB355" s="17">
        <v>0.432034230152887</v>
      </c>
    </row>
    <row r="356" spans="2:54">
      <c r="B356" t="s">
        <v>218</v>
      </c>
      <c r="C356" s="17">
        <v>0.22804493068561299</v>
      </c>
      <c r="D356" s="17">
        <v>0.19285366117571601</v>
      </c>
      <c r="E356" s="17">
        <v>0.26509699464198599</v>
      </c>
      <c r="F356" s="17"/>
      <c r="G356" s="17">
        <v>0.18481620809698299</v>
      </c>
      <c r="H356" s="17">
        <v>0.18622855784488099</v>
      </c>
      <c r="I356" s="17">
        <v>0.14707982326428701</v>
      </c>
      <c r="J356" s="17">
        <v>0.28268326110203701</v>
      </c>
      <c r="K356" s="17">
        <v>0.27257263403822701</v>
      </c>
      <c r="L356" s="17">
        <v>0.29295688361368499</v>
      </c>
      <c r="M356" s="17"/>
      <c r="N356" s="17">
        <v>0.20163142118765601</v>
      </c>
      <c r="O356" s="17">
        <v>0.26774121690549402</v>
      </c>
      <c r="P356" s="17">
        <v>0.23442326757264501</v>
      </c>
      <c r="Q356" s="17">
        <v>0.211173738145705</v>
      </c>
      <c r="R356" s="17"/>
      <c r="S356" s="17">
        <v>0.205730903235051</v>
      </c>
      <c r="T356" s="17">
        <v>0.29955245415131199</v>
      </c>
      <c r="U356" s="17">
        <v>0.207018662769759</v>
      </c>
      <c r="V356" s="17">
        <v>0.22012510928080201</v>
      </c>
      <c r="W356" s="17">
        <v>0.268224537151453</v>
      </c>
      <c r="X356" s="17">
        <v>0.27356473367131501</v>
      </c>
      <c r="Y356" s="17">
        <v>0.29282007211287298</v>
      </c>
      <c r="Z356" s="17">
        <v>0.21917475886308799</v>
      </c>
      <c r="AA356" s="17">
        <v>0.191087939377211</v>
      </c>
      <c r="AB356" s="17">
        <v>0.194986316707842</v>
      </c>
      <c r="AC356" s="17">
        <v>0.108710946006911</v>
      </c>
      <c r="AD356" s="17">
        <v>0.19994665753289501</v>
      </c>
      <c r="AE356" s="17"/>
      <c r="AF356" s="17">
        <v>0.17017529503057499</v>
      </c>
      <c r="AG356" s="17">
        <v>0.24244950264326101</v>
      </c>
      <c r="AH356" s="17">
        <v>0.26600759784182798</v>
      </c>
      <c r="AI356" s="17">
        <v>0.271922643132678</v>
      </c>
      <c r="AJ356" s="17">
        <v>0.21851432045416899</v>
      </c>
      <c r="AK356" s="17"/>
      <c r="AL356" s="17">
        <v>0.22929325679878701</v>
      </c>
      <c r="AM356" s="17">
        <v>0.220005606811362</v>
      </c>
      <c r="AN356" s="17">
        <v>0.18943163871933599</v>
      </c>
      <c r="AO356" s="17">
        <v>0.21288824079242299</v>
      </c>
      <c r="AP356" s="17">
        <v>3.4299654258124597E-2</v>
      </c>
      <c r="AQ356" s="17"/>
      <c r="AR356" s="17">
        <v>0.149963036503339</v>
      </c>
      <c r="AS356" s="17"/>
      <c r="AT356" s="17">
        <v>0.116825767571916</v>
      </c>
      <c r="AU356" s="17"/>
      <c r="AV356" s="17">
        <v>0.201001469382</v>
      </c>
      <c r="AW356" s="17"/>
      <c r="AX356" s="17">
        <v>0.18778655812381501</v>
      </c>
      <c r="AY356" s="17">
        <v>0.19371414045240501</v>
      </c>
      <c r="AZ356" s="17"/>
      <c r="BA356" s="17">
        <v>0.24089885521294499</v>
      </c>
      <c r="BB356" s="17">
        <v>0.21602844379081901</v>
      </c>
    </row>
    <row r="357" spans="2:54">
      <c r="B357" t="s">
        <v>219</v>
      </c>
      <c r="C357" s="17">
        <v>0.21145113484717301</v>
      </c>
      <c r="D357" s="17">
        <v>0.20033453471448701</v>
      </c>
      <c r="E357" s="17">
        <v>0.22438283848323901</v>
      </c>
      <c r="F357" s="17"/>
      <c r="G357" s="17">
        <v>0.20746125667294901</v>
      </c>
      <c r="H357" s="17">
        <v>0.205699496210028</v>
      </c>
      <c r="I357" s="17">
        <v>0.244885415564076</v>
      </c>
      <c r="J357" s="17">
        <v>0.14803055737443399</v>
      </c>
      <c r="K357" s="17">
        <v>0.19838363155868599</v>
      </c>
      <c r="L357" s="17">
        <v>0.2496687021899</v>
      </c>
      <c r="M357" s="17"/>
      <c r="N357" s="17">
        <v>0.18914296913046399</v>
      </c>
      <c r="O357" s="17">
        <v>0.21391175168816601</v>
      </c>
      <c r="P357" s="17">
        <v>0.17426928035925901</v>
      </c>
      <c r="Q357" s="17">
        <v>0.26553212749195099</v>
      </c>
      <c r="R357" s="17"/>
      <c r="S357" s="17">
        <v>0.16844648841100199</v>
      </c>
      <c r="T357" s="17">
        <v>0.143119832907146</v>
      </c>
      <c r="U357" s="17">
        <v>0.31689066413751799</v>
      </c>
      <c r="V357" s="17">
        <v>0.30081679264415001</v>
      </c>
      <c r="W357" s="17">
        <v>0.18288980058736501</v>
      </c>
      <c r="X357" s="17">
        <v>0.170633687685357</v>
      </c>
      <c r="Y357" s="17">
        <v>0.20296142724729699</v>
      </c>
      <c r="Z357" s="17">
        <v>0.221065831143228</v>
      </c>
      <c r="AA357" s="17">
        <v>0.22178945085586901</v>
      </c>
      <c r="AB357" s="17">
        <v>0.21702355204368501</v>
      </c>
      <c r="AC357" s="17">
        <v>0.26570158862056098</v>
      </c>
      <c r="AD357" s="17">
        <v>0.20174318657528401</v>
      </c>
      <c r="AE357" s="17"/>
      <c r="AF357" s="17">
        <v>0.138294730768385</v>
      </c>
      <c r="AG357" s="17">
        <v>0.26955080363028999</v>
      </c>
      <c r="AH357" s="17">
        <v>0.21117089321440899</v>
      </c>
      <c r="AI357" s="17">
        <v>0.18202823951453401</v>
      </c>
      <c r="AJ357" s="17">
        <v>0.31368377864594998</v>
      </c>
      <c r="AK357" s="17"/>
      <c r="AL357" s="17">
        <v>0.28506735911021103</v>
      </c>
      <c r="AM357" s="17">
        <v>0.23383582274405601</v>
      </c>
      <c r="AN357" s="17">
        <v>0.19958006899021299</v>
      </c>
      <c r="AO357" s="17">
        <v>7.7473857046014102E-2</v>
      </c>
      <c r="AP357" s="17">
        <v>0.118425437202977</v>
      </c>
      <c r="AQ357" s="17"/>
      <c r="AR357" s="17">
        <v>0.191008130679683</v>
      </c>
      <c r="AS357" s="17"/>
      <c r="AT357" s="17">
        <v>0.26637851777652899</v>
      </c>
      <c r="AU357" s="17"/>
      <c r="AV357" s="17">
        <v>0.111355631499058</v>
      </c>
      <c r="AW357" s="17"/>
      <c r="AX357" s="17">
        <v>0.14128037085421799</v>
      </c>
      <c r="AY357" s="17">
        <v>0.14062104856663599</v>
      </c>
      <c r="AZ357" s="17"/>
      <c r="BA357" s="17">
        <v>0.23592987609809199</v>
      </c>
      <c r="BB357" s="17">
        <v>0.19430575092639299</v>
      </c>
    </row>
    <row r="358" spans="2:54">
      <c r="B358" t="s">
        <v>220</v>
      </c>
      <c r="C358" s="17">
        <v>8.6943674105581306E-2</v>
      </c>
      <c r="D358" s="17">
        <v>8.9152819068673797E-2</v>
      </c>
      <c r="E358" s="17">
        <v>8.3244118051593596E-2</v>
      </c>
      <c r="F358" s="17"/>
      <c r="G358" s="17">
        <v>2.0203755060757701E-2</v>
      </c>
      <c r="H358" s="17">
        <v>8.3968072157420706E-2</v>
      </c>
      <c r="I358" s="17">
        <v>4.6533770523734398E-2</v>
      </c>
      <c r="J358" s="17">
        <v>5.6916608795125598E-2</v>
      </c>
      <c r="K358" s="17">
        <v>0.116688964048855</v>
      </c>
      <c r="L358" s="17">
        <v>0.17590665381120199</v>
      </c>
      <c r="M358" s="17"/>
      <c r="N358" s="17">
        <v>6.7577799109286005E-2</v>
      </c>
      <c r="O358" s="17">
        <v>8.2389257718932796E-2</v>
      </c>
      <c r="P358" s="17">
        <v>8.2306814034407205E-2</v>
      </c>
      <c r="Q358" s="17">
        <v>0.116848198056165</v>
      </c>
      <c r="R358" s="17"/>
      <c r="S358" s="17">
        <v>5.2786676284767901E-2</v>
      </c>
      <c r="T358" s="17">
        <v>0.137459060703784</v>
      </c>
      <c r="U358" s="17">
        <v>7.0695525046746699E-2</v>
      </c>
      <c r="V358" s="17">
        <v>7.7941200883702294E-2</v>
      </c>
      <c r="W358" s="17">
        <v>7.8678054562098199E-2</v>
      </c>
      <c r="X358" s="17">
        <v>8.4745629281635801E-2</v>
      </c>
      <c r="Y358" s="17">
        <v>0.133657231488883</v>
      </c>
      <c r="Z358" s="17">
        <v>0.12502458955424101</v>
      </c>
      <c r="AA358" s="17">
        <v>6.0116638877991797E-2</v>
      </c>
      <c r="AB358" s="17">
        <v>9.6321034232122807E-2</v>
      </c>
      <c r="AC358" s="17">
        <v>0.103834738473754</v>
      </c>
      <c r="AD358" s="17">
        <v>4.3752978217254102E-2</v>
      </c>
      <c r="AE358" s="17"/>
      <c r="AF358" s="17">
        <v>2.47731909348602E-2</v>
      </c>
      <c r="AG358" s="17">
        <v>0.125680997577227</v>
      </c>
      <c r="AH358" s="17">
        <v>3.1600865663209E-2</v>
      </c>
      <c r="AI358" s="17">
        <v>9.2000013558958704E-2</v>
      </c>
      <c r="AJ358" s="17">
        <v>0.20396399860365599</v>
      </c>
      <c r="AK358" s="17"/>
      <c r="AL358" s="17">
        <v>0.116885518067939</v>
      </c>
      <c r="AM358" s="17">
        <v>8.4437529940945305E-2</v>
      </c>
      <c r="AN358" s="17">
        <v>4.3130183680084297E-2</v>
      </c>
      <c r="AO358" s="17">
        <v>5.6636172068794101E-2</v>
      </c>
      <c r="AP358" s="17">
        <v>0.102893034614565</v>
      </c>
      <c r="AQ358" s="17"/>
      <c r="AR358" s="17">
        <v>4.6050306528866602E-2</v>
      </c>
      <c r="AS358" s="17"/>
      <c r="AT358" s="17">
        <v>5.03253645479265E-2</v>
      </c>
      <c r="AU358" s="17"/>
      <c r="AV358" s="17">
        <v>2.00958660451949E-2</v>
      </c>
      <c r="AW358" s="17"/>
      <c r="AX358" s="17">
        <v>6.0857144892102401E-2</v>
      </c>
      <c r="AY358" s="17">
        <v>3.4174035431236399E-2</v>
      </c>
      <c r="AZ358" s="17"/>
      <c r="BA358" s="17">
        <v>0.15660544456068101</v>
      </c>
      <c r="BB358" s="17">
        <v>4.6777124106982003E-2</v>
      </c>
    </row>
    <row r="359" spans="2:54">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row>
    <row r="360" spans="2:54">
      <c r="B360" s="6" t="s">
        <v>221</v>
      </c>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row>
    <row r="361" spans="2:54">
      <c r="B361" s="24" t="s">
        <v>31</v>
      </c>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row>
    <row r="362" spans="2:54">
      <c r="B362" t="s">
        <v>216</v>
      </c>
      <c r="C362" s="17">
        <v>0.204932341099819</v>
      </c>
      <c r="D362" s="17">
        <v>0.24882663893535301</v>
      </c>
      <c r="E362" s="17">
        <v>0.159269156914633</v>
      </c>
      <c r="F362" s="17"/>
      <c r="G362" s="17">
        <v>0.218663265649573</v>
      </c>
      <c r="H362" s="17">
        <v>0.20985131864659201</v>
      </c>
      <c r="I362" s="17">
        <v>0.214478832038624</v>
      </c>
      <c r="J362" s="17">
        <v>0.218707318364634</v>
      </c>
      <c r="K362" s="17">
        <v>0.22181634469004599</v>
      </c>
      <c r="L362" s="17">
        <v>0.16160494714210499</v>
      </c>
      <c r="M362" s="17"/>
      <c r="N362" s="17">
        <v>0.28849094115062601</v>
      </c>
      <c r="O362" s="17">
        <v>0.177806019022551</v>
      </c>
      <c r="P362" s="17">
        <v>0.16463740339256899</v>
      </c>
      <c r="Q362" s="17">
        <v>0.169065546596077</v>
      </c>
      <c r="R362" s="17"/>
      <c r="S362" s="17">
        <v>0.29468772259778298</v>
      </c>
      <c r="T362" s="17">
        <v>0.17330182736345501</v>
      </c>
      <c r="U362" s="17">
        <v>0.24123147825372501</v>
      </c>
      <c r="V362" s="17">
        <v>0.13758531171830701</v>
      </c>
      <c r="W362" s="17">
        <v>0.193985290448386</v>
      </c>
      <c r="X362" s="17">
        <v>0.169770494854703</v>
      </c>
      <c r="Y362" s="17">
        <v>0.15365778058071899</v>
      </c>
      <c r="Z362" s="17">
        <v>0.346372684794508</v>
      </c>
      <c r="AA362" s="17">
        <v>0.20371398089119599</v>
      </c>
      <c r="AB362" s="17">
        <v>0.20576943606661399</v>
      </c>
      <c r="AC362" s="17">
        <v>9.9801803279495296E-2</v>
      </c>
      <c r="AD362" s="17">
        <v>0.241885030177315</v>
      </c>
      <c r="AE362" s="17"/>
      <c r="AF362" s="17">
        <v>0.28578740334658198</v>
      </c>
      <c r="AG362" s="17">
        <v>0.18951760227294201</v>
      </c>
      <c r="AH362" s="17">
        <v>0.20113535767281401</v>
      </c>
      <c r="AI362" s="17">
        <v>0.14823371812660899</v>
      </c>
      <c r="AJ362" s="17">
        <v>0.10310528643743801</v>
      </c>
      <c r="AK362" s="17"/>
      <c r="AL362" s="17">
        <v>0.15522219699616599</v>
      </c>
      <c r="AM362" s="17">
        <v>0.16438119514914701</v>
      </c>
      <c r="AN362" s="17">
        <v>0.25588015269980102</v>
      </c>
      <c r="AO362" s="17">
        <v>0.32387205838327698</v>
      </c>
      <c r="AP362" s="17">
        <v>0.26946008880474998</v>
      </c>
      <c r="AQ362" s="17"/>
      <c r="AR362" s="17">
        <v>0.26383561418228502</v>
      </c>
      <c r="AS362" s="17"/>
      <c r="AT362" s="17">
        <v>0.23055245585237599</v>
      </c>
      <c r="AU362" s="17"/>
      <c r="AV362" s="17">
        <v>0.28744343345124401</v>
      </c>
      <c r="AW362" s="17"/>
      <c r="AX362" s="17">
        <v>0.27579448252261701</v>
      </c>
      <c r="AY362" s="17">
        <v>0.26281664576514602</v>
      </c>
      <c r="AZ362" s="17"/>
      <c r="BA362" s="17">
        <v>0.18258268801590999</v>
      </c>
      <c r="BB362" s="17">
        <v>0.22490150019763999</v>
      </c>
    </row>
    <row r="363" spans="2:54">
      <c r="B363" t="s">
        <v>217</v>
      </c>
      <c r="C363" s="17">
        <v>0.40685221582311898</v>
      </c>
      <c r="D363" s="17">
        <v>0.41038090947705402</v>
      </c>
      <c r="E363" s="17">
        <v>0.40340994162590899</v>
      </c>
      <c r="F363" s="17"/>
      <c r="G363" s="17">
        <v>0.41484988722448402</v>
      </c>
      <c r="H363" s="17">
        <v>0.404578698676269</v>
      </c>
      <c r="I363" s="17">
        <v>0.41476821047061302</v>
      </c>
      <c r="J363" s="17">
        <v>0.396381260442221</v>
      </c>
      <c r="K363" s="17">
        <v>0.379429760581596</v>
      </c>
      <c r="L363" s="17">
        <v>0.42176411758953603</v>
      </c>
      <c r="M363" s="17"/>
      <c r="N363" s="17">
        <v>0.43537878937512597</v>
      </c>
      <c r="O363" s="17">
        <v>0.39342148826553902</v>
      </c>
      <c r="P363" s="17">
        <v>0.41879661738253099</v>
      </c>
      <c r="Q363" s="17">
        <v>0.37478747502532</v>
      </c>
      <c r="R363" s="17"/>
      <c r="S363" s="17">
        <v>0.34677991232102001</v>
      </c>
      <c r="T363" s="17">
        <v>0.42407296041856002</v>
      </c>
      <c r="U363" s="17">
        <v>0.42189601830596002</v>
      </c>
      <c r="V363" s="17">
        <v>0.44895618518670299</v>
      </c>
      <c r="W363" s="17">
        <v>0.44044560191218002</v>
      </c>
      <c r="X363" s="17">
        <v>0.37288617307071098</v>
      </c>
      <c r="Y363" s="17">
        <v>0.437502194104266</v>
      </c>
      <c r="Z363" s="17">
        <v>0.31230813817065101</v>
      </c>
      <c r="AA363" s="17">
        <v>0.442152963635422</v>
      </c>
      <c r="AB363" s="17">
        <v>0.393159706818132</v>
      </c>
      <c r="AC363" s="17">
        <v>0.40085159632335099</v>
      </c>
      <c r="AD363" s="17">
        <v>0.44148513557743102</v>
      </c>
      <c r="AE363" s="17"/>
      <c r="AF363" s="17">
        <v>0.42406084252063703</v>
      </c>
      <c r="AG363" s="17">
        <v>0.416905931256012</v>
      </c>
      <c r="AH363" s="17">
        <v>0.50187504059288601</v>
      </c>
      <c r="AI363" s="17">
        <v>0.46822520552393698</v>
      </c>
      <c r="AJ363" s="17">
        <v>0.32602981453735203</v>
      </c>
      <c r="AK363" s="17"/>
      <c r="AL363" s="17">
        <v>0.34438445779674798</v>
      </c>
      <c r="AM363" s="17">
        <v>0.42561376898009501</v>
      </c>
      <c r="AN363" s="17">
        <v>0.44306383389161802</v>
      </c>
      <c r="AO363" s="17">
        <v>0.43234242545028101</v>
      </c>
      <c r="AP363" s="17">
        <v>0.50366620732627598</v>
      </c>
      <c r="AQ363" s="17"/>
      <c r="AR363" s="17">
        <v>0.394594140109712</v>
      </c>
      <c r="AS363" s="17"/>
      <c r="AT363" s="17">
        <v>0.42258699896883201</v>
      </c>
      <c r="AU363" s="17"/>
      <c r="AV363" s="17">
        <v>0.36359530992122402</v>
      </c>
      <c r="AW363" s="17"/>
      <c r="AX363" s="17">
        <v>0.464842497095176</v>
      </c>
      <c r="AY363" s="17">
        <v>0.40736147198843897</v>
      </c>
      <c r="AZ363" s="17"/>
      <c r="BA363" s="17">
        <v>0.37591543435421299</v>
      </c>
      <c r="BB363" s="17">
        <v>0.46066773076886097</v>
      </c>
    </row>
    <row r="364" spans="2:54">
      <c r="B364" t="s">
        <v>218</v>
      </c>
      <c r="C364" s="17">
        <v>0.19596469693458601</v>
      </c>
      <c r="D364" s="17">
        <v>0.16471277063661499</v>
      </c>
      <c r="E364" s="17">
        <v>0.22865665509097299</v>
      </c>
      <c r="F364" s="17"/>
      <c r="G364" s="17">
        <v>0.159898979398305</v>
      </c>
      <c r="H364" s="17">
        <v>0.14685120574214899</v>
      </c>
      <c r="I364" s="17">
        <v>0.196174420611301</v>
      </c>
      <c r="J364" s="17">
        <v>0.21423390467501599</v>
      </c>
      <c r="K364" s="17">
        <v>0.23014693404372799</v>
      </c>
      <c r="L364" s="17">
        <v>0.229710315052714</v>
      </c>
      <c r="M364" s="17"/>
      <c r="N364" s="17">
        <v>0.138792698915638</v>
      </c>
      <c r="O364" s="17">
        <v>0.233080989954909</v>
      </c>
      <c r="P364" s="17">
        <v>0.233611559397222</v>
      </c>
      <c r="Q364" s="17">
        <v>0.19789896321660699</v>
      </c>
      <c r="R364" s="17"/>
      <c r="S364" s="17">
        <v>0.18275066657876901</v>
      </c>
      <c r="T364" s="17">
        <v>0.22823271861025299</v>
      </c>
      <c r="U364" s="17">
        <v>0.20290718584459699</v>
      </c>
      <c r="V364" s="17">
        <v>0.255510747392726</v>
      </c>
      <c r="W364" s="17">
        <v>0.205898590455104</v>
      </c>
      <c r="X364" s="17">
        <v>0.29558638923055602</v>
      </c>
      <c r="Y364" s="17">
        <v>0.19531904749036499</v>
      </c>
      <c r="Z364" s="17">
        <v>0.122070986271756</v>
      </c>
      <c r="AA364" s="17">
        <v>0.154423333140769</v>
      </c>
      <c r="AB364" s="17">
        <v>6.5745573512291502E-2</v>
      </c>
      <c r="AC364" s="17">
        <v>0.23707602479265599</v>
      </c>
      <c r="AD364" s="17">
        <v>0.18069808517995301</v>
      </c>
      <c r="AE364" s="17"/>
      <c r="AF364" s="17">
        <v>0.143638322354841</v>
      </c>
      <c r="AG364" s="17">
        <v>0.230504383328476</v>
      </c>
      <c r="AH364" s="17">
        <v>0.144326767119627</v>
      </c>
      <c r="AI364" s="17">
        <v>0.18122841684098701</v>
      </c>
      <c r="AJ364" s="17">
        <v>0.24836860869763799</v>
      </c>
      <c r="AK364" s="17"/>
      <c r="AL364" s="17">
        <v>0.26436107324932301</v>
      </c>
      <c r="AM364" s="17">
        <v>0.18305850069774901</v>
      </c>
      <c r="AN364" s="17">
        <v>0.1472545884883</v>
      </c>
      <c r="AO364" s="17">
        <v>0.15426863322184201</v>
      </c>
      <c r="AP364" s="17">
        <v>4.0390676189604E-2</v>
      </c>
      <c r="AQ364" s="17"/>
      <c r="AR364" s="17">
        <v>0.18085197962621</v>
      </c>
      <c r="AS364" s="17"/>
      <c r="AT364" s="17">
        <v>0.16540749752818801</v>
      </c>
      <c r="AU364" s="17"/>
      <c r="AV364" s="17">
        <v>0.182652350651725</v>
      </c>
      <c r="AW364" s="17"/>
      <c r="AX364" s="17">
        <v>0.168556222568742</v>
      </c>
      <c r="AY364" s="17">
        <v>0.15138103721559401</v>
      </c>
      <c r="AZ364" s="17"/>
      <c r="BA364" s="17">
        <v>0.20520928506764399</v>
      </c>
      <c r="BB364" s="17">
        <v>0.15840585692387901</v>
      </c>
    </row>
    <row r="365" spans="2:54">
      <c r="B365" t="s">
        <v>219</v>
      </c>
      <c r="C365" s="17">
        <v>0.12356084551782701</v>
      </c>
      <c r="D365" s="17">
        <v>0.104874834385245</v>
      </c>
      <c r="E365" s="17">
        <v>0.144094197121444</v>
      </c>
      <c r="F365" s="17"/>
      <c r="G365" s="17">
        <v>0.164373621547239</v>
      </c>
      <c r="H365" s="17">
        <v>0.14934799381496899</v>
      </c>
      <c r="I365" s="17">
        <v>0.14449088439768201</v>
      </c>
      <c r="J365" s="17">
        <v>0.105521148523748</v>
      </c>
      <c r="K365" s="17">
        <v>7.6031851030869901E-2</v>
      </c>
      <c r="L365" s="17">
        <v>9.7696637193194394E-2</v>
      </c>
      <c r="M365" s="17"/>
      <c r="N365" s="17">
        <v>8.4558740963507004E-2</v>
      </c>
      <c r="O365" s="17">
        <v>0.12505876616912301</v>
      </c>
      <c r="P365" s="17">
        <v>0.11747087740184201</v>
      </c>
      <c r="Q365" s="17">
        <v>0.172220800604448</v>
      </c>
      <c r="R365" s="17"/>
      <c r="S365" s="17">
        <v>8.0034396893081297E-2</v>
      </c>
      <c r="T365" s="17">
        <v>0.10137601046054701</v>
      </c>
      <c r="U365" s="17">
        <v>9.8527969786277203E-2</v>
      </c>
      <c r="V365" s="17">
        <v>9.6270754066856395E-2</v>
      </c>
      <c r="W365" s="17">
        <v>0.10548478617979801</v>
      </c>
      <c r="X365" s="17">
        <v>0.118929192730322</v>
      </c>
      <c r="Y365" s="17">
        <v>0.160854968865945</v>
      </c>
      <c r="Z365" s="17">
        <v>0.13317560803405501</v>
      </c>
      <c r="AA365" s="17">
        <v>0.15043935062472799</v>
      </c>
      <c r="AB365" s="17">
        <v>0.23091324675900299</v>
      </c>
      <c r="AC365" s="17">
        <v>0.137771068195256</v>
      </c>
      <c r="AD365" s="17">
        <v>9.2178770848047695E-2</v>
      </c>
      <c r="AE365" s="17"/>
      <c r="AF365" s="17">
        <v>0.116407716414631</v>
      </c>
      <c r="AG365" s="17">
        <v>8.5726459618306203E-2</v>
      </c>
      <c r="AH365" s="17">
        <v>6.3378345012864795E-2</v>
      </c>
      <c r="AI365" s="17">
        <v>0.102315167431465</v>
      </c>
      <c r="AJ365" s="17">
        <v>0.19999068752155399</v>
      </c>
      <c r="AK365" s="17"/>
      <c r="AL365" s="17">
        <v>0.13079763346965601</v>
      </c>
      <c r="AM365" s="17">
        <v>0.152193851568626</v>
      </c>
      <c r="AN365" s="17">
        <v>0.117232111878681</v>
      </c>
      <c r="AO365" s="17">
        <v>6.0599228753822801E-2</v>
      </c>
      <c r="AP365" s="17">
        <v>9.4200807974089099E-2</v>
      </c>
      <c r="AQ365" s="17"/>
      <c r="AR365" s="17">
        <v>0.131578462097866</v>
      </c>
      <c r="AS365" s="17"/>
      <c r="AT365" s="17">
        <v>0.14303324102009499</v>
      </c>
      <c r="AU365" s="17"/>
      <c r="AV365" s="17">
        <v>0.134808655258355</v>
      </c>
      <c r="AW365" s="17"/>
      <c r="AX365" s="17">
        <v>4.9759688760461898E-2</v>
      </c>
      <c r="AY365" s="17">
        <v>0.145199343622778</v>
      </c>
      <c r="AZ365" s="17"/>
      <c r="BA365" s="17">
        <v>0.12180996056016399</v>
      </c>
      <c r="BB365" s="17">
        <v>0.121355418232789</v>
      </c>
    </row>
    <row r="366" spans="2:54">
      <c r="B366" t="s">
        <v>220</v>
      </c>
      <c r="C366" s="17">
        <v>6.8689900624649095E-2</v>
      </c>
      <c r="D366" s="17">
        <v>7.1204846565732796E-2</v>
      </c>
      <c r="E366" s="17">
        <v>6.4570049247040906E-2</v>
      </c>
      <c r="F366" s="17"/>
      <c r="G366" s="17">
        <v>4.2214246180398103E-2</v>
      </c>
      <c r="H366" s="17">
        <v>8.93707831200206E-2</v>
      </c>
      <c r="I366" s="17">
        <v>3.00876524817788E-2</v>
      </c>
      <c r="J366" s="17">
        <v>6.5156367994380196E-2</v>
      </c>
      <c r="K366" s="17">
        <v>9.2575109653760604E-2</v>
      </c>
      <c r="L366" s="17">
        <v>8.9223983022451603E-2</v>
      </c>
      <c r="M366" s="17"/>
      <c r="N366" s="17">
        <v>5.2778829595104298E-2</v>
      </c>
      <c r="O366" s="17">
        <v>7.0632736587877304E-2</v>
      </c>
      <c r="P366" s="17">
        <v>6.5483542425835997E-2</v>
      </c>
      <c r="Q366" s="17">
        <v>8.6027214557548304E-2</v>
      </c>
      <c r="R366" s="17"/>
      <c r="S366" s="17">
        <v>9.5747301609346899E-2</v>
      </c>
      <c r="T366" s="17">
        <v>7.3016483147184993E-2</v>
      </c>
      <c r="U366" s="17">
        <v>3.54373478094413E-2</v>
      </c>
      <c r="V366" s="17">
        <v>6.16770016354075E-2</v>
      </c>
      <c r="W366" s="17">
        <v>5.4185731004532202E-2</v>
      </c>
      <c r="X366" s="17">
        <v>4.2827750113708603E-2</v>
      </c>
      <c r="Y366" s="17">
        <v>5.2666008958704102E-2</v>
      </c>
      <c r="Z366" s="17">
        <v>8.6072582729031302E-2</v>
      </c>
      <c r="AA366" s="17">
        <v>4.9270371707884703E-2</v>
      </c>
      <c r="AB366" s="17">
        <v>0.104412036843959</v>
      </c>
      <c r="AC366" s="17">
        <v>0.124499507409241</v>
      </c>
      <c r="AD366" s="17">
        <v>4.3752978217254102E-2</v>
      </c>
      <c r="AE366" s="17"/>
      <c r="AF366" s="17">
        <v>3.0105715363308298E-2</v>
      </c>
      <c r="AG366" s="17">
        <v>7.7345623524263704E-2</v>
      </c>
      <c r="AH366" s="17">
        <v>8.9284489601808195E-2</v>
      </c>
      <c r="AI366" s="17">
        <v>9.9997492077002106E-2</v>
      </c>
      <c r="AJ366" s="17">
        <v>0.12250560280601699</v>
      </c>
      <c r="AK366" s="17"/>
      <c r="AL366" s="17">
        <v>0.10523463848810601</v>
      </c>
      <c r="AM366" s="17">
        <v>7.4752683604383197E-2</v>
      </c>
      <c r="AN366" s="17">
        <v>3.6569313041599702E-2</v>
      </c>
      <c r="AO366" s="17">
        <v>2.89176541907771E-2</v>
      </c>
      <c r="AP366" s="17">
        <v>9.2282219705281596E-2</v>
      </c>
      <c r="AQ366" s="17"/>
      <c r="AR366" s="17">
        <v>2.9139803983927199E-2</v>
      </c>
      <c r="AS366" s="17"/>
      <c r="AT366" s="17">
        <v>3.8419806630508202E-2</v>
      </c>
      <c r="AU366" s="17"/>
      <c r="AV366" s="17">
        <v>3.1500250717453201E-2</v>
      </c>
      <c r="AW366" s="17"/>
      <c r="AX366" s="17">
        <v>4.10471090530036E-2</v>
      </c>
      <c r="AY366" s="17">
        <v>3.3241501408042502E-2</v>
      </c>
      <c r="AZ366" s="17"/>
      <c r="BA366" s="17">
        <v>0.114482632002068</v>
      </c>
      <c r="BB366" s="17">
        <v>3.4669493876831298E-2</v>
      </c>
    </row>
    <row r="367" spans="2:54">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row>
    <row r="368" spans="2:54">
      <c r="B368" s="6" t="s">
        <v>222</v>
      </c>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row>
    <row r="369" spans="2:54">
      <c r="B369" s="24" t="s">
        <v>31</v>
      </c>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row>
    <row r="370" spans="2:54">
      <c r="B370" t="s">
        <v>216</v>
      </c>
      <c r="C370" s="17">
        <v>0.15223281514599299</v>
      </c>
      <c r="D370" s="17">
        <v>0.166783427454156</v>
      </c>
      <c r="E370" s="17">
        <v>0.13753344760826899</v>
      </c>
      <c r="F370" s="17"/>
      <c r="G370" s="17">
        <v>0.156093156537602</v>
      </c>
      <c r="H370" s="17">
        <v>0.175517361210035</v>
      </c>
      <c r="I370" s="17">
        <v>0.15786130808297899</v>
      </c>
      <c r="J370" s="17">
        <v>0.166720338030308</v>
      </c>
      <c r="K370" s="17">
        <v>0.15468222024480499</v>
      </c>
      <c r="L370" s="17">
        <v>0.111041738058831</v>
      </c>
      <c r="M370" s="17"/>
      <c r="N370" s="17">
        <v>0.19587556517367699</v>
      </c>
      <c r="O370" s="17">
        <v>0.131876135030224</v>
      </c>
      <c r="P370" s="17">
        <v>0.12883373132857601</v>
      </c>
      <c r="Q370" s="17">
        <v>0.13933309889562201</v>
      </c>
      <c r="R370" s="17"/>
      <c r="S370" s="17">
        <v>0.230103550948907</v>
      </c>
      <c r="T370" s="17">
        <v>0.12342387336132001</v>
      </c>
      <c r="U370" s="17">
        <v>0.14992023913743399</v>
      </c>
      <c r="V370" s="17">
        <v>9.1952598756924797E-2</v>
      </c>
      <c r="W370" s="17">
        <v>0.112113627602654</v>
      </c>
      <c r="X370" s="17">
        <v>0.14014485231110799</v>
      </c>
      <c r="Y370" s="17">
        <v>0.12559051344126199</v>
      </c>
      <c r="Z370" s="17">
        <v>0.21883183821760399</v>
      </c>
      <c r="AA370" s="17">
        <v>0.15691632819967899</v>
      </c>
      <c r="AB370" s="17">
        <v>0.15496099847766001</v>
      </c>
      <c r="AC370" s="17">
        <v>0.13268984396102099</v>
      </c>
      <c r="AD370" s="17">
        <v>0.18706173181379401</v>
      </c>
      <c r="AE370" s="17"/>
      <c r="AF370" s="17">
        <v>0.23583390929140999</v>
      </c>
      <c r="AG370" s="17">
        <v>0.12125300198448399</v>
      </c>
      <c r="AH370" s="17">
        <v>7.9034900722836796E-2</v>
      </c>
      <c r="AI370" s="17">
        <v>0.16720461405444401</v>
      </c>
      <c r="AJ370" s="17">
        <v>4.9718041501444099E-2</v>
      </c>
      <c r="AK370" s="17"/>
      <c r="AL370" s="17">
        <v>0.112570528214</v>
      </c>
      <c r="AM370" s="17">
        <v>0.14433344929488201</v>
      </c>
      <c r="AN370" s="17">
        <v>0.17145234833605799</v>
      </c>
      <c r="AO370" s="17">
        <v>0.22607069893377901</v>
      </c>
      <c r="AP370" s="17">
        <v>0.331171882674618</v>
      </c>
      <c r="AQ370" s="17"/>
      <c r="AR370" s="17">
        <v>0.22702977264056701</v>
      </c>
      <c r="AS370" s="17"/>
      <c r="AT370" s="17">
        <v>0.21223524299295299</v>
      </c>
      <c r="AU370" s="17"/>
      <c r="AV370" s="17">
        <v>0.23427385302415199</v>
      </c>
      <c r="AW370" s="17"/>
      <c r="AX370" s="17">
        <v>0.23331859177390099</v>
      </c>
      <c r="AY370" s="17">
        <v>0.216575988182241</v>
      </c>
      <c r="AZ370" s="17"/>
      <c r="BA370" s="17">
        <v>0.12789944446533699</v>
      </c>
      <c r="BB370" s="17">
        <v>0.184103681144832</v>
      </c>
    </row>
    <row r="371" spans="2:54">
      <c r="B371" t="s">
        <v>217</v>
      </c>
      <c r="C371" s="17">
        <v>0.381158777456095</v>
      </c>
      <c r="D371" s="17">
        <v>0.39561212319445199</v>
      </c>
      <c r="E371" s="17">
        <v>0.36595344426737297</v>
      </c>
      <c r="F371" s="17"/>
      <c r="G371" s="17">
        <v>0.44222922678924498</v>
      </c>
      <c r="H371" s="17">
        <v>0.39876790012821001</v>
      </c>
      <c r="I371" s="17">
        <v>0.427567635857934</v>
      </c>
      <c r="J371" s="17">
        <v>0.38078041904343801</v>
      </c>
      <c r="K371" s="17">
        <v>0.314979322217386</v>
      </c>
      <c r="L371" s="17">
        <v>0.32454364502278499</v>
      </c>
      <c r="M371" s="17"/>
      <c r="N371" s="17">
        <v>0.46364711529055602</v>
      </c>
      <c r="O371" s="17">
        <v>0.32716918827778002</v>
      </c>
      <c r="P371" s="17">
        <v>0.37576149875272802</v>
      </c>
      <c r="Q371" s="17">
        <v>0.34786771377124398</v>
      </c>
      <c r="R371" s="17"/>
      <c r="S371" s="17">
        <v>0.37931284510095398</v>
      </c>
      <c r="T371" s="17">
        <v>0.42167648479459602</v>
      </c>
      <c r="U371" s="17">
        <v>0.31028848118931501</v>
      </c>
      <c r="V371" s="17">
        <v>0.41604151248119198</v>
      </c>
      <c r="W371" s="17">
        <v>0.49148305469669001</v>
      </c>
      <c r="X371" s="17">
        <v>0.32523599724608998</v>
      </c>
      <c r="Y371" s="17">
        <v>0.31382899871500503</v>
      </c>
      <c r="Z371" s="17">
        <v>0.25005204245141199</v>
      </c>
      <c r="AA371" s="17">
        <v>0.43263824822579899</v>
      </c>
      <c r="AB371" s="17">
        <v>0.40541416927318302</v>
      </c>
      <c r="AC371" s="17">
        <v>0.355031545703132</v>
      </c>
      <c r="AD371" s="17">
        <v>0.31229905545469999</v>
      </c>
      <c r="AE371" s="17"/>
      <c r="AF371" s="17">
        <v>0.46649560622386299</v>
      </c>
      <c r="AG371" s="17">
        <v>0.33675435087176198</v>
      </c>
      <c r="AH371" s="17">
        <v>0.44432102889715702</v>
      </c>
      <c r="AI371" s="17">
        <v>0.33906668364298798</v>
      </c>
      <c r="AJ371" s="17">
        <v>0.29243773771568798</v>
      </c>
      <c r="AK371" s="17"/>
      <c r="AL371" s="17">
        <v>0.32299620685959701</v>
      </c>
      <c r="AM371" s="17">
        <v>0.37926328408509702</v>
      </c>
      <c r="AN371" s="17">
        <v>0.43871740268646597</v>
      </c>
      <c r="AO371" s="17">
        <v>0.47998358491501403</v>
      </c>
      <c r="AP371" s="17">
        <v>0.26320490866162999</v>
      </c>
      <c r="AQ371" s="17"/>
      <c r="AR371" s="17">
        <v>0.408910412465808</v>
      </c>
      <c r="AS371" s="17"/>
      <c r="AT371" s="17">
        <v>0.422818316779419</v>
      </c>
      <c r="AU371" s="17"/>
      <c r="AV371" s="17">
        <v>0.425640297080355</v>
      </c>
      <c r="AW371" s="17"/>
      <c r="AX371" s="17">
        <v>0.39004010389192201</v>
      </c>
      <c r="AY371" s="17">
        <v>0.44979829834871199</v>
      </c>
      <c r="AZ371" s="17"/>
      <c r="BA371" s="17">
        <v>0.32285583624664799</v>
      </c>
      <c r="BB371" s="17">
        <v>0.43038552725385698</v>
      </c>
    </row>
    <row r="372" spans="2:54">
      <c r="B372" t="s">
        <v>218</v>
      </c>
      <c r="C372" s="17">
        <v>0.24051959800214201</v>
      </c>
      <c r="D372" s="17">
        <v>0.238205227814521</v>
      </c>
      <c r="E372" s="17">
        <v>0.242637798102084</v>
      </c>
      <c r="F372" s="17"/>
      <c r="G372" s="17">
        <v>0.14978341599682199</v>
      </c>
      <c r="H372" s="17">
        <v>0.224258631235145</v>
      </c>
      <c r="I372" s="17">
        <v>0.22067189640509699</v>
      </c>
      <c r="J372" s="17">
        <v>0.27147858804221497</v>
      </c>
      <c r="K372" s="17">
        <v>0.30472664285342699</v>
      </c>
      <c r="L372" s="17">
        <v>0.27176498357435303</v>
      </c>
      <c r="M372" s="17"/>
      <c r="N372" s="17">
        <v>0.20579880538165701</v>
      </c>
      <c r="O372" s="17">
        <v>0.24213960089540801</v>
      </c>
      <c r="P372" s="17">
        <v>0.27023471132378402</v>
      </c>
      <c r="Q372" s="17">
        <v>0.25678411603430801</v>
      </c>
      <c r="R372" s="17"/>
      <c r="S372" s="17">
        <v>0.17858688853865101</v>
      </c>
      <c r="T372" s="17">
        <v>0.24837579788793099</v>
      </c>
      <c r="U372" s="17">
        <v>0.27559240120974798</v>
      </c>
      <c r="V372" s="17">
        <v>0.26123058949970301</v>
      </c>
      <c r="W372" s="17">
        <v>0.215291437450294</v>
      </c>
      <c r="X372" s="17">
        <v>0.306267604732892</v>
      </c>
      <c r="Y372" s="17">
        <v>0.33062340366356802</v>
      </c>
      <c r="Z372" s="17">
        <v>0.156400967709311</v>
      </c>
      <c r="AA372" s="17">
        <v>0.201984404435985</v>
      </c>
      <c r="AB372" s="17">
        <v>0.22735217066173</v>
      </c>
      <c r="AC372" s="17">
        <v>0.24947914270643001</v>
      </c>
      <c r="AD372" s="17">
        <v>0.29422917568110901</v>
      </c>
      <c r="AE372" s="17"/>
      <c r="AF372" s="17">
        <v>0.17456738038337899</v>
      </c>
      <c r="AG372" s="17">
        <v>0.23931090102299801</v>
      </c>
      <c r="AH372" s="17">
        <v>0.28175598340367097</v>
      </c>
      <c r="AI372" s="17">
        <v>0.25545990508335997</v>
      </c>
      <c r="AJ372" s="17">
        <v>0.26886925072278101</v>
      </c>
      <c r="AK372" s="17"/>
      <c r="AL372" s="17">
        <v>0.30066582955642701</v>
      </c>
      <c r="AM372" s="17">
        <v>0.22592229962931201</v>
      </c>
      <c r="AN372" s="17">
        <v>0.21983520249605101</v>
      </c>
      <c r="AO372" s="17">
        <v>0.205249288175537</v>
      </c>
      <c r="AP372" s="17">
        <v>0.15205948974200301</v>
      </c>
      <c r="AQ372" s="17"/>
      <c r="AR372" s="17">
        <v>0.15320850006415701</v>
      </c>
      <c r="AS372" s="17"/>
      <c r="AT372" s="17">
        <v>0.10631043773398099</v>
      </c>
      <c r="AU372" s="17"/>
      <c r="AV372" s="17">
        <v>0.177170970207328</v>
      </c>
      <c r="AW372" s="17"/>
      <c r="AX372" s="17">
        <v>0.14986123104229099</v>
      </c>
      <c r="AY372" s="17">
        <v>0.18647014627549</v>
      </c>
      <c r="AZ372" s="17"/>
      <c r="BA372" s="17">
        <v>0.25898701820505199</v>
      </c>
      <c r="BB372" s="17">
        <v>0.228228293870962</v>
      </c>
    </row>
    <row r="373" spans="2:54">
      <c r="B373" t="s">
        <v>219</v>
      </c>
      <c r="C373" s="17">
        <v>0.152624489170778</v>
      </c>
      <c r="D373" s="17">
        <v>0.12920721355319401</v>
      </c>
      <c r="E373" s="17">
        <v>0.178345315005697</v>
      </c>
      <c r="F373" s="17"/>
      <c r="G373" s="17">
        <v>0.22117741022672999</v>
      </c>
      <c r="H373" s="17">
        <v>0.13202912157642299</v>
      </c>
      <c r="I373" s="17">
        <v>0.17493157154973199</v>
      </c>
      <c r="J373" s="17">
        <v>0.129224588940378</v>
      </c>
      <c r="K373" s="17">
        <v>0.11155877492489</v>
      </c>
      <c r="L373" s="17">
        <v>0.14773822949648799</v>
      </c>
      <c r="M373" s="17"/>
      <c r="N373" s="17">
        <v>8.9019310133866894E-2</v>
      </c>
      <c r="O373" s="17">
        <v>0.20508383376280401</v>
      </c>
      <c r="P373" s="17">
        <v>0.14937821204601601</v>
      </c>
      <c r="Q373" s="17">
        <v>0.17510881581245899</v>
      </c>
      <c r="R373" s="17"/>
      <c r="S373" s="17">
        <v>0.13180209052331299</v>
      </c>
      <c r="T373" s="17">
        <v>0.108630239014792</v>
      </c>
      <c r="U373" s="17">
        <v>0.20798234201593899</v>
      </c>
      <c r="V373" s="17">
        <v>0.166048410144572</v>
      </c>
      <c r="W373" s="17">
        <v>0.116067881694682</v>
      </c>
      <c r="X373" s="17">
        <v>0.175385429837845</v>
      </c>
      <c r="Y373" s="17">
        <v>0.15157737491131601</v>
      </c>
      <c r="Z373" s="17">
        <v>0.30434135938861401</v>
      </c>
      <c r="AA373" s="17">
        <v>0.14798916683163699</v>
      </c>
      <c r="AB373" s="17">
        <v>9.6822424262681395E-2</v>
      </c>
      <c r="AC373" s="17">
        <v>0.20165761156746501</v>
      </c>
      <c r="AD373" s="17">
        <v>0.16265705883314299</v>
      </c>
      <c r="AE373" s="17"/>
      <c r="AF373" s="17">
        <v>9.4556275766603901E-2</v>
      </c>
      <c r="AG373" s="17">
        <v>0.19775657911126501</v>
      </c>
      <c r="AH373" s="17">
        <v>0.14235486882503801</v>
      </c>
      <c r="AI373" s="17">
        <v>0.16817651277382001</v>
      </c>
      <c r="AJ373" s="17">
        <v>0.241734481324275</v>
      </c>
      <c r="AK373" s="17"/>
      <c r="AL373" s="17">
        <v>0.15276839743936299</v>
      </c>
      <c r="AM373" s="17">
        <v>0.18451473441215599</v>
      </c>
      <c r="AN373" s="17">
        <v>0.126776011730621</v>
      </c>
      <c r="AO373" s="17">
        <v>5.6673188360027299E-2</v>
      </c>
      <c r="AP373" s="17">
        <v>0.12850046223221401</v>
      </c>
      <c r="AQ373" s="17"/>
      <c r="AR373" s="17">
        <v>0.16640504227766401</v>
      </c>
      <c r="AS373" s="17"/>
      <c r="AT373" s="17">
        <v>0.18342735201941199</v>
      </c>
      <c r="AU373" s="17"/>
      <c r="AV373" s="17">
        <v>0.13600531372616301</v>
      </c>
      <c r="AW373" s="17"/>
      <c r="AX373" s="17">
        <v>0.13293206391512299</v>
      </c>
      <c r="AY373" s="17">
        <v>0.11145747237204599</v>
      </c>
      <c r="AZ373" s="17"/>
      <c r="BA373" s="17">
        <v>0.173715794041267</v>
      </c>
      <c r="BB373" s="17">
        <v>0.11525278319169099</v>
      </c>
    </row>
    <row r="374" spans="2:54">
      <c r="B374" t="s">
        <v>220</v>
      </c>
      <c r="C374" s="17">
        <v>7.3464320224991705E-2</v>
      </c>
      <c r="D374" s="17">
        <v>7.0192007983675905E-2</v>
      </c>
      <c r="E374" s="17">
        <v>7.5529995016576507E-2</v>
      </c>
      <c r="F374" s="17"/>
      <c r="G374" s="17">
        <v>3.0716790449601499E-2</v>
      </c>
      <c r="H374" s="17">
        <v>6.9426985850186598E-2</v>
      </c>
      <c r="I374" s="17">
        <v>1.8967588104258401E-2</v>
      </c>
      <c r="J374" s="17">
        <v>5.1796065943660798E-2</v>
      </c>
      <c r="K374" s="17">
        <v>0.11405303975949301</v>
      </c>
      <c r="L374" s="17">
        <v>0.144911403847543</v>
      </c>
      <c r="M374" s="17"/>
      <c r="N374" s="17">
        <v>4.5659204020243302E-2</v>
      </c>
      <c r="O374" s="17">
        <v>9.3731242033784107E-2</v>
      </c>
      <c r="P374" s="17">
        <v>7.5791846548896105E-2</v>
      </c>
      <c r="Q374" s="17">
        <v>8.0906255486366194E-2</v>
      </c>
      <c r="R374" s="17"/>
      <c r="S374" s="17">
        <v>8.0194624888174998E-2</v>
      </c>
      <c r="T374" s="17">
        <v>9.7893604941361498E-2</v>
      </c>
      <c r="U374" s="17">
        <v>5.6216536447564198E-2</v>
      </c>
      <c r="V374" s="17">
        <v>6.4726889117607406E-2</v>
      </c>
      <c r="W374" s="17">
        <v>6.5043998555679897E-2</v>
      </c>
      <c r="X374" s="17">
        <v>5.2966115872064602E-2</v>
      </c>
      <c r="Y374" s="17">
        <v>7.83797092688477E-2</v>
      </c>
      <c r="Z374" s="17">
        <v>7.0373792233058494E-2</v>
      </c>
      <c r="AA374" s="17">
        <v>6.0471852306900803E-2</v>
      </c>
      <c r="AB374" s="17">
        <v>0.115450237324747</v>
      </c>
      <c r="AC374" s="17">
        <v>6.1141856061952E-2</v>
      </c>
      <c r="AD374" s="17">
        <v>4.3752978217254102E-2</v>
      </c>
      <c r="AE374" s="17"/>
      <c r="AF374" s="17">
        <v>2.8546828334744902E-2</v>
      </c>
      <c r="AG374" s="17">
        <v>0.104925167009492</v>
      </c>
      <c r="AH374" s="17">
        <v>5.2533218151297197E-2</v>
      </c>
      <c r="AI374" s="17">
        <v>7.00922844453883E-2</v>
      </c>
      <c r="AJ374" s="17">
        <v>0.147240488735812</v>
      </c>
      <c r="AK374" s="17"/>
      <c r="AL374" s="17">
        <v>0.110999037930612</v>
      </c>
      <c r="AM374" s="17">
        <v>6.5966232578553705E-2</v>
      </c>
      <c r="AN374" s="17">
        <v>4.3219034750803798E-2</v>
      </c>
      <c r="AO374" s="17">
        <v>3.2023239615643198E-2</v>
      </c>
      <c r="AP374" s="17">
        <v>0.125063256689535</v>
      </c>
      <c r="AQ374" s="17"/>
      <c r="AR374" s="17">
        <v>4.4446272551803501E-2</v>
      </c>
      <c r="AS374" s="17"/>
      <c r="AT374" s="17">
        <v>7.5208650474234501E-2</v>
      </c>
      <c r="AU374" s="17"/>
      <c r="AV374" s="17">
        <v>2.6909565962002301E-2</v>
      </c>
      <c r="AW374" s="17"/>
      <c r="AX374" s="17">
        <v>9.3848009376762895E-2</v>
      </c>
      <c r="AY374" s="17">
        <v>3.5698094821511102E-2</v>
      </c>
      <c r="AZ374" s="17"/>
      <c r="BA374" s="17">
        <v>0.11654190704169599</v>
      </c>
      <c r="BB374" s="17">
        <v>4.2029714538657101E-2</v>
      </c>
    </row>
    <row r="375" spans="2:54">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row>
    <row r="376" spans="2:54">
      <c r="B376" s="6" t="s">
        <v>223</v>
      </c>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row>
    <row r="377" spans="2:54">
      <c r="B377" s="24" t="s">
        <v>31</v>
      </c>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row>
    <row r="378" spans="2:54">
      <c r="B378" t="s">
        <v>216</v>
      </c>
      <c r="C378" s="17">
        <v>0.12977065796416901</v>
      </c>
      <c r="D378" s="17">
        <v>0.15970661143842399</v>
      </c>
      <c r="E378" s="17">
        <v>9.8576444368924696E-2</v>
      </c>
      <c r="F378" s="17"/>
      <c r="G378" s="17">
        <v>0.141560816297158</v>
      </c>
      <c r="H378" s="17">
        <v>0.17242733709005501</v>
      </c>
      <c r="I378" s="17">
        <v>0.128078872368171</v>
      </c>
      <c r="J378" s="17">
        <v>0.14152465804358999</v>
      </c>
      <c r="K378" s="17">
        <v>0.12383015826188901</v>
      </c>
      <c r="L378" s="17">
        <v>7.9089449875096196E-2</v>
      </c>
      <c r="M378" s="17"/>
      <c r="N378" s="17">
        <v>0.211972525011314</v>
      </c>
      <c r="O378" s="17">
        <v>8.3235191223626798E-2</v>
      </c>
      <c r="P378" s="17">
        <v>0.10390816050903701</v>
      </c>
      <c r="Q378" s="17">
        <v>0.10431556580288499</v>
      </c>
      <c r="R378" s="17"/>
      <c r="S378" s="17">
        <v>0.21945017974724401</v>
      </c>
      <c r="T378" s="17">
        <v>8.3009432772841396E-2</v>
      </c>
      <c r="U378" s="17">
        <v>8.8888127878705397E-2</v>
      </c>
      <c r="V378" s="17">
        <v>0.123329317470444</v>
      </c>
      <c r="W378" s="17">
        <v>0.10868136717022001</v>
      </c>
      <c r="X378" s="17">
        <v>0.10805100779139699</v>
      </c>
      <c r="Y378" s="17">
        <v>7.0215199534757994E-2</v>
      </c>
      <c r="Z378" s="17">
        <v>0.19648945658060099</v>
      </c>
      <c r="AA378" s="17">
        <v>0.18340168511110599</v>
      </c>
      <c r="AB378" s="17">
        <v>8.6994766198547402E-2</v>
      </c>
      <c r="AC378" s="17">
        <v>0.14334171759779399</v>
      </c>
      <c r="AD378" s="17">
        <v>6.5097626395148295E-2</v>
      </c>
      <c r="AE378" s="17"/>
      <c r="AF378" s="17">
        <v>0.22493640287515401</v>
      </c>
      <c r="AG378" s="17">
        <v>0.103999792057603</v>
      </c>
      <c r="AH378" s="17">
        <v>8.2205589146766997E-2</v>
      </c>
      <c r="AI378" s="17">
        <v>7.8007887175228802E-2</v>
      </c>
      <c r="AJ378" s="17">
        <v>5.0653214626974502E-2</v>
      </c>
      <c r="AK378" s="17"/>
      <c r="AL378" s="17">
        <v>9.8678442913480699E-2</v>
      </c>
      <c r="AM378" s="17">
        <v>0.11035069806242299</v>
      </c>
      <c r="AN378" s="17">
        <v>0.14165909456672701</v>
      </c>
      <c r="AO378" s="17">
        <v>0.25403791464894898</v>
      </c>
      <c r="AP378" s="17">
        <v>0.36130507272057799</v>
      </c>
      <c r="AQ378" s="17"/>
      <c r="AR378" s="17">
        <v>0.22597918670501199</v>
      </c>
      <c r="AS378" s="17"/>
      <c r="AT378" s="17">
        <v>0.27854132613948002</v>
      </c>
      <c r="AU378" s="17"/>
      <c r="AV378" s="17">
        <v>0.263565010087916</v>
      </c>
      <c r="AW378" s="17"/>
      <c r="AX378" s="17">
        <v>0.20215115986094501</v>
      </c>
      <c r="AY378" s="17">
        <v>0.21600111724636001</v>
      </c>
      <c r="AZ378" s="17"/>
      <c r="BA378" s="17">
        <v>0.10441578056695</v>
      </c>
      <c r="BB378" s="17">
        <v>0.16461864096864001</v>
      </c>
    </row>
    <row r="379" spans="2:54">
      <c r="B379" t="s">
        <v>217</v>
      </c>
      <c r="C379" s="17">
        <v>0.33159172799486297</v>
      </c>
      <c r="D379" s="17">
        <v>0.33787518544352102</v>
      </c>
      <c r="E379" s="17">
        <v>0.32662413097899501</v>
      </c>
      <c r="F379" s="17"/>
      <c r="G379" s="17">
        <v>0.43806228856817597</v>
      </c>
      <c r="H379" s="17">
        <v>0.34855595285602098</v>
      </c>
      <c r="I379" s="17">
        <v>0.437206195256653</v>
      </c>
      <c r="J379" s="17">
        <v>0.30537981165585498</v>
      </c>
      <c r="K379" s="17">
        <v>0.28301530114338203</v>
      </c>
      <c r="L379" s="17">
        <v>0.20367897363529999</v>
      </c>
      <c r="M379" s="17"/>
      <c r="N379" s="17">
        <v>0.33676629829759602</v>
      </c>
      <c r="O379" s="17">
        <v>0.35143326468681202</v>
      </c>
      <c r="P379" s="17">
        <v>0.36471179088883499</v>
      </c>
      <c r="Q379" s="17">
        <v>0.27588936767820799</v>
      </c>
      <c r="R379" s="17"/>
      <c r="S379" s="17">
        <v>0.34778527888141197</v>
      </c>
      <c r="T379" s="17">
        <v>0.29201954948289999</v>
      </c>
      <c r="U379" s="17">
        <v>0.305379263737313</v>
      </c>
      <c r="V379" s="17">
        <v>0.31628820400500701</v>
      </c>
      <c r="W379" s="17">
        <v>0.30481547666108799</v>
      </c>
      <c r="X379" s="17">
        <v>0.27498976753297599</v>
      </c>
      <c r="Y379" s="17">
        <v>0.34616749911991102</v>
      </c>
      <c r="Z379" s="17">
        <v>0.25794020064930701</v>
      </c>
      <c r="AA379" s="17">
        <v>0.36279876963767599</v>
      </c>
      <c r="AB379" s="17">
        <v>0.452448577156356</v>
      </c>
      <c r="AC379" s="17">
        <v>0.30265309019810199</v>
      </c>
      <c r="AD379" s="17">
        <v>0.39905822491743997</v>
      </c>
      <c r="AE379" s="17"/>
      <c r="AF379" s="17">
        <v>0.45654636083980399</v>
      </c>
      <c r="AG379" s="17">
        <v>0.27074699228318</v>
      </c>
      <c r="AH379" s="17">
        <v>0.38123244760602598</v>
      </c>
      <c r="AI379" s="17">
        <v>0.279360059775626</v>
      </c>
      <c r="AJ379" s="17">
        <v>0.188374172487528</v>
      </c>
      <c r="AK379" s="17"/>
      <c r="AL379" s="17">
        <v>0.24071420582498099</v>
      </c>
      <c r="AM379" s="17">
        <v>0.35912215752909099</v>
      </c>
      <c r="AN379" s="17">
        <v>0.38631134615354801</v>
      </c>
      <c r="AO379" s="17">
        <v>0.43129858475761002</v>
      </c>
      <c r="AP379" s="17">
        <v>0.21222346671764999</v>
      </c>
      <c r="AQ379" s="17"/>
      <c r="AR379" s="17">
        <v>0.43972920890615502</v>
      </c>
      <c r="AS379" s="17"/>
      <c r="AT379" s="17">
        <v>0.32189829993806102</v>
      </c>
      <c r="AU379" s="17"/>
      <c r="AV379" s="17">
        <v>0.483868021289174</v>
      </c>
      <c r="AW379" s="17"/>
      <c r="AX379" s="17">
        <v>0.40387685822594499</v>
      </c>
      <c r="AY379" s="17">
        <v>0.44190502842276203</v>
      </c>
      <c r="AZ379" s="17"/>
      <c r="BA379" s="17">
        <v>0.25371562049131002</v>
      </c>
      <c r="BB379" s="17">
        <v>0.39960602938967099</v>
      </c>
    </row>
    <row r="380" spans="2:54">
      <c r="B380" t="s">
        <v>218</v>
      </c>
      <c r="C380" s="17">
        <v>0.28133045177011501</v>
      </c>
      <c r="D380" s="17">
        <v>0.26549468260368098</v>
      </c>
      <c r="E380" s="17">
        <v>0.29805451764698399</v>
      </c>
      <c r="F380" s="17"/>
      <c r="G380" s="17">
        <v>0.21424114689516799</v>
      </c>
      <c r="H380" s="17">
        <v>0.19755313653853401</v>
      </c>
      <c r="I380" s="17">
        <v>0.21002754573772001</v>
      </c>
      <c r="J380" s="17">
        <v>0.33989639720074299</v>
      </c>
      <c r="K380" s="17">
        <v>0.33073266787751698</v>
      </c>
      <c r="L380" s="17">
        <v>0.38643878777587498</v>
      </c>
      <c r="M380" s="17"/>
      <c r="N380" s="17">
        <v>0.26203473981474101</v>
      </c>
      <c r="O380" s="17">
        <v>0.28165259104158102</v>
      </c>
      <c r="P380" s="17">
        <v>0.28191599719734001</v>
      </c>
      <c r="Q380" s="17">
        <v>0.30427904865793598</v>
      </c>
      <c r="R380" s="17"/>
      <c r="S380" s="17">
        <v>0.20331154068450399</v>
      </c>
      <c r="T380" s="17">
        <v>0.37248658125499201</v>
      </c>
      <c r="U380" s="17">
        <v>0.31797940518898499</v>
      </c>
      <c r="V380" s="17">
        <v>0.32009568517210502</v>
      </c>
      <c r="W380" s="17">
        <v>0.32086096644339301</v>
      </c>
      <c r="X380" s="17">
        <v>0.31655818247823297</v>
      </c>
      <c r="Y380" s="17">
        <v>0.34534278349006498</v>
      </c>
      <c r="Z380" s="17">
        <v>0.24827068761180501</v>
      </c>
      <c r="AA380" s="17">
        <v>0.23042765468490001</v>
      </c>
      <c r="AB380" s="17">
        <v>0.16498668095865701</v>
      </c>
      <c r="AC380" s="17">
        <v>0.27776395312425001</v>
      </c>
      <c r="AD380" s="17">
        <v>0.31521886847160802</v>
      </c>
      <c r="AE380" s="17"/>
      <c r="AF380" s="17">
        <v>0.15226170390977301</v>
      </c>
      <c r="AG380" s="17">
        <v>0.30871625973141698</v>
      </c>
      <c r="AH380" s="17">
        <v>0.36507314488788101</v>
      </c>
      <c r="AI380" s="17">
        <v>0.35331618510576002</v>
      </c>
      <c r="AJ380" s="17">
        <v>0.34107020179551001</v>
      </c>
      <c r="AK380" s="17"/>
      <c r="AL380" s="17">
        <v>0.32314668498897597</v>
      </c>
      <c r="AM380" s="17">
        <v>0.29282162043024501</v>
      </c>
      <c r="AN380" s="17">
        <v>0.27073053246697798</v>
      </c>
      <c r="AO380" s="17">
        <v>0.1627582627628</v>
      </c>
      <c r="AP380" s="17">
        <v>6.94755691390717E-2</v>
      </c>
      <c r="AQ380" s="17"/>
      <c r="AR380" s="17">
        <v>0.14059132974851299</v>
      </c>
      <c r="AS380" s="17"/>
      <c r="AT380" s="17">
        <v>0.17244997245805599</v>
      </c>
      <c r="AU380" s="17"/>
      <c r="AV380" s="17">
        <v>0.107244558974409</v>
      </c>
      <c r="AW380" s="17"/>
      <c r="AX380" s="17">
        <v>0.23198320397160199</v>
      </c>
      <c r="AY380" s="17">
        <v>0.15861397706272101</v>
      </c>
      <c r="AZ380" s="17"/>
      <c r="BA380" s="17">
        <v>0.28556188356618001</v>
      </c>
      <c r="BB380" s="17">
        <v>0.24739532866032801</v>
      </c>
    </row>
    <row r="381" spans="2:54">
      <c r="B381" t="s">
        <v>219</v>
      </c>
      <c r="C381" s="17">
        <v>0.16227101353757001</v>
      </c>
      <c r="D381" s="17">
        <v>0.14031359089590001</v>
      </c>
      <c r="E381" s="17">
        <v>0.184689936964025</v>
      </c>
      <c r="F381" s="17"/>
      <c r="G381" s="17">
        <v>0.16487882256959399</v>
      </c>
      <c r="H381" s="17">
        <v>0.20725732276684899</v>
      </c>
      <c r="I381" s="17">
        <v>0.17175003807698</v>
      </c>
      <c r="J381" s="17">
        <v>0.13577251465791501</v>
      </c>
      <c r="K381" s="17">
        <v>0.14722808376247301</v>
      </c>
      <c r="L381" s="17">
        <v>0.14250000085624101</v>
      </c>
      <c r="M381" s="17"/>
      <c r="N381" s="17">
        <v>0.11100273824167201</v>
      </c>
      <c r="O381" s="17">
        <v>0.19155399876677301</v>
      </c>
      <c r="P381" s="17">
        <v>0.15422396960985599</v>
      </c>
      <c r="Q381" s="17">
        <v>0.19905415042418301</v>
      </c>
      <c r="R381" s="17"/>
      <c r="S381" s="17">
        <v>0.13280663181847399</v>
      </c>
      <c r="T381" s="17">
        <v>9.3608061850118301E-2</v>
      </c>
      <c r="U381" s="17">
        <v>0.19461221935876999</v>
      </c>
      <c r="V381" s="17">
        <v>0.198928727956314</v>
      </c>
      <c r="W381" s="17">
        <v>0.192451756415327</v>
      </c>
      <c r="X381" s="17">
        <v>0.21920671685356599</v>
      </c>
      <c r="Y381" s="17">
        <v>0.13307899082357599</v>
      </c>
      <c r="Z381" s="17">
        <v>0.13028425414820999</v>
      </c>
      <c r="AA381" s="17">
        <v>0.154651890881007</v>
      </c>
      <c r="AB381" s="17">
        <v>0.16780123622132101</v>
      </c>
      <c r="AC381" s="17">
        <v>0.21725954782552201</v>
      </c>
      <c r="AD381" s="17">
        <v>0.17687230199855</v>
      </c>
      <c r="AE381" s="17"/>
      <c r="AF381" s="17">
        <v>0.12986421000255799</v>
      </c>
      <c r="AG381" s="17">
        <v>0.15477800284954299</v>
      </c>
      <c r="AH381" s="17">
        <v>0.123494767338858</v>
      </c>
      <c r="AI381" s="17">
        <v>0.20608515827821799</v>
      </c>
      <c r="AJ381" s="17">
        <v>0.22623518230366599</v>
      </c>
      <c r="AK381" s="17"/>
      <c r="AL381" s="17">
        <v>0.20375486825348499</v>
      </c>
      <c r="AM381" s="17">
        <v>0.15963736276069901</v>
      </c>
      <c r="AN381" s="17">
        <v>0.132794602690196</v>
      </c>
      <c r="AO381" s="17">
        <v>0.116426417795328</v>
      </c>
      <c r="AP381" s="17">
        <v>0.22173946966212099</v>
      </c>
      <c r="AQ381" s="17"/>
      <c r="AR381" s="17">
        <v>0.14973613091145799</v>
      </c>
      <c r="AS381" s="17"/>
      <c r="AT381" s="17">
        <v>0.153005039537117</v>
      </c>
      <c r="AU381" s="17"/>
      <c r="AV381" s="17">
        <v>0.12522654360330601</v>
      </c>
      <c r="AW381" s="17"/>
      <c r="AX381" s="17">
        <v>7.7179541525916495E-2</v>
      </c>
      <c r="AY381" s="17">
        <v>0.140415035313074</v>
      </c>
      <c r="AZ381" s="17"/>
      <c r="BA381" s="17">
        <v>0.19716277175216901</v>
      </c>
      <c r="BB381" s="17">
        <v>0.12900971888082599</v>
      </c>
    </row>
    <row r="382" spans="2:54">
      <c r="B382" t="s">
        <v>220</v>
      </c>
      <c r="C382" s="17">
        <v>9.5036148733282894E-2</v>
      </c>
      <c r="D382" s="17">
        <v>9.6609929618473506E-2</v>
      </c>
      <c r="E382" s="17">
        <v>9.2054970041070702E-2</v>
      </c>
      <c r="F382" s="17"/>
      <c r="G382" s="17">
        <v>4.1256925669904201E-2</v>
      </c>
      <c r="H382" s="17">
        <v>7.4206250748540495E-2</v>
      </c>
      <c r="I382" s="17">
        <v>5.2937348560475703E-2</v>
      </c>
      <c r="J382" s="17">
        <v>7.7426618441897604E-2</v>
      </c>
      <c r="K382" s="17">
        <v>0.115193788954739</v>
      </c>
      <c r="L382" s="17">
        <v>0.18829278785748799</v>
      </c>
      <c r="M382" s="17"/>
      <c r="N382" s="17">
        <v>7.8223698634677694E-2</v>
      </c>
      <c r="O382" s="17">
        <v>9.2124954281208093E-2</v>
      </c>
      <c r="P382" s="17">
        <v>9.5240081794931195E-2</v>
      </c>
      <c r="Q382" s="17">
        <v>0.116461867436789</v>
      </c>
      <c r="R382" s="17"/>
      <c r="S382" s="17">
        <v>9.6646368868366903E-2</v>
      </c>
      <c r="T382" s="17">
        <v>0.158876374639148</v>
      </c>
      <c r="U382" s="17">
        <v>9.3140983836226501E-2</v>
      </c>
      <c r="V382" s="17">
        <v>4.1358065396131002E-2</v>
      </c>
      <c r="W382" s="17">
        <v>7.3190433309972505E-2</v>
      </c>
      <c r="X382" s="17">
        <v>8.1194325343827298E-2</v>
      </c>
      <c r="Y382" s="17">
        <v>0.10519552703168999</v>
      </c>
      <c r="Z382" s="17">
        <v>0.167015401010077</v>
      </c>
      <c r="AA382" s="17">
        <v>6.8719999685311006E-2</v>
      </c>
      <c r="AB382" s="17">
        <v>0.12776873946511899</v>
      </c>
      <c r="AC382" s="17">
        <v>5.8981691254331697E-2</v>
      </c>
      <c r="AD382" s="17">
        <v>4.3752978217254102E-2</v>
      </c>
      <c r="AE382" s="17"/>
      <c r="AF382" s="17">
        <v>3.6391322372710602E-2</v>
      </c>
      <c r="AG382" s="17">
        <v>0.161758953078257</v>
      </c>
      <c r="AH382" s="17">
        <v>4.7994051020467603E-2</v>
      </c>
      <c r="AI382" s="17">
        <v>8.3230709665166699E-2</v>
      </c>
      <c r="AJ382" s="17">
        <v>0.19366722878632101</v>
      </c>
      <c r="AK382" s="17"/>
      <c r="AL382" s="17">
        <v>0.133705798019078</v>
      </c>
      <c r="AM382" s="17">
        <v>7.8068161217541607E-2</v>
      </c>
      <c r="AN382" s="17">
        <v>6.8504424122551796E-2</v>
      </c>
      <c r="AO382" s="17">
        <v>3.54788200353136E-2</v>
      </c>
      <c r="AP382" s="17">
        <v>0.13525642176058</v>
      </c>
      <c r="AQ382" s="17"/>
      <c r="AR382" s="17">
        <v>4.39641437288621E-2</v>
      </c>
      <c r="AS382" s="17"/>
      <c r="AT382" s="17">
        <v>7.4105361927285507E-2</v>
      </c>
      <c r="AU382" s="17"/>
      <c r="AV382" s="17">
        <v>2.00958660451949E-2</v>
      </c>
      <c r="AW382" s="17"/>
      <c r="AX382" s="17">
        <v>8.4809236415590794E-2</v>
      </c>
      <c r="AY382" s="17">
        <v>4.3064841955083102E-2</v>
      </c>
      <c r="AZ382" s="17"/>
      <c r="BA382" s="17">
        <v>0.15914394362339099</v>
      </c>
      <c r="BB382" s="17">
        <v>5.9370282100535902E-2</v>
      </c>
    </row>
    <row r="383" spans="2:54">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row>
    <row r="384" spans="2:54">
      <c r="B384" s="6" t="s">
        <v>224</v>
      </c>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row>
    <row r="385" spans="2:54">
      <c r="B385" s="24" t="s">
        <v>31</v>
      </c>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row>
    <row r="386" spans="2:54">
      <c r="B386" t="s">
        <v>216</v>
      </c>
      <c r="C386" s="17">
        <v>6.90265095766458E-2</v>
      </c>
      <c r="D386" s="17">
        <v>8.8581361988575094E-2</v>
      </c>
      <c r="E386" s="17">
        <v>4.8568009108230802E-2</v>
      </c>
      <c r="F386" s="17"/>
      <c r="G386" s="17">
        <v>9.7684887382566296E-2</v>
      </c>
      <c r="H386" s="17">
        <v>7.2309507429678496E-2</v>
      </c>
      <c r="I386" s="17">
        <v>9.4840453013026793E-2</v>
      </c>
      <c r="J386" s="17">
        <v>7.5743600970547303E-2</v>
      </c>
      <c r="K386" s="17">
        <v>6.8661761584512301E-2</v>
      </c>
      <c r="L386" s="17">
        <v>1.9226029290406399E-2</v>
      </c>
      <c r="M386" s="17"/>
      <c r="N386" s="17">
        <v>9.8437756844026295E-2</v>
      </c>
      <c r="O386" s="17">
        <v>3.9445923983376201E-2</v>
      </c>
      <c r="P386" s="17">
        <v>4.8541091881777097E-2</v>
      </c>
      <c r="Q386" s="17">
        <v>8.0236362661347899E-2</v>
      </c>
      <c r="R386" s="17"/>
      <c r="S386" s="17">
        <v>0.13852398435145899</v>
      </c>
      <c r="T386" s="17">
        <v>5.7972421002854199E-2</v>
      </c>
      <c r="U386" s="17">
        <v>2.51516690143796E-2</v>
      </c>
      <c r="V386" s="17">
        <v>7.7362349649428203E-2</v>
      </c>
      <c r="W386" s="17">
        <v>3.8170716674633898E-2</v>
      </c>
      <c r="X386" s="17">
        <v>3.4513366120666099E-2</v>
      </c>
      <c r="Y386" s="17">
        <v>5.6242314002382297E-2</v>
      </c>
      <c r="Z386" s="17">
        <v>7.8600041894269196E-2</v>
      </c>
      <c r="AA386" s="17">
        <v>9.7883459701232897E-2</v>
      </c>
      <c r="AB386" s="17">
        <v>4.1354744847904898E-2</v>
      </c>
      <c r="AC386" s="17">
        <v>3.3859950354591002E-2</v>
      </c>
      <c r="AD386" s="17">
        <v>8.4608632934118605E-2</v>
      </c>
      <c r="AE386" s="17"/>
      <c r="AF386" s="17">
        <v>0.13981853167470101</v>
      </c>
      <c r="AG386" s="17">
        <v>3.0925585557677999E-2</v>
      </c>
      <c r="AH386" s="17">
        <v>1.9757675186430498E-2</v>
      </c>
      <c r="AI386" s="17">
        <v>6.9371411989423107E-2</v>
      </c>
      <c r="AJ386" s="17">
        <v>1.1100125138812899E-2</v>
      </c>
      <c r="AK386" s="17"/>
      <c r="AL386" s="17">
        <v>7.56526170825748E-2</v>
      </c>
      <c r="AM386" s="17">
        <v>3.48984074694937E-2</v>
      </c>
      <c r="AN386" s="17">
        <v>9.0282600341700103E-2</v>
      </c>
      <c r="AO386" s="17">
        <v>0.116022513474419</v>
      </c>
      <c r="AP386" s="17">
        <v>0.14971624628942801</v>
      </c>
      <c r="AQ386" s="17"/>
      <c r="AR386" s="17">
        <v>0.137067486204278</v>
      </c>
      <c r="AS386" s="17"/>
      <c r="AT386" s="17">
        <v>0.15897566767884699</v>
      </c>
      <c r="AU386" s="17"/>
      <c r="AV386" s="17">
        <v>0.13715767045000599</v>
      </c>
      <c r="AW386" s="17"/>
      <c r="AX386" s="17">
        <v>9.2471443569793296E-2</v>
      </c>
      <c r="AY386" s="17">
        <v>0.134985273685889</v>
      </c>
      <c r="AZ386" s="17"/>
      <c r="BA386" s="17">
        <v>5.73989865438813E-2</v>
      </c>
      <c r="BB386" s="17">
        <v>8.0399923656015004E-2</v>
      </c>
    </row>
    <row r="387" spans="2:54">
      <c r="B387" t="s">
        <v>217</v>
      </c>
      <c r="C387" s="17">
        <v>0.234030690225076</v>
      </c>
      <c r="D387" s="17">
        <v>0.25783787073503101</v>
      </c>
      <c r="E387" s="17">
        <v>0.20990200911652801</v>
      </c>
      <c r="F387" s="17"/>
      <c r="G387" s="17">
        <v>0.314166754801744</v>
      </c>
      <c r="H387" s="17">
        <v>0.29483235596914598</v>
      </c>
      <c r="I387" s="17">
        <v>0.25884998326971898</v>
      </c>
      <c r="J387" s="17">
        <v>0.25990701323463999</v>
      </c>
      <c r="K387" s="17">
        <v>0.16391317579429401</v>
      </c>
      <c r="L387" s="17">
        <v>0.125028030252573</v>
      </c>
      <c r="M387" s="17"/>
      <c r="N387" s="17">
        <v>0.28599982596438001</v>
      </c>
      <c r="O387" s="17">
        <v>0.21716384757990501</v>
      </c>
      <c r="P387" s="17">
        <v>0.27667024499977</v>
      </c>
      <c r="Q387" s="17">
        <v>0.16339045662011201</v>
      </c>
      <c r="R387" s="17"/>
      <c r="S387" s="17">
        <v>0.27704554655475</v>
      </c>
      <c r="T387" s="17">
        <v>0.192391489964511</v>
      </c>
      <c r="U387" s="17">
        <v>0.12020685294243</v>
      </c>
      <c r="V387" s="17">
        <v>0.23946618540772299</v>
      </c>
      <c r="W387" s="17">
        <v>0.27770283033904303</v>
      </c>
      <c r="X387" s="17">
        <v>0.184683749115303</v>
      </c>
      <c r="Y387" s="17">
        <v>0.13285051672741399</v>
      </c>
      <c r="Z387" s="17">
        <v>0.34233465271744201</v>
      </c>
      <c r="AA387" s="17">
        <v>0.30244037589703698</v>
      </c>
      <c r="AB387" s="17">
        <v>0.283628991402196</v>
      </c>
      <c r="AC387" s="17">
        <v>0.18623430279145201</v>
      </c>
      <c r="AD387" s="17">
        <v>0.27486684746183498</v>
      </c>
      <c r="AE387" s="17"/>
      <c r="AF387" s="17">
        <v>0.38783253511691301</v>
      </c>
      <c r="AG387" s="17">
        <v>0.158968284688178</v>
      </c>
      <c r="AH387" s="17">
        <v>0.244674764024671</v>
      </c>
      <c r="AI387" s="17">
        <v>0.18557439099435799</v>
      </c>
      <c r="AJ387" s="17">
        <v>9.8631879483386697E-2</v>
      </c>
      <c r="AK387" s="17"/>
      <c r="AL387" s="17">
        <v>0.15021827304471899</v>
      </c>
      <c r="AM387" s="17">
        <v>0.23814974934423999</v>
      </c>
      <c r="AN387" s="17">
        <v>0.29502928756145202</v>
      </c>
      <c r="AO387" s="17">
        <v>0.35767905309953701</v>
      </c>
      <c r="AP387" s="17">
        <v>0.29468991885552198</v>
      </c>
      <c r="AQ387" s="17"/>
      <c r="AR387" s="17">
        <v>0.26408091857525501</v>
      </c>
      <c r="AS387" s="17"/>
      <c r="AT387" s="17">
        <v>0.21384215441818599</v>
      </c>
      <c r="AU387" s="17"/>
      <c r="AV387" s="17">
        <v>0.28657782259633102</v>
      </c>
      <c r="AW387" s="17"/>
      <c r="AX387" s="17">
        <v>0.213403915379103</v>
      </c>
      <c r="AY387" s="17">
        <v>0.38103502499269398</v>
      </c>
      <c r="AZ387" s="17"/>
      <c r="BA387" s="17">
        <v>0.141965984264846</v>
      </c>
      <c r="BB387" s="17">
        <v>0.31366785712999901</v>
      </c>
    </row>
    <row r="388" spans="2:54">
      <c r="B388" t="s">
        <v>218</v>
      </c>
      <c r="C388" s="17">
        <v>0.26834894910736401</v>
      </c>
      <c r="D388" s="17">
        <v>0.23434430900273101</v>
      </c>
      <c r="E388" s="17">
        <v>0.30434703112084199</v>
      </c>
      <c r="F388" s="17"/>
      <c r="G388" s="17">
        <v>0.20591859276160901</v>
      </c>
      <c r="H388" s="17">
        <v>0.22789791495464201</v>
      </c>
      <c r="I388" s="17">
        <v>0.235917488482043</v>
      </c>
      <c r="J388" s="17">
        <v>0.355826327269398</v>
      </c>
      <c r="K388" s="17">
        <v>0.29970797739760602</v>
      </c>
      <c r="L388" s="17">
        <v>0.28724898753707101</v>
      </c>
      <c r="M388" s="17"/>
      <c r="N388" s="17">
        <v>0.25402287983434801</v>
      </c>
      <c r="O388" s="17">
        <v>0.28560545680591998</v>
      </c>
      <c r="P388" s="17">
        <v>0.24498054410835199</v>
      </c>
      <c r="Q388" s="17">
        <v>0.28725988359055998</v>
      </c>
      <c r="R388" s="17"/>
      <c r="S388" s="17">
        <v>0.22950816040368199</v>
      </c>
      <c r="T388" s="17">
        <v>0.28009153369686701</v>
      </c>
      <c r="U388" s="17">
        <v>0.28007506805182297</v>
      </c>
      <c r="V388" s="17">
        <v>0.30269432236763399</v>
      </c>
      <c r="W388" s="17">
        <v>0.16015389165348101</v>
      </c>
      <c r="X388" s="17">
        <v>0.37394438650610201</v>
      </c>
      <c r="Y388" s="17">
        <v>0.36379343289202498</v>
      </c>
      <c r="Z388" s="17">
        <v>0.16681736241051601</v>
      </c>
      <c r="AA388" s="17">
        <v>0.222354849379018</v>
      </c>
      <c r="AB388" s="17">
        <v>0.31831894677987199</v>
      </c>
      <c r="AC388" s="17">
        <v>0.26221677618014999</v>
      </c>
      <c r="AD388" s="17">
        <v>0.185441337903166</v>
      </c>
      <c r="AE388" s="17"/>
      <c r="AF388" s="17">
        <v>0.22593330533255199</v>
      </c>
      <c r="AG388" s="17">
        <v>0.20907867129871199</v>
      </c>
      <c r="AH388" s="17">
        <v>0.39066876794715599</v>
      </c>
      <c r="AI388" s="17">
        <v>0.32917934957610601</v>
      </c>
      <c r="AJ388" s="17">
        <v>0.202562321507646</v>
      </c>
      <c r="AK388" s="17"/>
      <c r="AL388" s="17">
        <v>0.26167122899304401</v>
      </c>
      <c r="AM388" s="17">
        <v>0.276371953245238</v>
      </c>
      <c r="AN388" s="17">
        <v>0.26505831838389898</v>
      </c>
      <c r="AO388" s="17">
        <v>0.22988356359016901</v>
      </c>
      <c r="AP388" s="17">
        <v>0.25223976214674698</v>
      </c>
      <c r="AQ388" s="17"/>
      <c r="AR388" s="17">
        <v>0.26417519335436002</v>
      </c>
      <c r="AS388" s="17"/>
      <c r="AT388" s="17">
        <v>0.18994275201847299</v>
      </c>
      <c r="AU388" s="17"/>
      <c r="AV388" s="17">
        <v>0.32469420032355001</v>
      </c>
      <c r="AW388" s="17"/>
      <c r="AX388" s="17">
        <v>0.25480939524745</v>
      </c>
      <c r="AY388" s="17">
        <v>0.22495048256515399</v>
      </c>
      <c r="AZ388" s="17"/>
      <c r="BA388" s="17">
        <v>0.23304776490211401</v>
      </c>
      <c r="BB388" s="17">
        <v>0.28382691094870799</v>
      </c>
    </row>
    <row r="389" spans="2:54">
      <c r="B389" t="s">
        <v>219</v>
      </c>
      <c r="C389" s="17">
        <v>0.29621226155639901</v>
      </c>
      <c r="D389" s="17">
        <v>0.29902602399307898</v>
      </c>
      <c r="E389" s="17">
        <v>0.29295670054136502</v>
      </c>
      <c r="F389" s="17"/>
      <c r="G389" s="17">
        <v>0.33184410967074801</v>
      </c>
      <c r="H389" s="17">
        <v>0.28788625142267599</v>
      </c>
      <c r="I389" s="17">
        <v>0.33580220593541699</v>
      </c>
      <c r="J389" s="17">
        <v>0.21574230374908099</v>
      </c>
      <c r="K389" s="17">
        <v>0.30371413349180398</v>
      </c>
      <c r="L389" s="17">
        <v>0.30443741715970002</v>
      </c>
      <c r="M389" s="17"/>
      <c r="N389" s="17">
        <v>0.25892992923652303</v>
      </c>
      <c r="O389" s="17">
        <v>0.32327394984383601</v>
      </c>
      <c r="P389" s="17">
        <v>0.307696992143276</v>
      </c>
      <c r="Q389" s="17">
        <v>0.29553061149649201</v>
      </c>
      <c r="R389" s="17"/>
      <c r="S389" s="17">
        <v>0.247379831014093</v>
      </c>
      <c r="T389" s="17">
        <v>0.27511309479356699</v>
      </c>
      <c r="U389" s="17">
        <v>0.41841122506957401</v>
      </c>
      <c r="V389" s="17">
        <v>0.26876180560089302</v>
      </c>
      <c r="W389" s="17">
        <v>0.37353869599857897</v>
      </c>
      <c r="X389" s="17">
        <v>0.29739015693342702</v>
      </c>
      <c r="Y389" s="17">
        <v>0.29965633605854802</v>
      </c>
      <c r="Z389" s="17">
        <v>0.21370266772673099</v>
      </c>
      <c r="AA389" s="17">
        <v>0.28216351724573602</v>
      </c>
      <c r="AB389" s="17">
        <v>0.23890933417631599</v>
      </c>
      <c r="AC389" s="17">
        <v>0.37276331146368102</v>
      </c>
      <c r="AD389" s="17">
        <v>0.37563361603429601</v>
      </c>
      <c r="AE389" s="17"/>
      <c r="AF389" s="17">
        <v>0.197763394380125</v>
      </c>
      <c r="AG389" s="17">
        <v>0.39958920476714899</v>
      </c>
      <c r="AH389" s="17">
        <v>0.26459052411071299</v>
      </c>
      <c r="AI389" s="17">
        <v>0.29434531139585401</v>
      </c>
      <c r="AJ389" s="17">
        <v>0.40113915973284803</v>
      </c>
      <c r="AK389" s="17"/>
      <c r="AL389" s="17">
        <v>0.33020773115120899</v>
      </c>
      <c r="AM389" s="17">
        <v>0.31771258186599199</v>
      </c>
      <c r="AN389" s="17">
        <v>0.26288570333943401</v>
      </c>
      <c r="AO389" s="17">
        <v>0.20928742174895801</v>
      </c>
      <c r="AP389" s="17">
        <v>0.168097650947723</v>
      </c>
      <c r="AQ389" s="17"/>
      <c r="AR389" s="17">
        <v>0.26371179289699798</v>
      </c>
      <c r="AS389" s="17"/>
      <c r="AT389" s="17">
        <v>0.355882057879849</v>
      </c>
      <c r="AU389" s="17"/>
      <c r="AV389" s="17">
        <v>0.210538176180598</v>
      </c>
      <c r="AW389" s="17"/>
      <c r="AX389" s="17">
        <v>0.312400628452639</v>
      </c>
      <c r="AY389" s="17">
        <v>0.21114105581906401</v>
      </c>
      <c r="AZ389" s="17"/>
      <c r="BA389" s="17">
        <v>0.33230448419780001</v>
      </c>
      <c r="BB389" s="17">
        <v>0.25483241534269702</v>
      </c>
    </row>
    <row r="390" spans="2:54">
      <c r="B390" t="s">
        <v>220</v>
      </c>
      <c r="C390" s="17">
        <v>0.13238158953451601</v>
      </c>
      <c r="D390" s="17">
        <v>0.12021043428058401</v>
      </c>
      <c r="E390" s="17">
        <v>0.144226250113035</v>
      </c>
      <c r="F390" s="17"/>
      <c r="G390" s="17">
        <v>5.0385655383332603E-2</v>
      </c>
      <c r="H390" s="17">
        <v>0.117073970223857</v>
      </c>
      <c r="I390" s="17">
        <v>7.4589869299793596E-2</v>
      </c>
      <c r="J390" s="17">
        <v>9.2780754776333796E-2</v>
      </c>
      <c r="K390" s="17">
        <v>0.164002951731785</v>
      </c>
      <c r="L390" s="17">
        <v>0.26405953576024999</v>
      </c>
      <c r="M390" s="17"/>
      <c r="N390" s="17">
        <v>0.10260960812072401</v>
      </c>
      <c r="O390" s="17">
        <v>0.134510821786963</v>
      </c>
      <c r="P390" s="17">
        <v>0.122111126866824</v>
      </c>
      <c r="Q390" s="17">
        <v>0.17358268563148799</v>
      </c>
      <c r="R390" s="17"/>
      <c r="S390" s="17">
        <v>0.107542477676016</v>
      </c>
      <c r="T390" s="17">
        <v>0.19443146054220101</v>
      </c>
      <c r="U390" s="17">
        <v>0.15615518492179301</v>
      </c>
      <c r="V390" s="17">
        <v>0.111715336974322</v>
      </c>
      <c r="W390" s="17">
        <v>0.15043386533426401</v>
      </c>
      <c r="X390" s="17">
        <v>0.10946834132450201</v>
      </c>
      <c r="Y390" s="17">
        <v>0.147457400319631</v>
      </c>
      <c r="Z390" s="17">
        <v>0.19854527525104201</v>
      </c>
      <c r="AA390" s="17">
        <v>9.5157797776976E-2</v>
      </c>
      <c r="AB390" s="17">
        <v>0.117787982793711</v>
      </c>
      <c r="AC390" s="17">
        <v>0.14492565921012501</v>
      </c>
      <c r="AD390" s="17">
        <v>7.9449565666584496E-2</v>
      </c>
      <c r="AE390" s="17"/>
      <c r="AF390" s="17">
        <v>4.8652233495708401E-2</v>
      </c>
      <c r="AG390" s="17">
        <v>0.201438253688283</v>
      </c>
      <c r="AH390" s="17">
        <v>8.03082687310291E-2</v>
      </c>
      <c r="AI390" s="17">
        <v>0.12152953604425901</v>
      </c>
      <c r="AJ390" s="17">
        <v>0.28656651413730699</v>
      </c>
      <c r="AK390" s="17"/>
      <c r="AL390" s="17">
        <v>0.18225014972845299</v>
      </c>
      <c r="AM390" s="17">
        <v>0.13286730807503599</v>
      </c>
      <c r="AN390" s="17">
        <v>8.6744090373514701E-2</v>
      </c>
      <c r="AO390" s="17">
        <v>8.7127448086917095E-2</v>
      </c>
      <c r="AP390" s="17">
        <v>0.13525642176058</v>
      </c>
      <c r="AQ390" s="17"/>
      <c r="AR390" s="17">
        <v>7.0964608969109999E-2</v>
      </c>
      <c r="AS390" s="17"/>
      <c r="AT390" s="17">
        <v>8.1357368004645603E-2</v>
      </c>
      <c r="AU390" s="17"/>
      <c r="AV390" s="17">
        <v>4.1032130449514502E-2</v>
      </c>
      <c r="AW390" s="17"/>
      <c r="AX390" s="17">
        <v>0.126914617351015</v>
      </c>
      <c r="AY390" s="17">
        <v>4.7888162937199899E-2</v>
      </c>
      <c r="AZ390" s="17"/>
      <c r="BA390" s="17">
        <v>0.235282780091359</v>
      </c>
      <c r="BB390" s="17">
        <v>6.7272892922581595E-2</v>
      </c>
    </row>
    <row r="391" spans="2:54">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row>
    <row r="392" spans="2:54">
      <c r="B392" s="6" t="s">
        <v>225</v>
      </c>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row>
    <row r="393" spans="2:54">
      <c r="B393" s="24" t="s">
        <v>31</v>
      </c>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row>
    <row r="394" spans="2:54">
      <c r="B394" t="s">
        <v>216</v>
      </c>
      <c r="C394" s="17">
        <v>0.106856468537217</v>
      </c>
      <c r="D394" s="17">
        <v>0.14230792548745899</v>
      </c>
      <c r="E394" s="17">
        <v>7.0757683721606804E-2</v>
      </c>
      <c r="F394" s="17"/>
      <c r="G394" s="17">
        <v>0.15066208763342401</v>
      </c>
      <c r="H394" s="17">
        <v>0.15880118196074799</v>
      </c>
      <c r="I394" s="17">
        <v>0.155246450577915</v>
      </c>
      <c r="J394" s="17">
        <v>9.1605227073086895E-2</v>
      </c>
      <c r="K394" s="17">
        <v>7.1482426728658705E-2</v>
      </c>
      <c r="L394" s="17">
        <v>3.45355595906323E-2</v>
      </c>
      <c r="M394" s="17"/>
      <c r="N394" s="17">
        <v>0.13386458101160401</v>
      </c>
      <c r="O394" s="17">
        <v>9.2500399453225302E-2</v>
      </c>
      <c r="P394" s="17">
        <v>0.12120657442808599</v>
      </c>
      <c r="Q394" s="17">
        <v>8.1141050734067299E-2</v>
      </c>
      <c r="R394" s="17"/>
      <c r="S394" s="17">
        <v>0.20824304686971301</v>
      </c>
      <c r="T394" s="17">
        <v>6.0028999697562799E-2</v>
      </c>
      <c r="U394" s="17">
        <v>6.8511888418928094E-2</v>
      </c>
      <c r="V394" s="17">
        <v>9.6751584055674897E-2</v>
      </c>
      <c r="W394" s="17">
        <v>4.5503952060610697E-2</v>
      </c>
      <c r="X394" s="17">
        <v>0.12908011716248899</v>
      </c>
      <c r="Y394" s="17">
        <v>4.7399050423143303E-2</v>
      </c>
      <c r="Z394" s="17">
        <v>0.153161002234041</v>
      </c>
      <c r="AA394" s="17">
        <v>0.116936819941055</v>
      </c>
      <c r="AB394" s="17">
        <v>7.9870190331927493E-2</v>
      </c>
      <c r="AC394" s="17">
        <v>0.13936501691038999</v>
      </c>
      <c r="AD394" s="17">
        <v>0.16683388343054401</v>
      </c>
      <c r="AE394" s="17"/>
      <c r="AF394" s="17">
        <v>0.160779969560646</v>
      </c>
      <c r="AG394" s="17">
        <v>7.4384284827547401E-2</v>
      </c>
      <c r="AH394" s="17">
        <v>4.73583764661753E-2</v>
      </c>
      <c r="AI394" s="17">
        <v>0.11886919404204099</v>
      </c>
      <c r="AJ394" s="17">
        <v>9.49995281784215E-2</v>
      </c>
      <c r="AK394" s="17"/>
      <c r="AL394" s="17">
        <v>6.14408422258809E-2</v>
      </c>
      <c r="AM394" s="17">
        <v>7.00870988281736E-2</v>
      </c>
      <c r="AN394" s="17">
        <v>0.13775716002377</v>
      </c>
      <c r="AO394" s="17">
        <v>0.22069170310051001</v>
      </c>
      <c r="AP394" s="17">
        <v>0.26571652688655201</v>
      </c>
      <c r="AQ394" s="17"/>
      <c r="AR394" s="17">
        <v>0.200283388200486</v>
      </c>
      <c r="AS394" s="17"/>
      <c r="AT394" s="17">
        <v>0.248263594039315</v>
      </c>
      <c r="AU394" s="17"/>
      <c r="AV394" s="17">
        <v>0.256883680041672</v>
      </c>
      <c r="AW394" s="17"/>
      <c r="AX394" s="17">
        <v>0.195987013929908</v>
      </c>
      <c r="AY394" s="17">
        <v>0.15964834714590601</v>
      </c>
      <c r="AZ394" s="17"/>
      <c r="BA394" s="17">
        <v>6.3052086122900794E-2</v>
      </c>
      <c r="BB394" s="17">
        <v>0.12728341821119701</v>
      </c>
    </row>
    <row r="395" spans="2:54">
      <c r="B395" t="s">
        <v>217</v>
      </c>
      <c r="C395" s="17">
        <v>0.34522544937796301</v>
      </c>
      <c r="D395" s="17">
        <v>0.35346354854457901</v>
      </c>
      <c r="E395" s="17">
        <v>0.336526298034586</v>
      </c>
      <c r="F395" s="17"/>
      <c r="G395" s="17">
        <v>0.40722349058191598</v>
      </c>
      <c r="H395" s="17">
        <v>0.41908944461846998</v>
      </c>
      <c r="I395" s="17">
        <v>0.37518565880753901</v>
      </c>
      <c r="J395" s="17">
        <v>0.28222297045243999</v>
      </c>
      <c r="K395" s="17">
        <v>0.32409229407764401</v>
      </c>
      <c r="L395" s="17">
        <v>0.28919272559800202</v>
      </c>
      <c r="M395" s="17"/>
      <c r="N395" s="17">
        <v>0.44815542134169301</v>
      </c>
      <c r="O395" s="17">
        <v>0.32232765852566497</v>
      </c>
      <c r="P395" s="17">
        <v>0.30297674089355903</v>
      </c>
      <c r="Q395" s="17">
        <v>0.29810444650051798</v>
      </c>
      <c r="R395" s="17"/>
      <c r="S395" s="17">
        <v>0.396389829537099</v>
      </c>
      <c r="T395" s="17">
        <v>0.28612516918827502</v>
      </c>
      <c r="U395" s="17">
        <v>0.30555375266662999</v>
      </c>
      <c r="V395" s="17">
        <v>0.30676942120908002</v>
      </c>
      <c r="W395" s="17">
        <v>0.42999424758712301</v>
      </c>
      <c r="X395" s="17">
        <v>0.33706120248486798</v>
      </c>
      <c r="Y395" s="17">
        <v>0.35774582493748402</v>
      </c>
      <c r="Z395" s="17">
        <v>0.36079896898415698</v>
      </c>
      <c r="AA395" s="17">
        <v>0.35405978130698701</v>
      </c>
      <c r="AB395" s="17">
        <v>0.38102514114289199</v>
      </c>
      <c r="AC395" s="17">
        <v>0.34021485973573501</v>
      </c>
      <c r="AD395" s="17">
        <v>0.22074421461495899</v>
      </c>
      <c r="AE395" s="17"/>
      <c r="AF395" s="17">
        <v>0.48603966773288498</v>
      </c>
      <c r="AG395" s="17">
        <v>0.29590192428849099</v>
      </c>
      <c r="AH395" s="17">
        <v>0.38882509235814799</v>
      </c>
      <c r="AI395" s="17">
        <v>0.35476631657622099</v>
      </c>
      <c r="AJ395" s="17">
        <v>0.205415323936389</v>
      </c>
      <c r="AK395" s="17"/>
      <c r="AL395" s="17">
        <v>0.27196365831820002</v>
      </c>
      <c r="AM395" s="17">
        <v>0.35553593300932101</v>
      </c>
      <c r="AN395" s="17">
        <v>0.41083063062967101</v>
      </c>
      <c r="AO395" s="17">
        <v>0.41103465288176599</v>
      </c>
      <c r="AP395" s="17">
        <v>0.30430531135501399</v>
      </c>
      <c r="AQ395" s="17"/>
      <c r="AR395" s="17">
        <v>0.42925090772107199</v>
      </c>
      <c r="AS395" s="17"/>
      <c r="AT395" s="17">
        <v>0.39443676225402902</v>
      </c>
      <c r="AU395" s="17"/>
      <c r="AV395" s="17">
        <v>0.43991518935528301</v>
      </c>
      <c r="AW395" s="17"/>
      <c r="AX395" s="17">
        <v>0.391932595433096</v>
      </c>
      <c r="AY395" s="17">
        <v>0.45283867897912</v>
      </c>
      <c r="AZ395" s="17"/>
      <c r="BA395" s="17">
        <v>0.29006584241139899</v>
      </c>
      <c r="BB395" s="17">
        <v>0.38681429141988499</v>
      </c>
    </row>
    <row r="396" spans="2:54">
      <c r="B396" t="s">
        <v>218</v>
      </c>
      <c r="C396" s="17">
        <v>0.24824774431517199</v>
      </c>
      <c r="D396" s="17">
        <v>0.207537865460097</v>
      </c>
      <c r="E396" s="17">
        <v>0.28894809337117699</v>
      </c>
      <c r="F396" s="17"/>
      <c r="G396" s="17">
        <v>0.19879573307142501</v>
      </c>
      <c r="H396" s="17">
        <v>0.17608782208502699</v>
      </c>
      <c r="I396" s="17">
        <v>0.19090707295412501</v>
      </c>
      <c r="J396" s="17">
        <v>0.27876731327635101</v>
      </c>
      <c r="K396" s="17">
        <v>0.26982654086499702</v>
      </c>
      <c r="L396" s="17">
        <v>0.34508342694926603</v>
      </c>
      <c r="M396" s="17"/>
      <c r="N396" s="17">
        <v>0.20282598803294499</v>
      </c>
      <c r="O396" s="17">
        <v>0.26248204543871201</v>
      </c>
      <c r="P396" s="17">
        <v>0.236786165704157</v>
      </c>
      <c r="Q396" s="17">
        <v>0.28781485970058601</v>
      </c>
      <c r="R396" s="17"/>
      <c r="S396" s="17">
        <v>0.20963000262977999</v>
      </c>
      <c r="T396" s="17">
        <v>0.29300660121302002</v>
      </c>
      <c r="U396" s="17">
        <v>0.31324369314106498</v>
      </c>
      <c r="V396" s="17">
        <v>0.21098545347056</v>
      </c>
      <c r="W396" s="17">
        <v>0.177182795832596</v>
      </c>
      <c r="X396" s="17">
        <v>0.25858046878987001</v>
      </c>
      <c r="Y396" s="17">
        <v>0.263901378181227</v>
      </c>
      <c r="Z396" s="17">
        <v>0.249087108653018</v>
      </c>
      <c r="AA396" s="17">
        <v>0.257078872806772</v>
      </c>
      <c r="AB396" s="17">
        <v>0.27508577319862998</v>
      </c>
      <c r="AC396" s="17">
        <v>0.151198143592638</v>
      </c>
      <c r="AD396" s="17">
        <v>0.24432648958205699</v>
      </c>
      <c r="AE396" s="17"/>
      <c r="AF396" s="17">
        <v>0.17966433217552699</v>
      </c>
      <c r="AG396" s="17">
        <v>0.23022659989069799</v>
      </c>
      <c r="AH396" s="17">
        <v>0.30685233079500801</v>
      </c>
      <c r="AI396" s="17">
        <v>0.28662555295594</v>
      </c>
      <c r="AJ396" s="17">
        <v>0.28699567481507499</v>
      </c>
      <c r="AK396" s="17"/>
      <c r="AL396" s="17">
        <v>0.27968976307104598</v>
      </c>
      <c r="AM396" s="17">
        <v>0.27504745356459398</v>
      </c>
      <c r="AN396" s="17">
        <v>0.22375863231776599</v>
      </c>
      <c r="AO396" s="17">
        <v>0.17006983678287901</v>
      </c>
      <c r="AP396" s="17">
        <v>0.26885597002238198</v>
      </c>
      <c r="AQ396" s="17"/>
      <c r="AR396" s="17">
        <v>0.15621820953641</v>
      </c>
      <c r="AS396" s="17"/>
      <c r="AT396" s="17">
        <v>0.10131573586617899</v>
      </c>
      <c r="AU396" s="17"/>
      <c r="AV396" s="17">
        <v>0.15087564504770701</v>
      </c>
      <c r="AW396" s="17"/>
      <c r="AX396" s="17">
        <v>0.17713321772447099</v>
      </c>
      <c r="AY396" s="17">
        <v>0.21651845637439199</v>
      </c>
      <c r="AZ396" s="17"/>
      <c r="BA396" s="17">
        <v>0.28652200403581002</v>
      </c>
      <c r="BB396" s="17">
        <v>0.21970950391941699</v>
      </c>
    </row>
    <row r="397" spans="2:54">
      <c r="B397" t="s">
        <v>219</v>
      </c>
      <c r="C397" s="17">
        <v>0.20629030759567801</v>
      </c>
      <c r="D397" s="17">
        <v>0.19466573239513499</v>
      </c>
      <c r="E397" s="17">
        <v>0.21845022084952601</v>
      </c>
      <c r="F397" s="17"/>
      <c r="G397" s="17">
        <v>0.20066401577371801</v>
      </c>
      <c r="H397" s="17">
        <v>0.164257533021855</v>
      </c>
      <c r="I397" s="17">
        <v>0.21870422732376499</v>
      </c>
      <c r="J397" s="17">
        <v>0.244227084572855</v>
      </c>
      <c r="K397" s="17">
        <v>0.210015124236902</v>
      </c>
      <c r="L397" s="17">
        <v>0.19760870116635801</v>
      </c>
      <c r="M397" s="17"/>
      <c r="N397" s="17">
        <v>0.13924036795483699</v>
      </c>
      <c r="O397" s="17">
        <v>0.24650340897654699</v>
      </c>
      <c r="P397" s="17">
        <v>0.23065730575350801</v>
      </c>
      <c r="Q397" s="17">
        <v>0.22020630686925999</v>
      </c>
      <c r="R397" s="17"/>
      <c r="S397" s="17">
        <v>0.14850218516382899</v>
      </c>
      <c r="T397" s="17">
        <v>0.24796414365161201</v>
      </c>
      <c r="U397" s="17">
        <v>0.19794473049040701</v>
      </c>
      <c r="V397" s="17">
        <v>0.22332822053770701</v>
      </c>
      <c r="W397" s="17">
        <v>0.25853010512181701</v>
      </c>
      <c r="X397" s="17">
        <v>0.23185495353233501</v>
      </c>
      <c r="Y397" s="17">
        <v>0.21395440286116499</v>
      </c>
      <c r="Z397" s="17">
        <v>0.210109777490053</v>
      </c>
      <c r="AA397" s="17">
        <v>0.193757968022404</v>
      </c>
      <c r="AB397" s="17">
        <v>0.18283351032953299</v>
      </c>
      <c r="AC397" s="17">
        <v>0.20212962881892199</v>
      </c>
      <c r="AD397" s="17">
        <v>0.18332593591238999</v>
      </c>
      <c r="AE397" s="17"/>
      <c r="AF397" s="17">
        <v>0.14890967225564999</v>
      </c>
      <c r="AG397" s="17">
        <v>0.28062089366804799</v>
      </c>
      <c r="AH397" s="17">
        <v>0.18682991769846999</v>
      </c>
      <c r="AI397" s="17">
        <v>0.21232821638829499</v>
      </c>
      <c r="AJ397" s="17">
        <v>0.22404162175804199</v>
      </c>
      <c r="AK397" s="17"/>
      <c r="AL397" s="17">
        <v>0.25090164565885997</v>
      </c>
      <c r="AM397" s="17">
        <v>0.21129842431999499</v>
      </c>
      <c r="AN397" s="17">
        <v>0.163036259133057</v>
      </c>
      <c r="AO397" s="17">
        <v>0.15011116856571499</v>
      </c>
      <c r="AP397" s="17">
        <v>0.122032048647016</v>
      </c>
      <c r="AQ397" s="17"/>
      <c r="AR397" s="17">
        <v>0.155722145228191</v>
      </c>
      <c r="AS397" s="17"/>
      <c r="AT397" s="17">
        <v>0.17580333908662599</v>
      </c>
      <c r="AU397" s="17"/>
      <c r="AV397" s="17">
        <v>0.10959340833527401</v>
      </c>
      <c r="AW397" s="17"/>
      <c r="AX397" s="17">
        <v>0.17853549946174099</v>
      </c>
      <c r="AY397" s="17">
        <v>0.13480263225974401</v>
      </c>
      <c r="AZ397" s="17"/>
      <c r="BA397" s="17">
        <v>0.22592891671332399</v>
      </c>
      <c r="BB397" s="17">
        <v>0.19606677339654499</v>
      </c>
    </row>
    <row r="398" spans="2:54">
      <c r="B398" t="s">
        <v>220</v>
      </c>
      <c r="C398" s="17">
        <v>9.3380030173970896E-2</v>
      </c>
      <c r="D398" s="17">
        <v>0.10202492811273101</v>
      </c>
      <c r="E398" s="17">
        <v>8.5317704023104596E-2</v>
      </c>
      <c r="F398" s="17"/>
      <c r="G398" s="17">
        <v>4.26546729395164E-2</v>
      </c>
      <c r="H398" s="17">
        <v>8.17640183138999E-2</v>
      </c>
      <c r="I398" s="17">
        <v>5.99565903366562E-2</v>
      </c>
      <c r="J398" s="17">
        <v>0.10317740462526701</v>
      </c>
      <c r="K398" s="17">
        <v>0.124583614091798</v>
      </c>
      <c r="L398" s="17">
        <v>0.13357958669574099</v>
      </c>
      <c r="M398" s="17"/>
      <c r="N398" s="17">
        <v>7.5913641658920103E-2</v>
      </c>
      <c r="O398" s="17">
        <v>7.6186487605851103E-2</v>
      </c>
      <c r="P398" s="17">
        <v>0.10837321322069</v>
      </c>
      <c r="Q398" s="17">
        <v>0.11273333619556899</v>
      </c>
      <c r="R398" s="17"/>
      <c r="S398" s="17">
        <v>3.72349357995801E-2</v>
      </c>
      <c r="T398" s="17">
        <v>0.11287508624952999</v>
      </c>
      <c r="U398" s="17">
        <v>0.11474593528297</v>
      </c>
      <c r="V398" s="17">
        <v>0.16216532072697901</v>
      </c>
      <c r="W398" s="17">
        <v>8.8788899397853394E-2</v>
      </c>
      <c r="X398" s="17">
        <v>4.3423258030437097E-2</v>
      </c>
      <c r="Y398" s="17">
        <v>0.11699934359698</v>
      </c>
      <c r="Z398" s="17">
        <v>2.684314263873E-2</v>
      </c>
      <c r="AA398" s="17">
        <v>7.8166557922781696E-2</v>
      </c>
      <c r="AB398" s="17">
        <v>8.1185384997017093E-2</v>
      </c>
      <c r="AC398" s="17">
        <v>0.167092350942315</v>
      </c>
      <c r="AD398" s="17">
        <v>0.18476947646004899</v>
      </c>
      <c r="AE398" s="17"/>
      <c r="AF398" s="17">
        <v>2.46063582752926E-2</v>
      </c>
      <c r="AG398" s="17">
        <v>0.118866297325216</v>
      </c>
      <c r="AH398" s="17">
        <v>7.0134282682198706E-2</v>
      </c>
      <c r="AI398" s="17">
        <v>2.7410720037502299E-2</v>
      </c>
      <c r="AJ398" s="17">
        <v>0.188547851312072</v>
      </c>
      <c r="AK398" s="17"/>
      <c r="AL398" s="17">
        <v>0.13600409072601299</v>
      </c>
      <c r="AM398" s="17">
        <v>8.8031090277915697E-2</v>
      </c>
      <c r="AN398" s="17">
        <v>6.4617317895734799E-2</v>
      </c>
      <c r="AO398" s="17">
        <v>4.8092638669130702E-2</v>
      </c>
      <c r="AP398" s="17">
        <v>3.9090143089036002E-2</v>
      </c>
      <c r="AQ398" s="17"/>
      <c r="AR398" s="17">
        <v>5.85253493138412E-2</v>
      </c>
      <c r="AS398" s="17"/>
      <c r="AT398" s="17">
        <v>8.0180568753850504E-2</v>
      </c>
      <c r="AU398" s="17"/>
      <c r="AV398" s="17">
        <v>4.2732077220063801E-2</v>
      </c>
      <c r="AW398" s="17"/>
      <c r="AX398" s="17">
        <v>5.6411673450784398E-2</v>
      </c>
      <c r="AY398" s="17">
        <v>3.61918852408388E-2</v>
      </c>
      <c r="AZ398" s="17"/>
      <c r="BA398" s="17">
        <v>0.134431150716566</v>
      </c>
      <c r="BB398" s="17">
        <v>7.0126013052955502E-2</v>
      </c>
    </row>
    <row r="399" spans="2:54">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row>
    <row r="400" spans="2:54">
      <c r="B400" s="6" t="s">
        <v>226</v>
      </c>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row>
    <row r="401" spans="2:54">
      <c r="B401" s="24" t="s">
        <v>31</v>
      </c>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row>
    <row r="402" spans="2:54">
      <c r="B402" t="s">
        <v>216</v>
      </c>
      <c r="C402" s="17">
        <v>0.135914193318245</v>
      </c>
      <c r="D402" s="17">
        <v>0.16408067742160201</v>
      </c>
      <c r="E402" s="17">
        <v>0.107037616239572</v>
      </c>
      <c r="F402" s="17"/>
      <c r="G402" s="17">
        <v>0.123902719981</v>
      </c>
      <c r="H402" s="17">
        <v>0.18083278434377401</v>
      </c>
      <c r="I402" s="17">
        <v>0.158529966079689</v>
      </c>
      <c r="J402" s="17">
        <v>0.103961004136658</v>
      </c>
      <c r="K402" s="17">
        <v>0.13332302794342599</v>
      </c>
      <c r="L402" s="17">
        <v>0.119030158681334</v>
      </c>
      <c r="M402" s="17"/>
      <c r="N402" s="17">
        <v>0.192766868940178</v>
      </c>
      <c r="O402" s="17">
        <v>0.112683508588738</v>
      </c>
      <c r="P402" s="17">
        <v>9.09590943973618E-2</v>
      </c>
      <c r="Q402" s="17">
        <v>0.139822683758066</v>
      </c>
      <c r="R402" s="17"/>
      <c r="S402" s="17">
        <v>0.25698251930628202</v>
      </c>
      <c r="T402" s="17">
        <v>0.115454278382031</v>
      </c>
      <c r="U402" s="17">
        <v>0.16981163970020099</v>
      </c>
      <c r="V402" s="17">
        <v>7.7859934197553299E-2</v>
      </c>
      <c r="W402" s="17">
        <v>9.2553713104957303E-2</v>
      </c>
      <c r="X402" s="17">
        <v>0.117361597571062</v>
      </c>
      <c r="Y402" s="17">
        <v>8.6314607744066102E-2</v>
      </c>
      <c r="Z402" s="17">
        <v>0.12262289388877</v>
      </c>
      <c r="AA402" s="17">
        <v>9.7458559844885606E-2</v>
      </c>
      <c r="AB402" s="17">
        <v>0.13925745256881</v>
      </c>
      <c r="AC402" s="17">
        <v>0.180772936898807</v>
      </c>
      <c r="AD402" s="17">
        <v>5.9783007728211199E-2</v>
      </c>
      <c r="AE402" s="17"/>
      <c r="AF402" s="17">
        <v>0.200643981101499</v>
      </c>
      <c r="AG402" s="17">
        <v>0.13800572497023</v>
      </c>
      <c r="AH402" s="17">
        <v>8.8968767582463096E-2</v>
      </c>
      <c r="AI402" s="17">
        <v>0.14515506912624099</v>
      </c>
      <c r="AJ402" s="17">
        <v>8.6784485769530406E-2</v>
      </c>
      <c r="AK402" s="17"/>
      <c r="AL402" s="17">
        <v>9.6099053069622103E-2</v>
      </c>
      <c r="AM402" s="17">
        <v>7.3630948687248093E-2</v>
      </c>
      <c r="AN402" s="17">
        <v>0.169917827550502</v>
      </c>
      <c r="AO402" s="17">
        <v>0.25171819125689499</v>
      </c>
      <c r="AP402" s="17">
        <v>0.25264001005224501</v>
      </c>
      <c r="AQ402" s="17"/>
      <c r="AR402" s="17">
        <v>0.24566270792605299</v>
      </c>
      <c r="AS402" s="17"/>
      <c r="AT402" s="17">
        <v>0.265779954329941</v>
      </c>
      <c r="AU402" s="17"/>
      <c r="AV402" s="17">
        <v>0.27818201911309898</v>
      </c>
      <c r="AW402" s="17"/>
      <c r="AX402" s="17">
        <v>0.21561579020426599</v>
      </c>
      <c r="AY402" s="17">
        <v>0.186600716097374</v>
      </c>
      <c r="AZ402" s="17"/>
      <c r="BA402" s="17">
        <v>0.10848900333766801</v>
      </c>
      <c r="BB402" s="17">
        <v>0.15836276797016299</v>
      </c>
    </row>
    <row r="403" spans="2:54">
      <c r="B403" t="s">
        <v>217</v>
      </c>
      <c r="C403" s="17">
        <v>0.33831838613341703</v>
      </c>
      <c r="D403" s="17">
        <v>0.37353551210691799</v>
      </c>
      <c r="E403" s="17">
        <v>0.30327282490881402</v>
      </c>
      <c r="F403" s="17"/>
      <c r="G403" s="17">
        <v>0.39076419339882401</v>
      </c>
      <c r="H403" s="17">
        <v>0.35697457348214001</v>
      </c>
      <c r="I403" s="17">
        <v>0.32487471288839498</v>
      </c>
      <c r="J403" s="17">
        <v>0.30146292859669099</v>
      </c>
      <c r="K403" s="17">
        <v>0.33069789308883701</v>
      </c>
      <c r="L403" s="17">
        <v>0.33642840511287703</v>
      </c>
      <c r="M403" s="17"/>
      <c r="N403" s="17">
        <v>0.39828416892038299</v>
      </c>
      <c r="O403" s="17">
        <v>0.384293556537736</v>
      </c>
      <c r="P403" s="17">
        <v>0.30986851975148999</v>
      </c>
      <c r="Q403" s="17">
        <v>0.25826699197518299</v>
      </c>
      <c r="R403" s="17"/>
      <c r="S403" s="17">
        <v>0.26856389230587402</v>
      </c>
      <c r="T403" s="17">
        <v>0.31981752278611703</v>
      </c>
      <c r="U403" s="17">
        <v>0.29692890618833001</v>
      </c>
      <c r="V403" s="17">
        <v>0.387243150451132</v>
      </c>
      <c r="W403" s="17">
        <v>0.32054515835997799</v>
      </c>
      <c r="X403" s="17">
        <v>0.32864831824630097</v>
      </c>
      <c r="Y403" s="17">
        <v>0.34428312128019101</v>
      </c>
      <c r="Z403" s="17">
        <v>0.46937587937112801</v>
      </c>
      <c r="AA403" s="17">
        <v>0.43246362853919201</v>
      </c>
      <c r="AB403" s="17">
        <v>0.29465677186762501</v>
      </c>
      <c r="AC403" s="17">
        <v>0.35525181740456002</v>
      </c>
      <c r="AD403" s="17">
        <v>0.39717253411749798</v>
      </c>
      <c r="AE403" s="17"/>
      <c r="AF403" s="17">
        <v>0.379535482921038</v>
      </c>
      <c r="AG403" s="17">
        <v>0.248034428111156</v>
      </c>
      <c r="AH403" s="17">
        <v>0.385249670645542</v>
      </c>
      <c r="AI403" s="17">
        <v>0.48075574818205402</v>
      </c>
      <c r="AJ403" s="17">
        <v>0.302521352839002</v>
      </c>
      <c r="AK403" s="17"/>
      <c r="AL403" s="17">
        <v>0.29542582839153703</v>
      </c>
      <c r="AM403" s="17">
        <v>0.36593192947431802</v>
      </c>
      <c r="AN403" s="17">
        <v>0.41164977772039502</v>
      </c>
      <c r="AO403" s="17">
        <v>0.30542938867379099</v>
      </c>
      <c r="AP403" s="17">
        <v>0.317792406877002</v>
      </c>
      <c r="AQ403" s="17"/>
      <c r="AR403" s="17">
        <v>0.31844539679568501</v>
      </c>
      <c r="AS403" s="17"/>
      <c r="AT403" s="17">
        <v>0.32952442835771101</v>
      </c>
      <c r="AU403" s="17"/>
      <c r="AV403" s="17">
        <v>0.30208109124693</v>
      </c>
      <c r="AW403" s="17"/>
      <c r="AX403" s="17">
        <v>0.39035000544293602</v>
      </c>
      <c r="AY403" s="17">
        <v>0.36094171188198498</v>
      </c>
      <c r="AZ403" s="17"/>
      <c r="BA403" s="17">
        <v>0.316376395768311</v>
      </c>
      <c r="BB403" s="17">
        <v>0.372738248918834</v>
      </c>
    </row>
    <row r="404" spans="2:54">
      <c r="B404" t="s">
        <v>218</v>
      </c>
      <c r="C404" s="17">
        <v>0.23511349470518</v>
      </c>
      <c r="D404" s="17">
        <v>0.209497434179132</v>
      </c>
      <c r="E404" s="17">
        <v>0.26103711592172801</v>
      </c>
      <c r="F404" s="17"/>
      <c r="G404" s="17">
        <v>0.18116426888672699</v>
      </c>
      <c r="H404" s="17">
        <v>0.165415803980245</v>
      </c>
      <c r="I404" s="17">
        <v>0.19100720149452199</v>
      </c>
      <c r="J404" s="17">
        <v>0.24429793073870101</v>
      </c>
      <c r="K404" s="17">
        <v>0.30252599889614701</v>
      </c>
      <c r="L404" s="17">
        <v>0.306351029913352</v>
      </c>
      <c r="M404" s="17"/>
      <c r="N404" s="17">
        <v>0.186386226996133</v>
      </c>
      <c r="O404" s="17">
        <v>0.22153214009796199</v>
      </c>
      <c r="P404" s="17">
        <v>0.24199031946258301</v>
      </c>
      <c r="Q404" s="17">
        <v>0.29592412994871597</v>
      </c>
      <c r="R404" s="17"/>
      <c r="S404" s="17">
        <v>0.22006270350194701</v>
      </c>
      <c r="T404" s="17">
        <v>0.28331993095923902</v>
      </c>
      <c r="U404" s="17">
        <v>0.27235100608215801</v>
      </c>
      <c r="V404" s="17">
        <v>0.12536829723902701</v>
      </c>
      <c r="W404" s="17">
        <v>0.26282514689779701</v>
      </c>
      <c r="X404" s="17">
        <v>0.30315736616258399</v>
      </c>
      <c r="Y404" s="17">
        <v>0.21027071826732499</v>
      </c>
      <c r="Z404" s="17">
        <v>0.22591739608153699</v>
      </c>
      <c r="AA404" s="17">
        <v>0.22112631154170001</v>
      </c>
      <c r="AB404" s="17">
        <v>0.27146115651240799</v>
      </c>
      <c r="AC404" s="17">
        <v>0.17502442567920801</v>
      </c>
      <c r="AD404" s="17">
        <v>0.119403643439231</v>
      </c>
      <c r="AE404" s="17"/>
      <c r="AF404" s="17">
        <v>0.204546549140115</v>
      </c>
      <c r="AG404" s="17">
        <v>0.29096913754763698</v>
      </c>
      <c r="AH404" s="17">
        <v>0.299435504587858</v>
      </c>
      <c r="AI404" s="17">
        <v>0.17785102787929</v>
      </c>
      <c r="AJ404" s="17">
        <v>0.178891387725225</v>
      </c>
      <c r="AK404" s="17"/>
      <c r="AL404" s="17">
        <v>0.26760305454366901</v>
      </c>
      <c r="AM404" s="17">
        <v>0.21826545508171399</v>
      </c>
      <c r="AN404" s="17">
        <v>0.21669519084333</v>
      </c>
      <c r="AO404" s="17">
        <v>0.169282013687657</v>
      </c>
      <c r="AP404" s="17">
        <v>0.27975818153232601</v>
      </c>
      <c r="AQ404" s="17"/>
      <c r="AR404" s="17">
        <v>0.207563835082613</v>
      </c>
      <c r="AS404" s="17"/>
      <c r="AT404" s="17">
        <v>0.14574527758778699</v>
      </c>
      <c r="AU404" s="17"/>
      <c r="AV404" s="17">
        <v>0.21003747609641801</v>
      </c>
      <c r="AW404" s="17"/>
      <c r="AX404" s="17">
        <v>0.19663798074480801</v>
      </c>
      <c r="AY404" s="17">
        <v>0.21494830047625901</v>
      </c>
      <c r="AZ404" s="17"/>
      <c r="BA404" s="17">
        <v>0.25331927869481302</v>
      </c>
      <c r="BB404" s="17">
        <v>0.221663764770792</v>
      </c>
    </row>
    <row r="405" spans="2:54">
      <c r="B405" t="s">
        <v>219</v>
      </c>
      <c r="C405" s="17">
        <v>0.206793282767917</v>
      </c>
      <c r="D405" s="17">
        <v>0.16012043566929601</v>
      </c>
      <c r="E405" s="17">
        <v>0.25314598223451401</v>
      </c>
      <c r="F405" s="17"/>
      <c r="G405" s="17">
        <v>0.22904689754184299</v>
      </c>
      <c r="H405" s="17">
        <v>0.248184622520816</v>
      </c>
      <c r="I405" s="17">
        <v>0.27764430047456501</v>
      </c>
      <c r="J405" s="17">
        <v>0.23787807028257801</v>
      </c>
      <c r="K405" s="17">
        <v>0.135442028025344</v>
      </c>
      <c r="L405" s="17">
        <v>0.125466759154122</v>
      </c>
      <c r="M405" s="17"/>
      <c r="N405" s="17">
        <v>0.166529707642877</v>
      </c>
      <c r="O405" s="17">
        <v>0.19924959035407599</v>
      </c>
      <c r="P405" s="17">
        <v>0.252942492772392</v>
      </c>
      <c r="Q405" s="17">
        <v>0.21559725316735201</v>
      </c>
      <c r="R405" s="17"/>
      <c r="S405" s="17">
        <v>0.196329867046868</v>
      </c>
      <c r="T405" s="17">
        <v>0.180436940646478</v>
      </c>
      <c r="U405" s="17">
        <v>0.18916024933279399</v>
      </c>
      <c r="V405" s="17">
        <v>0.24445514367438501</v>
      </c>
      <c r="W405" s="17">
        <v>0.251229107979341</v>
      </c>
      <c r="X405" s="17">
        <v>0.189186059719919</v>
      </c>
      <c r="Y405" s="17">
        <v>0.255197907476996</v>
      </c>
      <c r="Z405" s="17">
        <v>0.132375714831105</v>
      </c>
      <c r="AA405" s="17">
        <v>0.161559900690004</v>
      </c>
      <c r="AB405" s="17">
        <v>0.25570928417597499</v>
      </c>
      <c r="AC405" s="17">
        <v>0.24205821626979701</v>
      </c>
      <c r="AD405" s="17">
        <v>0.20065492053357201</v>
      </c>
      <c r="AE405" s="17"/>
      <c r="AF405" s="17">
        <v>0.18416359166151</v>
      </c>
      <c r="AG405" s="17">
        <v>0.21736465013734399</v>
      </c>
      <c r="AH405" s="17">
        <v>0.14661258337088801</v>
      </c>
      <c r="AI405" s="17">
        <v>0.17120879279562001</v>
      </c>
      <c r="AJ405" s="17">
        <v>0.25899522380426898</v>
      </c>
      <c r="AK405" s="17"/>
      <c r="AL405" s="17">
        <v>0.23527228827535401</v>
      </c>
      <c r="AM405" s="17">
        <v>0.24694382625293701</v>
      </c>
      <c r="AN405" s="17">
        <v>0.14805027959564701</v>
      </c>
      <c r="AO405" s="17">
        <v>0.21731534716347101</v>
      </c>
      <c r="AP405" s="17">
        <v>0.110719258449392</v>
      </c>
      <c r="AQ405" s="17"/>
      <c r="AR405" s="17">
        <v>0.201563196383993</v>
      </c>
      <c r="AS405" s="17"/>
      <c r="AT405" s="17">
        <v>0.21593153461282499</v>
      </c>
      <c r="AU405" s="17"/>
      <c r="AV405" s="17">
        <v>0.18032944445592</v>
      </c>
      <c r="AW405" s="17"/>
      <c r="AX405" s="17">
        <v>0.16913032336721601</v>
      </c>
      <c r="AY405" s="17">
        <v>0.20720966025485499</v>
      </c>
      <c r="AZ405" s="17"/>
      <c r="BA405" s="17">
        <v>0.20032428601581501</v>
      </c>
      <c r="BB405" s="17">
        <v>0.19597023173123401</v>
      </c>
    </row>
    <row r="406" spans="2:54">
      <c r="B406" t="s">
        <v>220</v>
      </c>
      <c r="C406" s="17">
        <v>8.3860643075241395E-2</v>
      </c>
      <c r="D406" s="17">
        <v>9.2765940623052295E-2</v>
      </c>
      <c r="E406" s="17">
        <v>7.5506460695371799E-2</v>
      </c>
      <c r="F406" s="17"/>
      <c r="G406" s="17">
        <v>7.5121920191605504E-2</v>
      </c>
      <c r="H406" s="17">
        <v>4.8592215673025498E-2</v>
      </c>
      <c r="I406" s="17">
        <v>4.7943819062828803E-2</v>
      </c>
      <c r="J406" s="17">
        <v>0.11240006624537301</v>
      </c>
      <c r="K406" s="17">
        <v>9.8011052046245703E-2</v>
      </c>
      <c r="L406" s="17">
        <v>0.11272364713831599</v>
      </c>
      <c r="M406" s="17"/>
      <c r="N406" s="17">
        <v>5.6033027500427803E-2</v>
      </c>
      <c r="O406" s="17">
        <v>8.2241204421488107E-2</v>
      </c>
      <c r="P406" s="17">
        <v>0.104239573616174</v>
      </c>
      <c r="Q406" s="17">
        <v>9.0388941150682994E-2</v>
      </c>
      <c r="R406" s="17"/>
      <c r="S406" s="17">
        <v>5.8061017839028999E-2</v>
      </c>
      <c r="T406" s="17">
        <v>0.100971327226136</v>
      </c>
      <c r="U406" s="17">
        <v>7.1748198696516496E-2</v>
      </c>
      <c r="V406" s="17">
        <v>0.16507347443790299</v>
      </c>
      <c r="W406" s="17">
        <v>7.28468736579264E-2</v>
      </c>
      <c r="X406" s="17">
        <v>6.1646658300133599E-2</v>
      </c>
      <c r="Y406" s="17">
        <v>0.103933645231423</v>
      </c>
      <c r="Z406" s="17">
        <v>4.9708115827460798E-2</v>
      </c>
      <c r="AA406" s="17">
        <v>8.7391599384218796E-2</v>
      </c>
      <c r="AB406" s="17">
        <v>3.8915334875181402E-2</v>
      </c>
      <c r="AC406" s="17">
        <v>4.6892603747627701E-2</v>
      </c>
      <c r="AD406" s="17">
        <v>0.22298589418148801</v>
      </c>
      <c r="AE406" s="17"/>
      <c r="AF406" s="17">
        <v>3.11103951758375E-2</v>
      </c>
      <c r="AG406" s="17">
        <v>0.105626059233634</v>
      </c>
      <c r="AH406" s="17">
        <v>7.9733473813248704E-2</v>
      </c>
      <c r="AI406" s="17">
        <v>2.5029362016795599E-2</v>
      </c>
      <c r="AJ406" s="17">
        <v>0.172807549861974</v>
      </c>
      <c r="AK406" s="17"/>
      <c r="AL406" s="17">
        <v>0.105599775719818</v>
      </c>
      <c r="AM406" s="17">
        <v>9.5227840503783204E-2</v>
      </c>
      <c r="AN406" s="17">
        <v>5.3686924290125899E-2</v>
      </c>
      <c r="AO406" s="17">
        <v>5.6255059218185202E-2</v>
      </c>
      <c r="AP406" s="17">
        <v>3.9090143089036002E-2</v>
      </c>
      <c r="AQ406" s="17"/>
      <c r="AR406" s="17">
        <v>2.6764863811655399E-2</v>
      </c>
      <c r="AS406" s="17"/>
      <c r="AT406" s="17">
        <v>4.30188051117356E-2</v>
      </c>
      <c r="AU406" s="17"/>
      <c r="AV406" s="17">
        <v>2.9369969087632099E-2</v>
      </c>
      <c r="AW406" s="17"/>
      <c r="AX406" s="17">
        <v>2.8265900240773901E-2</v>
      </c>
      <c r="AY406" s="17">
        <v>3.0299611289526501E-2</v>
      </c>
      <c r="AZ406" s="17"/>
      <c r="BA406" s="17">
        <v>0.12149103618339401</v>
      </c>
      <c r="BB406" s="17">
        <v>5.1264986608976798E-2</v>
      </c>
    </row>
    <row r="407" spans="2:54">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row>
    <row r="408" spans="2:54">
      <c r="B408" s="6" t="s">
        <v>227</v>
      </c>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row>
    <row r="409" spans="2:54">
      <c r="B409" s="24" t="s">
        <v>31</v>
      </c>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row>
    <row r="410" spans="2:54">
      <c r="B410" t="s">
        <v>216</v>
      </c>
      <c r="C410" s="17">
        <v>0.14982989876960601</v>
      </c>
      <c r="D410" s="17">
        <v>0.17264760001448501</v>
      </c>
      <c r="E410" s="17">
        <v>0.12622653954712401</v>
      </c>
      <c r="F410" s="17"/>
      <c r="G410" s="17">
        <v>0.15325484944772599</v>
      </c>
      <c r="H410" s="17">
        <v>0.173033731635402</v>
      </c>
      <c r="I410" s="17">
        <v>0.16490139765299899</v>
      </c>
      <c r="J410" s="17">
        <v>0.114313275762985</v>
      </c>
      <c r="K410" s="17">
        <v>0.163558450791085</v>
      </c>
      <c r="L410" s="17">
        <v>0.13694717420917099</v>
      </c>
      <c r="M410" s="17"/>
      <c r="N410" s="17">
        <v>0.21287135831589099</v>
      </c>
      <c r="O410" s="17">
        <v>0.15738763728413899</v>
      </c>
      <c r="P410" s="17">
        <v>0.10144005782693</v>
      </c>
      <c r="Q410" s="17">
        <v>0.11954240350170101</v>
      </c>
      <c r="R410" s="17"/>
      <c r="S410" s="17">
        <v>0.25460818874510099</v>
      </c>
      <c r="T410" s="17">
        <v>0.14717595390268801</v>
      </c>
      <c r="U410" s="17">
        <v>0.174948029463008</v>
      </c>
      <c r="V410" s="17">
        <v>0.16048029494374</v>
      </c>
      <c r="W410" s="17">
        <v>9.0685660321324593E-2</v>
      </c>
      <c r="X410" s="17">
        <v>0.15890272385610699</v>
      </c>
      <c r="Y410" s="17">
        <v>9.3948293707043495E-2</v>
      </c>
      <c r="Z410" s="17">
        <v>0.14847879746267001</v>
      </c>
      <c r="AA410" s="17">
        <v>0.117363524679481</v>
      </c>
      <c r="AB410" s="17">
        <v>7.92912717612759E-2</v>
      </c>
      <c r="AC410" s="17">
        <v>0.12418733968814399</v>
      </c>
      <c r="AD410" s="17">
        <v>0.20578406947651401</v>
      </c>
      <c r="AE410" s="17"/>
      <c r="AF410" s="17">
        <v>0.229936956559321</v>
      </c>
      <c r="AG410" s="17">
        <v>0.123337791108664</v>
      </c>
      <c r="AH410" s="17">
        <v>9.6428442756558597E-2</v>
      </c>
      <c r="AI410" s="17">
        <v>0.17745434156930301</v>
      </c>
      <c r="AJ410" s="17">
        <v>9.3877428053947803E-2</v>
      </c>
      <c r="AK410" s="17"/>
      <c r="AL410" s="17">
        <v>0.11657585146758299</v>
      </c>
      <c r="AM410" s="17">
        <v>9.5308584694724294E-2</v>
      </c>
      <c r="AN410" s="17">
        <v>0.211561677779316</v>
      </c>
      <c r="AO410" s="17">
        <v>0.22282576931107601</v>
      </c>
      <c r="AP410" s="17">
        <v>0.25204901130532398</v>
      </c>
      <c r="AQ410" s="17"/>
      <c r="AR410" s="17">
        <v>0.222690964067115</v>
      </c>
      <c r="AS410" s="17"/>
      <c r="AT410" s="17">
        <v>0.195183223166742</v>
      </c>
      <c r="AU410" s="17"/>
      <c r="AV410" s="17">
        <v>0.311059014340134</v>
      </c>
      <c r="AW410" s="17"/>
      <c r="AX410" s="17">
        <v>0.17857500070830001</v>
      </c>
      <c r="AY410" s="17">
        <v>0.20826903851014</v>
      </c>
      <c r="AZ410" s="17"/>
      <c r="BA410" s="17">
        <v>0.11892505679132701</v>
      </c>
      <c r="BB410" s="17">
        <v>0.170835258800898</v>
      </c>
    </row>
    <row r="411" spans="2:54">
      <c r="B411" t="s">
        <v>217</v>
      </c>
      <c r="C411" s="17">
        <v>0.401848345140632</v>
      </c>
      <c r="D411" s="17">
        <v>0.43023486268833699</v>
      </c>
      <c r="E411" s="17">
        <v>0.37371872709760701</v>
      </c>
      <c r="F411" s="17"/>
      <c r="G411" s="17">
        <v>0.43201873304849497</v>
      </c>
      <c r="H411" s="17">
        <v>0.45280667124329599</v>
      </c>
      <c r="I411" s="17">
        <v>0.399992326613198</v>
      </c>
      <c r="J411" s="17">
        <v>0.37480603195315898</v>
      </c>
      <c r="K411" s="17">
        <v>0.38029075156473802</v>
      </c>
      <c r="L411" s="17">
        <v>0.38161167468863399</v>
      </c>
      <c r="M411" s="17"/>
      <c r="N411" s="17">
        <v>0.44819465698392802</v>
      </c>
      <c r="O411" s="17">
        <v>0.38561150246245102</v>
      </c>
      <c r="P411" s="17">
        <v>0.421853769522685</v>
      </c>
      <c r="Q411" s="17">
        <v>0.35383733275058599</v>
      </c>
      <c r="R411" s="17"/>
      <c r="S411" s="17">
        <v>0.38908811108795999</v>
      </c>
      <c r="T411" s="17">
        <v>0.41933883993561</v>
      </c>
      <c r="U411" s="17">
        <v>0.40454186316630297</v>
      </c>
      <c r="V411" s="17">
        <v>0.31102129309223497</v>
      </c>
      <c r="W411" s="17">
        <v>0.43647403763266002</v>
      </c>
      <c r="X411" s="17">
        <v>0.31266177700939002</v>
      </c>
      <c r="Y411" s="17">
        <v>0.42295630663764799</v>
      </c>
      <c r="Z411" s="17">
        <v>0.43108777598879999</v>
      </c>
      <c r="AA411" s="17">
        <v>0.48221849380278498</v>
      </c>
      <c r="AB411" s="17">
        <v>0.418565723019858</v>
      </c>
      <c r="AC411" s="17">
        <v>0.42432916711164997</v>
      </c>
      <c r="AD411" s="17">
        <v>0.28639593055544399</v>
      </c>
      <c r="AE411" s="17"/>
      <c r="AF411" s="17">
        <v>0.48556763270733999</v>
      </c>
      <c r="AG411" s="17">
        <v>0.34861261807664601</v>
      </c>
      <c r="AH411" s="17">
        <v>0.49828158236668102</v>
      </c>
      <c r="AI411" s="17">
        <v>0.39496069831334002</v>
      </c>
      <c r="AJ411" s="17">
        <v>0.31402140918841598</v>
      </c>
      <c r="AK411" s="17"/>
      <c r="AL411" s="17">
        <v>0.32058499261072498</v>
      </c>
      <c r="AM411" s="17">
        <v>0.425048348758508</v>
      </c>
      <c r="AN411" s="17">
        <v>0.47744171710241401</v>
      </c>
      <c r="AO411" s="17">
        <v>0.45638580061501899</v>
      </c>
      <c r="AP411" s="17">
        <v>0.39275570342036098</v>
      </c>
      <c r="AQ411" s="17"/>
      <c r="AR411" s="17">
        <v>0.42635789866555501</v>
      </c>
      <c r="AS411" s="17"/>
      <c r="AT411" s="17">
        <v>0.462812194943509</v>
      </c>
      <c r="AU411" s="17"/>
      <c r="AV411" s="17">
        <v>0.38256364316924801</v>
      </c>
      <c r="AW411" s="17"/>
      <c r="AX411" s="17">
        <v>0.52070859530013702</v>
      </c>
      <c r="AY411" s="17">
        <v>0.464279482672317</v>
      </c>
      <c r="AZ411" s="17"/>
      <c r="BA411" s="17">
        <v>0.35570721039348602</v>
      </c>
      <c r="BB411" s="17">
        <v>0.43987082341212302</v>
      </c>
    </row>
    <row r="412" spans="2:54">
      <c r="B412" t="s">
        <v>218</v>
      </c>
      <c r="C412" s="17">
        <v>0.199306926747049</v>
      </c>
      <c r="D412" s="17">
        <v>0.180395805801917</v>
      </c>
      <c r="E412" s="17">
        <v>0.21854736440451</v>
      </c>
      <c r="F412" s="17"/>
      <c r="G412" s="17">
        <v>0.17789304966803601</v>
      </c>
      <c r="H412" s="17">
        <v>0.170406776254444</v>
      </c>
      <c r="I412" s="17">
        <v>0.184590053723939</v>
      </c>
      <c r="J412" s="17">
        <v>0.239239798171097</v>
      </c>
      <c r="K412" s="17">
        <v>0.193813110897988</v>
      </c>
      <c r="L412" s="17">
        <v>0.218785120043124</v>
      </c>
      <c r="M412" s="17"/>
      <c r="N412" s="17">
        <v>0.15310404084742699</v>
      </c>
      <c r="O412" s="17">
        <v>0.200918972015562</v>
      </c>
      <c r="P412" s="17">
        <v>0.20408346133153599</v>
      </c>
      <c r="Q412" s="17">
        <v>0.238535720934653</v>
      </c>
      <c r="R412" s="17"/>
      <c r="S412" s="17">
        <v>0.17066224389613299</v>
      </c>
      <c r="T412" s="17">
        <v>0.17936493589369301</v>
      </c>
      <c r="U412" s="17">
        <v>0.246195527051213</v>
      </c>
      <c r="V412" s="17">
        <v>0.192418224931862</v>
      </c>
      <c r="W412" s="17">
        <v>0.15377503038852799</v>
      </c>
      <c r="X412" s="17">
        <v>0.294819005985057</v>
      </c>
      <c r="Y412" s="17">
        <v>0.178155703053992</v>
      </c>
      <c r="Z412" s="17">
        <v>0.162081898727399</v>
      </c>
      <c r="AA412" s="17">
        <v>0.185108469720351</v>
      </c>
      <c r="AB412" s="17">
        <v>0.28307429534148998</v>
      </c>
      <c r="AC412" s="17">
        <v>0.15109003481459199</v>
      </c>
      <c r="AD412" s="17">
        <v>0.10294840396655899</v>
      </c>
      <c r="AE412" s="17"/>
      <c r="AF412" s="17">
        <v>0.13724343387357099</v>
      </c>
      <c r="AG412" s="17">
        <v>0.22828387574108799</v>
      </c>
      <c r="AH412" s="17">
        <v>0.20951378098617601</v>
      </c>
      <c r="AI412" s="17">
        <v>0.23099739080051099</v>
      </c>
      <c r="AJ412" s="17">
        <v>0.22186509213070199</v>
      </c>
      <c r="AK412" s="17"/>
      <c r="AL412" s="17">
        <v>0.21961367190469699</v>
      </c>
      <c r="AM412" s="17">
        <v>0.23056700218451601</v>
      </c>
      <c r="AN412" s="17">
        <v>0.15061845116063999</v>
      </c>
      <c r="AO412" s="17">
        <v>0.11473648204856</v>
      </c>
      <c r="AP412" s="17">
        <v>0.16592503591329699</v>
      </c>
      <c r="AQ412" s="17"/>
      <c r="AR412" s="17">
        <v>0.16636630869702601</v>
      </c>
      <c r="AS412" s="17"/>
      <c r="AT412" s="17">
        <v>0.12410485044196599</v>
      </c>
      <c r="AU412" s="17"/>
      <c r="AV412" s="17">
        <v>0.164075528661278</v>
      </c>
      <c r="AW412" s="17"/>
      <c r="AX412" s="17">
        <v>0.123261709846329</v>
      </c>
      <c r="AY412" s="17">
        <v>0.17483580683166799</v>
      </c>
      <c r="AZ412" s="17"/>
      <c r="BA412" s="17">
        <v>0.23144211839363099</v>
      </c>
      <c r="BB412" s="17">
        <v>0.19058702107624401</v>
      </c>
    </row>
    <row r="413" spans="2:54">
      <c r="B413" t="s">
        <v>219</v>
      </c>
      <c r="C413" s="17">
        <v>0.161121865013165</v>
      </c>
      <c r="D413" s="17">
        <v>0.12289582493920299</v>
      </c>
      <c r="E413" s="17">
        <v>0.199052929391422</v>
      </c>
      <c r="F413" s="17"/>
      <c r="G413" s="17">
        <v>0.15595008647737299</v>
      </c>
      <c r="H413" s="17">
        <v>0.154220715806998</v>
      </c>
      <c r="I413" s="17">
        <v>0.17283022453961</v>
      </c>
      <c r="J413" s="17">
        <v>0.19473306366807</v>
      </c>
      <c r="K413" s="17">
        <v>0.14847937901373301</v>
      </c>
      <c r="L413" s="17">
        <v>0.14063594761923101</v>
      </c>
      <c r="M413" s="17"/>
      <c r="N413" s="17">
        <v>0.117132321538419</v>
      </c>
      <c r="O413" s="17">
        <v>0.18973424121024501</v>
      </c>
      <c r="P413" s="17">
        <v>0.18021809353288301</v>
      </c>
      <c r="Q413" s="17">
        <v>0.165243508932295</v>
      </c>
      <c r="R413" s="17"/>
      <c r="S413" s="17">
        <v>0.15572337529529501</v>
      </c>
      <c r="T413" s="17">
        <v>0.14888749979495799</v>
      </c>
      <c r="U413" s="17">
        <v>7.5885009846358598E-2</v>
      </c>
      <c r="V413" s="17">
        <v>0.17319110924179201</v>
      </c>
      <c r="W413" s="17">
        <v>0.24807710628106899</v>
      </c>
      <c r="X413" s="17">
        <v>0.17384024804696099</v>
      </c>
      <c r="Y413" s="17">
        <v>0.178472365980513</v>
      </c>
      <c r="Z413" s="17">
        <v>0.23150838518240099</v>
      </c>
      <c r="AA413" s="17">
        <v>0.12675637950260901</v>
      </c>
      <c r="AB413" s="17">
        <v>0.13897504262851099</v>
      </c>
      <c r="AC413" s="17">
        <v>0.17494850054675201</v>
      </c>
      <c r="AD413" s="17">
        <v>0.31071951989636798</v>
      </c>
      <c r="AE413" s="17"/>
      <c r="AF413" s="17">
        <v>0.110401141996106</v>
      </c>
      <c r="AG413" s="17">
        <v>0.19587785615790199</v>
      </c>
      <c r="AH413" s="17">
        <v>0.13422091835799299</v>
      </c>
      <c r="AI413" s="17">
        <v>0.181915432902297</v>
      </c>
      <c r="AJ413" s="17">
        <v>0.18343938681452099</v>
      </c>
      <c r="AK413" s="17"/>
      <c r="AL413" s="17">
        <v>0.20096265566788701</v>
      </c>
      <c r="AM413" s="17">
        <v>0.180275373636339</v>
      </c>
      <c r="AN413" s="17">
        <v>0.104994433781194</v>
      </c>
      <c r="AO413" s="17">
        <v>0.132176422381621</v>
      </c>
      <c r="AP413" s="17">
        <v>0.110719258449392</v>
      </c>
      <c r="AQ413" s="17"/>
      <c r="AR413" s="17">
        <v>0.12351228787013301</v>
      </c>
      <c r="AS413" s="17"/>
      <c r="AT413" s="17">
        <v>0.12123825378501001</v>
      </c>
      <c r="AU413" s="17"/>
      <c r="AV413" s="17">
        <v>0.11342846718503501</v>
      </c>
      <c r="AW413" s="17"/>
      <c r="AX413" s="17">
        <v>0.11123299600035901</v>
      </c>
      <c r="AY413" s="17">
        <v>0.118625595776976</v>
      </c>
      <c r="AZ413" s="17"/>
      <c r="BA413" s="17">
        <v>0.163681460929824</v>
      </c>
      <c r="BB413" s="17">
        <v>0.13965881845701</v>
      </c>
    </row>
    <row r="414" spans="2:54">
      <c r="B414" t="s">
        <v>220</v>
      </c>
      <c r="C414" s="17">
        <v>8.7892964329547199E-2</v>
      </c>
      <c r="D414" s="17">
        <v>9.3825906556058603E-2</v>
      </c>
      <c r="E414" s="17">
        <v>8.2454439559336096E-2</v>
      </c>
      <c r="F414" s="17"/>
      <c r="G414" s="17">
        <v>8.0883281358370196E-2</v>
      </c>
      <c r="H414" s="17">
        <v>4.9532105059860498E-2</v>
      </c>
      <c r="I414" s="17">
        <v>7.7685997470252996E-2</v>
      </c>
      <c r="J414" s="17">
        <v>7.6907830444687894E-2</v>
      </c>
      <c r="K414" s="17">
        <v>0.113858307732456</v>
      </c>
      <c r="L414" s="17">
        <v>0.12202008343984</v>
      </c>
      <c r="M414" s="17"/>
      <c r="N414" s="17">
        <v>6.8697622314335696E-2</v>
      </c>
      <c r="O414" s="17">
        <v>6.6347647027601597E-2</v>
      </c>
      <c r="P414" s="17">
        <v>9.2404617785965801E-2</v>
      </c>
      <c r="Q414" s="17">
        <v>0.12284103388076401</v>
      </c>
      <c r="R414" s="17"/>
      <c r="S414" s="17">
        <v>2.9918080975512001E-2</v>
      </c>
      <c r="T414" s="17">
        <v>0.105232770473051</v>
      </c>
      <c r="U414" s="17">
        <v>9.8429570473117206E-2</v>
      </c>
      <c r="V414" s="17">
        <v>0.16288907779037001</v>
      </c>
      <c r="W414" s="17">
        <v>7.0988165376418999E-2</v>
      </c>
      <c r="X414" s="17">
        <v>5.9776245102485102E-2</v>
      </c>
      <c r="Y414" s="17">
        <v>0.12646733062080401</v>
      </c>
      <c r="Z414" s="17">
        <v>2.684314263873E-2</v>
      </c>
      <c r="AA414" s="17">
        <v>8.8553132294774795E-2</v>
      </c>
      <c r="AB414" s="17">
        <v>8.0093667248864894E-2</v>
      </c>
      <c r="AC414" s="17">
        <v>0.125444957838861</v>
      </c>
      <c r="AD414" s="17">
        <v>9.4152076105114502E-2</v>
      </c>
      <c r="AE414" s="17"/>
      <c r="AF414" s="17">
        <v>3.6850834863662002E-2</v>
      </c>
      <c r="AG414" s="17">
        <v>0.103887858915701</v>
      </c>
      <c r="AH414" s="17">
        <v>6.15552755325907E-2</v>
      </c>
      <c r="AI414" s="17">
        <v>1.46721364145498E-2</v>
      </c>
      <c r="AJ414" s="17">
        <v>0.18679668381241399</v>
      </c>
      <c r="AK414" s="17"/>
      <c r="AL414" s="17">
        <v>0.142262828349109</v>
      </c>
      <c r="AM414" s="17">
        <v>6.8800690725913299E-2</v>
      </c>
      <c r="AN414" s="17">
        <v>5.5383720176436099E-2</v>
      </c>
      <c r="AO414" s="17">
        <v>7.3875525643723503E-2</v>
      </c>
      <c r="AP414" s="17">
        <v>7.8550990911625901E-2</v>
      </c>
      <c r="AQ414" s="17"/>
      <c r="AR414" s="17">
        <v>6.1072540700171499E-2</v>
      </c>
      <c r="AS414" s="17"/>
      <c r="AT414" s="17">
        <v>9.6661477662772499E-2</v>
      </c>
      <c r="AU414" s="17"/>
      <c r="AV414" s="17">
        <v>2.8873346644305301E-2</v>
      </c>
      <c r="AW414" s="17"/>
      <c r="AX414" s="17">
        <v>6.6221698144874899E-2</v>
      </c>
      <c r="AY414" s="17">
        <v>3.3990076208899399E-2</v>
      </c>
      <c r="AZ414" s="17"/>
      <c r="BA414" s="17">
        <v>0.13024415349173199</v>
      </c>
      <c r="BB414" s="17">
        <v>5.9048078253725399E-2</v>
      </c>
    </row>
    <row r="415" spans="2:54">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row>
    <row r="416" spans="2:54">
      <c r="B416" s="6" t="s">
        <v>228</v>
      </c>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row>
    <row r="417" spans="2:54">
      <c r="B417" s="24" t="s">
        <v>31</v>
      </c>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row>
    <row r="418" spans="2:54">
      <c r="B418" t="s">
        <v>216</v>
      </c>
      <c r="C418" s="17">
        <v>9.6189122057344201E-2</v>
      </c>
      <c r="D418" s="17">
        <v>0.119348822891054</v>
      </c>
      <c r="E418" s="17">
        <v>7.3978272009468493E-2</v>
      </c>
      <c r="F418" s="17"/>
      <c r="G418" s="17">
        <v>8.7428006752762494E-2</v>
      </c>
      <c r="H418" s="17">
        <v>0.13955304275324701</v>
      </c>
      <c r="I418" s="17">
        <v>0.13236942729503101</v>
      </c>
      <c r="J418" s="17">
        <v>5.9628890777535297E-2</v>
      </c>
      <c r="K418" s="17">
        <v>0.10027490978937401</v>
      </c>
      <c r="L418" s="17">
        <v>6.5996068619144393E-2</v>
      </c>
      <c r="M418" s="17"/>
      <c r="N418" s="17">
        <v>0.13916478683251199</v>
      </c>
      <c r="O418" s="17">
        <v>7.6766625185667695E-2</v>
      </c>
      <c r="P418" s="17">
        <v>5.78561765207029E-2</v>
      </c>
      <c r="Q418" s="17">
        <v>0.103383246650949</v>
      </c>
      <c r="R418" s="17"/>
      <c r="S418" s="17">
        <v>0.20381034606135701</v>
      </c>
      <c r="T418" s="17">
        <v>8.2474764436303499E-2</v>
      </c>
      <c r="U418" s="17">
        <v>0.108274155724649</v>
      </c>
      <c r="V418" s="17">
        <v>1.8309533013367799E-2</v>
      </c>
      <c r="W418" s="17">
        <v>4.0598574449933297E-2</v>
      </c>
      <c r="X418" s="17">
        <v>8.1820177403435806E-2</v>
      </c>
      <c r="Y418" s="17">
        <v>7.8868840403536797E-2</v>
      </c>
      <c r="Z418" s="17">
        <v>9.9181945646838104E-2</v>
      </c>
      <c r="AA418" s="17">
        <v>9.7623968723102902E-2</v>
      </c>
      <c r="AB418" s="17">
        <v>0.112285770920766</v>
      </c>
      <c r="AC418" s="17">
        <v>6.2405056529648201E-2</v>
      </c>
      <c r="AD418" s="17">
        <v>0</v>
      </c>
      <c r="AE418" s="17"/>
      <c r="AF418" s="17">
        <v>0.154624421352167</v>
      </c>
      <c r="AG418" s="17">
        <v>7.9426233449929107E-2</v>
      </c>
      <c r="AH418" s="17">
        <v>6.8889882048494805E-2</v>
      </c>
      <c r="AI418" s="17">
        <v>8.0249265890897106E-2</v>
      </c>
      <c r="AJ418" s="17">
        <v>5.2110110434899402E-2</v>
      </c>
      <c r="AK418" s="17"/>
      <c r="AL418" s="17">
        <v>6.3324518801879101E-2</v>
      </c>
      <c r="AM418" s="17">
        <v>7.2218936339831896E-2</v>
      </c>
      <c r="AN418" s="17">
        <v>0.12259087716096501</v>
      </c>
      <c r="AO418" s="17">
        <v>0.190762665419971</v>
      </c>
      <c r="AP418" s="17">
        <v>0.22357278971269601</v>
      </c>
      <c r="AQ418" s="17"/>
      <c r="AR418" s="17">
        <v>0.14420129431022499</v>
      </c>
      <c r="AS418" s="17"/>
      <c r="AT418" s="17">
        <v>0.19771190696158</v>
      </c>
      <c r="AU418" s="17"/>
      <c r="AV418" s="17">
        <v>0.18751049148771501</v>
      </c>
      <c r="AW418" s="17"/>
      <c r="AX418" s="17">
        <v>0.153255771212532</v>
      </c>
      <c r="AY418" s="17">
        <v>0.150319946425711</v>
      </c>
      <c r="AZ418" s="17"/>
      <c r="BA418" s="17">
        <v>6.43062591112466E-2</v>
      </c>
      <c r="BB418" s="17">
        <v>0.13135544321974599</v>
      </c>
    </row>
    <row r="419" spans="2:54">
      <c r="B419" t="s">
        <v>217</v>
      </c>
      <c r="C419" s="17">
        <v>0.29341353977753198</v>
      </c>
      <c r="D419" s="17">
        <v>0.32472102686430998</v>
      </c>
      <c r="E419" s="17">
        <v>0.262003525063704</v>
      </c>
      <c r="F419" s="17"/>
      <c r="G419" s="17">
        <v>0.32076705285601198</v>
      </c>
      <c r="H419" s="17">
        <v>0.34541202266378901</v>
      </c>
      <c r="I419" s="17">
        <v>0.32609697344181898</v>
      </c>
      <c r="J419" s="17">
        <v>0.252282809433026</v>
      </c>
      <c r="K419" s="17">
        <v>0.29288629997704002</v>
      </c>
      <c r="L419" s="17">
        <v>0.24193656292695701</v>
      </c>
      <c r="M419" s="17"/>
      <c r="N419" s="17">
        <v>0.36438330227591997</v>
      </c>
      <c r="O419" s="17">
        <v>0.319760320716373</v>
      </c>
      <c r="P419" s="17">
        <v>0.25355233759699097</v>
      </c>
      <c r="Q419" s="17">
        <v>0.22883897420923099</v>
      </c>
      <c r="R419" s="17"/>
      <c r="S419" s="17">
        <v>0.31964278220975401</v>
      </c>
      <c r="T419" s="17">
        <v>0.26155446712770097</v>
      </c>
      <c r="U419" s="17">
        <v>0.27304866263928301</v>
      </c>
      <c r="V419" s="17">
        <v>0.31314180817384701</v>
      </c>
      <c r="W419" s="17">
        <v>0.28490296262970999</v>
      </c>
      <c r="X419" s="17">
        <v>0.31936158654511199</v>
      </c>
      <c r="Y419" s="17">
        <v>0.27981428499778099</v>
      </c>
      <c r="Z419" s="17">
        <v>0.23921760380284801</v>
      </c>
      <c r="AA419" s="17">
        <v>0.333465856608466</v>
      </c>
      <c r="AB419" s="17">
        <v>0.243730733375986</v>
      </c>
      <c r="AC419" s="17">
        <v>0.31335648394346299</v>
      </c>
      <c r="AD419" s="17">
        <v>0.345074536219173</v>
      </c>
      <c r="AE419" s="17"/>
      <c r="AF419" s="17">
        <v>0.410226742798665</v>
      </c>
      <c r="AG419" s="17">
        <v>0.23724601090228301</v>
      </c>
      <c r="AH419" s="17">
        <v>0.31397152844180398</v>
      </c>
      <c r="AI419" s="17">
        <v>0.30610840695841302</v>
      </c>
      <c r="AJ419" s="17">
        <v>0.18290922092628201</v>
      </c>
      <c r="AK419" s="17"/>
      <c r="AL419" s="17">
        <v>0.22674411812520601</v>
      </c>
      <c r="AM419" s="17">
        <v>0.28437708300564302</v>
      </c>
      <c r="AN419" s="17">
        <v>0.35814827819349299</v>
      </c>
      <c r="AO419" s="17">
        <v>0.35043681316324998</v>
      </c>
      <c r="AP419" s="17">
        <v>0.38247906354411199</v>
      </c>
      <c r="AQ419" s="17"/>
      <c r="AR419" s="17">
        <v>0.34039272984250202</v>
      </c>
      <c r="AS419" s="17"/>
      <c r="AT419" s="17">
        <v>0.36355849031132897</v>
      </c>
      <c r="AU419" s="17"/>
      <c r="AV419" s="17">
        <v>0.3626831497952</v>
      </c>
      <c r="AW419" s="17"/>
      <c r="AX419" s="17">
        <v>0.39004145579338101</v>
      </c>
      <c r="AY419" s="17">
        <v>0.383826419601147</v>
      </c>
      <c r="AZ419" s="17"/>
      <c r="BA419" s="17">
        <v>0.24238551487528201</v>
      </c>
      <c r="BB419" s="17">
        <v>0.32938740837742603</v>
      </c>
    </row>
    <row r="420" spans="2:54">
      <c r="B420" t="s">
        <v>218</v>
      </c>
      <c r="C420" s="17">
        <v>0.28623201086284</v>
      </c>
      <c r="D420" s="17">
        <v>0.264123288470687</v>
      </c>
      <c r="E420" s="17">
        <v>0.30699793955763099</v>
      </c>
      <c r="F420" s="17"/>
      <c r="G420" s="17">
        <v>0.23878002905964699</v>
      </c>
      <c r="H420" s="17">
        <v>0.20208196051389499</v>
      </c>
      <c r="I420" s="17">
        <v>0.218224883010388</v>
      </c>
      <c r="J420" s="17">
        <v>0.36729808092216198</v>
      </c>
      <c r="K420" s="17">
        <v>0.30271680082083002</v>
      </c>
      <c r="L420" s="17">
        <v>0.36013218955898602</v>
      </c>
      <c r="M420" s="17"/>
      <c r="N420" s="17">
        <v>0.24829405847671299</v>
      </c>
      <c r="O420" s="17">
        <v>0.27707280559234199</v>
      </c>
      <c r="P420" s="17">
        <v>0.300440186916962</v>
      </c>
      <c r="Q420" s="17">
        <v>0.32305175495636201</v>
      </c>
      <c r="R420" s="17"/>
      <c r="S420" s="17">
        <v>0.235580790958412</v>
      </c>
      <c r="T420" s="17">
        <v>0.33345307773785199</v>
      </c>
      <c r="U420" s="17">
        <v>0.25413130887850099</v>
      </c>
      <c r="V420" s="17">
        <v>0.31594144581391798</v>
      </c>
      <c r="W420" s="17">
        <v>0.29279504031209003</v>
      </c>
      <c r="X420" s="17">
        <v>0.29435275262865901</v>
      </c>
      <c r="Y420" s="17">
        <v>0.25405459339153003</v>
      </c>
      <c r="Z420" s="17">
        <v>0.43732249653623201</v>
      </c>
      <c r="AA420" s="17">
        <v>0.24614728061437899</v>
      </c>
      <c r="AB420" s="17">
        <v>0.32525089773330401</v>
      </c>
      <c r="AC420" s="17">
        <v>0.235532230255452</v>
      </c>
      <c r="AD420" s="17">
        <v>0.34006570433057998</v>
      </c>
      <c r="AE420" s="17"/>
      <c r="AF420" s="17">
        <v>0.229598848515533</v>
      </c>
      <c r="AG420" s="17">
        <v>0.30004064807836001</v>
      </c>
      <c r="AH420" s="17">
        <v>0.33863170790972102</v>
      </c>
      <c r="AI420" s="17">
        <v>0.30145607813689002</v>
      </c>
      <c r="AJ420" s="17">
        <v>0.309349946175207</v>
      </c>
      <c r="AK420" s="17"/>
      <c r="AL420" s="17">
        <v>0.33591380444459501</v>
      </c>
      <c r="AM420" s="17">
        <v>0.29693622566816502</v>
      </c>
      <c r="AN420" s="17">
        <v>0.274465051696965</v>
      </c>
      <c r="AO420" s="17">
        <v>0.17758200044390801</v>
      </c>
      <c r="AP420" s="17">
        <v>0.152531287335812</v>
      </c>
      <c r="AQ420" s="17"/>
      <c r="AR420" s="17">
        <v>0.234451250649645</v>
      </c>
      <c r="AS420" s="17"/>
      <c r="AT420" s="17">
        <v>0.137050402570464</v>
      </c>
      <c r="AU420" s="17"/>
      <c r="AV420" s="17">
        <v>0.218115366109526</v>
      </c>
      <c r="AW420" s="17"/>
      <c r="AX420" s="17">
        <v>0.21714366500436699</v>
      </c>
      <c r="AY420" s="17">
        <v>0.256499936014492</v>
      </c>
      <c r="AZ420" s="17"/>
      <c r="BA420" s="17">
        <v>0.31540720421186302</v>
      </c>
      <c r="BB420" s="17">
        <v>0.27266803675704199</v>
      </c>
    </row>
    <row r="421" spans="2:54">
      <c r="B421" t="s">
        <v>219</v>
      </c>
      <c r="C421" s="17">
        <v>0.222218954632597</v>
      </c>
      <c r="D421" s="17">
        <v>0.18153420542981499</v>
      </c>
      <c r="E421" s="17">
        <v>0.26279135738009601</v>
      </c>
      <c r="F421" s="17"/>
      <c r="G421" s="17">
        <v>0.28429542698395699</v>
      </c>
      <c r="H421" s="17">
        <v>0.24509426021869599</v>
      </c>
      <c r="I421" s="17">
        <v>0.23634581709211799</v>
      </c>
      <c r="J421" s="17">
        <v>0.223881389619942</v>
      </c>
      <c r="K421" s="17">
        <v>0.183420160166402</v>
      </c>
      <c r="L421" s="17">
        <v>0.177123747070913</v>
      </c>
      <c r="M421" s="17"/>
      <c r="N421" s="17">
        <v>0.18197229227719799</v>
      </c>
      <c r="O421" s="17">
        <v>0.22809679687489601</v>
      </c>
      <c r="P421" s="17">
        <v>0.28427713742543098</v>
      </c>
      <c r="Q421" s="17">
        <v>0.21151548802501499</v>
      </c>
      <c r="R421" s="17"/>
      <c r="S421" s="17">
        <v>0.19674929419797399</v>
      </c>
      <c r="T421" s="17">
        <v>0.17802629415334301</v>
      </c>
      <c r="U421" s="17">
        <v>0.25276711762550902</v>
      </c>
      <c r="V421" s="17">
        <v>0.19174431863422101</v>
      </c>
      <c r="W421" s="17">
        <v>0.31248313462597499</v>
      </c>
      <c r="X421" s="17">
        <v>0.222151532512574</v>
      </c>
      <c r="Y421" s="17">
        <v>0.269674938284439</v>
      </c>
      <c r="Z421" s="17">
        <v>0.17399386313342</v>
      </c>
      <c r="AA421" s="17">
        <v>0.23166114510657401</v>
      </c>
      <c r="AB421" s="17">
        <v>0.26724048314389598</v>
      </c>
      <c r="AC421" s="17">
        <v>0.19692477298383701</v>
      </c>
      <c r="AD421" s="17">
        <v>0.10400971630017999</v>
      </c>
      <c r="AE421" s="17"/>
      <c r="AF421" s="17">
        <v>0.177697461395524</v>
      </c>
      <c r="AG421" s="17">
        <v>0.26055013924951198</v>
      </c>
      <c r="AH421" s="17">
        <v>0.20290015723585</v>
      </c>
      <c r="AI421" s="17">
        <v>0.25132411579365899</v>
      </c>
      <c r="AJ421" s="17">
        <v>0.22484221035208499</v>
      </c>
      <c r="AK421" s="17"/>
      <c r="AL421" s="17">
        <v>0.21950604147140099</v>
      </c>
      <c r="AM421" s="17">
        <v>0.26260069166612499</v>
      </c>
      <c r="AN421" s="17">
        <v>0.18234966655280599</v>
      </c>
      <c r="AO421" s="17">
        <v>0.20157142000799899</v>
      </c>
      <c r="AP421" s="17">
        <v>0.134616627094434</v>
      </c>
      <c r="AQ421" s="17"/>
      <c r="AR421" s="17">
        <v>0.22791225076225999</v>
      </c>
      <c r="AS421" s="17"/>
      <c r="AT421" s="17">
        <v>0.230299479022819</v>
      </c>
      <c r="AU421" s="17"/>
      <c r="AV421" s="17">
        <v>0.193588268665535</v>
      </c>
      <c r="AW421" s="17"/>
      <c r="AX421" s="17">
        <v>0.211293207748946</v>
      </c>
      <c r="AY421" s="17">
        <v>0.16202833809242001</v>
      </c>
      <c r="AZ421" s="17"/>
      <c r="BA421" s="17">
        <v>0.22654461329162701</v>
      </c>
      <c r="BB421" s="17">
        <v>0.198666117077855</v>
      </c>
    </row>
    <row r="422" spans="2:54">
      <c r="B422" t="s">
        <v>220</v>
      </c>
      <c r="C422" s="17">
        <v>0.10194637266968599</v>
      </c>
      <c r="D422" s="17">
        <v>0.110272656344134</v>
      </c>
      <c r="E422" s="17">
        <v>9.4228905989101205E-2</v>
      </c>
      <c r="F422" s="17"/>
      <c r="G422" s="17">
        <v>6.8729484347621606E-2</v>
      </c>
      <c r="H422" s="17">
        <v>6.7858713850372995E-2</v>
      </c>
      <c r="I422" s="17">
        <v>8.6962899160643897E-2</v>
      </c>
      <c r="J422" s="17">
        <v>9.6908829247334696E-2</v>
      </c>
      <c r="K422" s="17">
        <v>0.120701829246355</v>
      </c>
      <c r="L422" s="17">
        <v>0.15481143182400001</v>
      </c>
      <c r="M422" s="17"/>
      <c r="N422" s="17">
        <v>6.61855601376556E-2</v>
      </c>
      <c r="O422" s="17">
        <v>9.8303451630720601E-2</v>
      </c>
      <c r="P422" s="17">
        <v>0.103874161539913</v>
      </c>
      <c r="Q422" s="17">
        <v>0.133210536158442</v>
      </c>
      <c r="R422" s="17"/>
      <c r="S422" s="17">
        <v>4.4216786572502699E-2</v>
      </c>
      <c r="T422" s="17">
        <v>0.1444913965448</v>
      </c>
      <c r="U422" s="17">
        <v>0.111778755132057</v>
      </c>
      <c r="V422" s="17">
        <v>0.16086289436464599</v>
      </c>
      <c r="W422" s="17">
        <v>6.92202879822926E-2</v>
      </c>
      <c r="X422" s="17">
        <v>8.2313950910218994E-2</v>
      </c>
      <c r="Y422" s="17">
        <v>0.117587342922713</v>
      </c>
      <c r="Z422" s="17">
        <v>5.0284090880661603E-2</v>
      </c>
      <c r="AA422" s="17">
        <v>9.1101748947478203E-2</v>
      </c>
      <c r="AB422" s="17">
        <v>5.1492114826048797E-2</v>
      </c>
      <c r="AC422" s="17">
        <v>0.19178145628760099</v>
      </c>
      <c r="AD422" s="17">
        <v>0.210850043150067</v>
      </c>
      <c r="AE422" s="17"/>
      <c r="AF422" s="17">
        <v>2.78525259381113E-2</v>
      </c>
      <c r="AG422" s="17">
        <v>0.122736968319916</v>
      </c>
      <c r="AH422" s="17">
        <v>7.5606724364130906E-2</v>
      </c>
      <c r="AI422" s="17">
        <v>6.0862133220141099E-2</v>
      </c>
      <c r="AJ422" s="17">
        <v>0.23078851211152701</v>
      </c>
      <c r="AK422" s="17"/>
      <c r="AL422" s="17">
        <v>0.15451151715691899</v>
      </c>
      <c r="AM422" s="17">
        <v>8.3867063320234303E-2</v>
      </c>
      <c r="AN422" s="17">
        <v>6.2446126395770803E-2</v>
      </c>
      <c r="AO422" s="17">
        <v>7.9647100964872999E-2</v>
      </c>
      <c r="AP422" s="17">
        <v>0.106800232312946</v>
      </c>
      <c r="AQ422" s="17"/>
      <c r="AR422" s="17">
        <v>5.3042474435368199E-2</v>
      </c>
      <c r="AS422" s="17"/>
      <c r="AT422" s="17">
        <v>7.1379721133806903E-2</v>
      </c>
      <c r="AU422" s="17"/>
      <c r="AV422" s="17">
        <v>3.8102723942023901E-2</v>
      </c>
      <c r="AW422" s="17"/>
      <c r="AX422" s="17">
        <v>2.8265900240773901E-2</v>
      </c>
      <c r="AY422" s="17">
        <v>4.7325359866229502E-2</v>
      </c>
      <c r="AZ422" s="17"/>
      <c r="BA422" s="17">
        <v>0.151356408509981</v>
      </c>
      <c r="BB422" s="17">
        <v>6.7922994567931494E-2</v>
      </c>
    </row>
    <row r="423" spans="2:54">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row>
    <row r="424" spans="2:54">
      <c r="B424" s="6" t="s">
        <v>229</v>
      </c>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row>
    <row r="425" spans="2:54">
      <c r="B425" s="24" t="s">
        <v>31</v>
      </c>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row>
    <row r="426" spans="2:54">
      <c r="B426" t="s">
        <v>216</v>
      </c>
      <c r="C426" s="17">
        <v>5.4081947452413001E-2</v>
      </c>
      <c r="D426" s="17">
        <v>7.5965646928589703E-2</v>
      </c>
      <c r="E426" s="17">
        <v>3.29485576644944E-2</v>
      </c>
      <c r="F426" s="17"/>
      <c r="G426" s="17">
        <v>9.6507387223295493E-2</v>
      </c>
      <c r="H426" s="17">
        <v>8.2640119579943896E-2</v>
      </c>
      <c r="I426" s="17">
        <v>6.9160978653848904E-2</v>
      </c>
      <c r="J426" s="17">
        <v>5.3342674404987203E-2</v>
      </c>
      <c r="K426" s="17">
        <v>1.55640286308546E-2</v>
      </c>
      <c r="L426" s="17">
        <v>1.8982065960559898E-2</v>
      </c>
      <c r="M426" s="17"/>
      <c r="N426" s="17">
        <v>6.9070934432309106E-2</v>
      </c>
      <c r="O426" s="17">
        <v>6.16914696884929E-2</v>
      </c>
      <c r="P426" s="17">
        <v>5.2692886012337598E-2</v>
      </c>
      <c r="Q426" s="17">
        <v>3.3816405265655602E-2</v>
      </c>
      <c r="R426" s="17"/>
      <c r="S426" s="17">
        <v>0.139220718905609</v>
      </c>
      <c r="T426" s="17">
        <v>3.9040903336717399E-2</v>
      </c>
      <c r="U426" s="17">
        <v>2.6652976961758501E-2</v>
      </c>
      <c r="V426" s="17">
        <v>5.3480997521284199E-2</v>
      </c>
      <c r="W426" s="17">
        <v>2.9972237161242199E-2</v>
      </c>
      <c r="X426" s="17">
        <v>3.6114878861805998E-2</v>
      </c>
      <c r="Y426" s="17">
        <v>9.8973756641582405E-3</v>
      </c>
      <c r="Z426" s="17">
        <v>0.102687342399248</v>
      </c>
      <c r="AA426" s="17">
        <v>2.52326052101009E-2</v>
      </c>
      <c r="AB426" s="17">
        <v>7.3901832778557303E-2</v>
      </c>
      <c r="AC426" s="17">
        <v>6.5024402926899705E-2</v>
      </c>
      <c r="AD426" s="17">
        <v>0</v>
      </c>
      <c r="AE426" s="17"/>
      <c r="AF426" s="17">
        <v>9.0600212618377696E-2</v>
      </c>
      <c r="AG426" s="17">
        <v>4.2993369541152203E-2</v>
      </c>
      <c r="AH426" s="17">
        <v>4.6079306744264102E-2</v>
      </c>
      <c r="AI426" s="17">
        <v>4.5281347136353498E-2</v>
      </c>
      <c r="AJ426" s="17">
        <v>3.5289920448868903E-2</v>
      </c>
      <c r="AK426" s="17"/>
      <c r="AL426" s="17">
        <v>2.81091776676647E-2</v>
      </c>
      <c r="AM426" s="17">
        <v>5.0860622934156503E-2</v>
      </c>
      <c r="AN426" s="17">
        <v>6.2617931777021699E-2</v>
      </c>
      <c r="AO426" s="17">
        <v>0.12184239993918899</v>
      </c>
      <c r="AP426" s="17">
        <v>0.176679086161879</v>
      </c>
      <c r="AQ426" s="17"/>
      <c r="AR426" s="17">
        <v>8.4730646543901306E-2</v>
      </c>
      <c r="AS426" s="17"/>
      <c r="AT426" s="17">
        <v>0.141770696693197</v>
      </c>
      <c r="AU426" s="17"/>
      <c r="AV426" s="17">
        <v>0.104733885517974</v>
      </c>
      <c r="AW426" s="17"/>
      <c r="AX426" s="17">
        <v>0.10829547874232399</v>
      </c>
      <c r="AY426" s="17">
        <v>6.8894076663541803E-2</v>
      </c>
      <c r="AZ426" s="17"/>
      <c r="BA426" s="17">
        <v>2.36638060475989E-2</v>
      </c>
      <c r="BB426" s="17">
        <v>7.3753034216201496E-2</v>
      </c>
    </row>
    <row r="427" spans="2:54">
      <c r="B427" t="s">
        <v>217</v>
      </c>
      <c r="C427" s="17">
        <v>0.245852869999764</v>
      </c>
      <c r="D427" s="17">
        <v>0.25741953589953898</v>
      </c>
      <c r="E427" s="17">
        <v>0.233606850122516</v>
      </c>
      <c r="F427" s="17"/>
      <c r="G427" s="17">
        <v>0.30586648724786603</v>
      </c>
      <c r="H427" s="17">
        <v>0.357861634799787</v>
      </c>
      <c r="I427" s="17">
        <v>0.24437331926053499</v>
      </c>
      <c r="J427" s="17">
        <v>0.26003965061497403</v>
      </c>
      <c r="K427" s="17">
        <v>0.19323473280687201</v>
      </c>
      <c r="L427" s="17">
        <v>0.14353639395367301</v>
      </c>
      <c r="M427" s="17"/>
      <c r="N427" s="17">
        <v>0.29732705118914299</v>
      </c>
      <c r="O427" s="17">
        <v>0.21850753134689599</v>
      </c>
      <c r="P427" s="17">
        <v>0.26790797580480902</v>
      </c>
      <c r="Q427" s="17">
        <v>0.19555793722831399</v>
      </c>
      <c r="R427" s="17"/>
      <c r="S427" s="17">
        <v>0.26480609478613598</v>
      </c>
      <c r="T427" s="17">
        <v>0.15839757219848799</v>
      </c>
      <c r="U427" s="17">
        <v>0.20732636231485399</v>
      </c>
      <c r="V427" s="17">
        <v>0.24283181009928301</v>
      </c>
      <c r="W427" s="17">
        <v>0.23991706728927001</v>
      </c>
      <c r="X427" s="17">
        <v>0.26573443406630198</v>
      </c>
      <c r="Y427" s="17">
        <v>0.23504319630902701</v>
      </c>
      <c r="Z427" s="17">
        <v>0.31373312965612998</v>
      </c>
      <c r="AA427" s="17">
        <v>0.34193151430878999</v>
      </c>
      <c r="AB427" s="17">
        <v>0.23352594248351799</v>
      </c>
      <c r="AC427" s="17">
        <v>0.249481482871204</v>
      </c>
      <c r="AD427" s="17">
        <v>0.24760105003598601</v>
      </c>
      <c r="AE427" s="17"/>
      <c r="AF427" s="17">
        <v>0.377280566712688</v>
      </c>
      <c r="AG427" s="17">
        <v>0.13864152150888001</v>
      </c>
      <c r="AH427" s="17">
        <v>0.30189626100761902</v>
      </c>
      <c r="AI427" s="17">
        <v>0.27679063802039899</v>
      </c>
      <c r="AJ427" s="17">
        <v>0.136591813421612</v>
      </c>
      <c r="AK427" s="17"/>
      <c r="AL427" s="17">
        <v>0.155875463836191</v>
      </c>
      <c r="AM427" s="17">
        <v>0.224088625873751</v>
      </c>
      <c r="AN427" s="17">
        <v>0.30627108757465399</v>
      </c>
      <c r="AO427" s="17">
        <v>0.31193627090485099</v>
      </c>
      <c r="AP427" s="17">
        <v>0.35458989061080898</v>
      </c>
      <c r="AQ427" s="17"/>
      <c r="AR427" s="17">
        <v>0.35019796359724498</v>
      </c>
      <c r="AS427" s="17"/>
      <c r="AT427" s="17">
        <v>0.37276573336551999</v>
      </c>
      <c r="AU427" s="17"/>
      <c r="AV427" s="17">
        <v>0.39079811807124099</v>
      </c>
      <c r="AW427" s="17"/>
      <c r="AX427" s="17">
        <v>0.308551136720009</v>
      </c>
      <c r="AY427" s="17">
        <v>0.37776046754582199</v>
      </c>
      <c r="AZ427" s="17"/>
      <c r="BA427" s="17">
        <v>0.17236498221516</v>
      </c>
      <c r="BB427" s="17">
        <v>0.30208617146424399</v>
      </c>
    </row>
    <row r="428" spans="2:54">
      <c r="B428" t="s">
        <v>218</v>
      </c>
      <c r="C428" s="17">
        <v>0.273267582301359</v>
      </c>
      <c r="D428" s="17">
        <v>0.25019262093225902</v>
      </c>
      <c r="E428" s="17">
        <v>0.29686388858714102</v>
      </c>
      <c r="F428" s="17"/>
      <c r="G428" s="17">
        <v>0.23774709827023599</v>
      </c>
      <c r="H428" s="17">
        <v>0.18534787071030101</v>
      </c>
      <c r="I428" s="17">
        <v>0.291370512145321</v>
      </c>
      <c r="J428" s="17">
        <v>0.25923560644205401</v>
      </c>
      <c r="K428" s="17">
        <v>0.31984633260230799</v>
      </c>
      <c r="L428" s="17">
        <v>0.330057959654666</v>
      </c>
      <c r="M428" s="17"/>
      <c r="N428" s="17">
        <v>0.270189725138618</v>
      </c>
      <c r="O428" s="17">
        <v>0.30418062685823699</v>
      </c>
      <c r="P428" s="17">
        <v>0.19287737006699801</v>
      </c>
      <c r="Q428" s="17">
        <v>0.31514211756889299</v>
      </c>
      <c r="R428" s="17"/>
      <c r="S428" s="17">
        <v>0.27845823051145702</v>
      </c>
      <c r="T428" s="17">
        <v>0.30064061552381599</v>
      </c>
      <c r="U428" s="17">
        <v>0.31257650603783999</v>
      </c>
      <c r="V428" s="17">
        <v>0.30616084923387998</v>
      </c>
      <c r="W428" s="17">
        <v>0.17126864743704601</v>
      </c>
      <c r="X428" s="17">
        <v>0.32899946246093997</v>
      </c>
      <c r="Y428" s="17">
        <v>0.30574431620694598</v>
      </c>
      <c r="Z428" s="17">
        <v>0.33449972532884897</v>
      </c>
      <c r="AA428" s="17">
        <v>0.219468177173022</v>
      </c>
      <c r="AB428" s="17">
        <v>0.28388476132588503</v>
      </c>
      <c r="AC428" s="17">
        <v>0.135895682943553</v>
      </c>
      <c r="AD428" s="17">
        <v>0.17151327868312399</v>
      </c>
      <c r="AE428" s="17"/>
      <c r="AF428" s="17">
        <v>0.29944329846302198</v>
      </c>
      <c r="AG428" s="17">
        <v>0.25028442662092798</v>
      </c>
      <c r="AH428" s="17">
        <v>0.36741293320191598</v>
      </c>
      <c r="AI428" s="17">
        <v>0.27965862023513</v>
      </c>
      <c r="AJ428" s="17">
        <v>0.147463815334263</v>
      </c>
      <c r="AK428" s="17"/>
      <c r="AL428" s="17">
        <v>0.314618295443858</v>
      </c>
      <c r="AM428" s="17">
        <v>0.30842110135901302</v>
      </c>
      <c r="AN428" s="17">
        <v>0.27184920729963302</v>
      </c>
      <c r="AO428" s="17">
        <v>0.25174664547522801</v>
      </c>
      <c r="AP428" s="17">
        <v>0.26677501164252099</v>
      </c>
      <c r="AQ428" s="17"/>
      <c r="AR428" s="17">
        <v>0.22667831646140699</v>
      </c>
      <c r="AS428" s="17"/>
      <c r="AT428" s="17">
        <v>0.13335299399591399</v>
      </c>
      <c r="AU428" s="17"/>
      <c r="AV428" s="17">
        <v>0.29640364248585399</v>
      </c>
      <c r="AW428" s="17"/>
      <c r="AX428" s="17">
        <v>0.20388071408014499</v>
      </c>
      <c r="AY428" s="17">
        <v>0.31494578907254001</v>
      </c>
      <c r="AZ428" s="17"/>
      <c r="BA428" s="17">
        <v>0.25348080643106702</v>
      </c>
      <c r="BB428" s="17">
        <v>0.27999765141974697</v>
      </c>
    </row>
    <row r="429" spans="2:54">
      <c r="B429" t="s">
        <v>219</v>
      </c>
      <c r="C429" s="17">
        <v>0.29203360345041401</v>
      </c>
      <c r="D429" s="17">
        <v>0.25637505785070402</v>
      </c>
      <c r="E429" s="17">
        <v>0.32594575966584399</v>
      </c>
      <c r="F429" s="17"/>
      <c r="G429" s="17">
        <v>0.28976354697238599</v>
      </c>
      <c r="H429" s="17">
        <v>0.27313656222794302</v>
      </c>
      <c r="I429" s="17">
        <v>0.30406178847475701</v>
      </c>
      <c r="J429" s="17">
        <v>0.31596770227114601</v>
      </c>
      <c r="K429" s="17">
        <v>0.25862000637174898</v>
      </c>
      <c r="L429" s="17">
        <v>0.30273721808973603</v>
      </c>
      <c r="M429" s="17"/>
      <c r="N429" s="17">
        <v>0.26879278175364502</v>
      </c>
      <c r="O429" s="17">
        <v>0.28945127328655501</v>
      </c>
      <c r="P429" s="17">
        <v>0.32165752834783301</v>
      </c>
      <c r="Q429" s="17">
        <v>0.29121930386307299</v>
      </c>
      <c r="R429" s="17"/>
      <c r="S429" s="17">
        <v>0.256641425837768</v>
      </c>
      <c r="T429" s="17">
        <v>0.34525342889350702</v>
      </c>
      <c r="U429" s="17">
        <v>0.26491865905749901</v>
      </c>
      <c r="V429" s="17">
        <v>0.26077213225882501</v>
      </c>
      <c r="W429" s="17">
        <v>0.40024220000817901</v>
      </c>
      <c r="X429" s="17">
        <v>0.24620980454805999</v>
      </c>
      <c r="Y429" s="17">
        <v>0.293468495361699</v>
      </c>
      <c r="Z429" s="17">
        <v>0.168742275122062</v>
      </c>
      <c r="AA429" s="17">
        <v>0.32018830476675603</v>
      </c>
      <c r="AB429" s="17">
        <v>0.25265881864884399</v>
      </c>
      <c r="AC429" s="17">
        <v>0.32142953784846201</v>
      </c>
      <c r="AD429" s="17">
        <v>0.42081034660966898</v>
      </c>
      <c r="AE429" s="17"/>
      <c r="AF429" s="17">
        <v>0.186051435676439</v>
      </c>
      <c r="AG429" s="17">
        <v>0.384575505935706</v>
      </c>
      <c r="AH429" s="17">
        <v>0.22913229381799899</v>
      </c>
      <c r="AI429" s="17">
        <v>0.33749511021102602</v>
      </c>
      <c r="AJ429" s="17">
        <v>0.398438526298243</v>
      </c>
      <c r="AK429" s="17"/>
      <c r="AL429" s="17">
        <v>0.33059772106156099</v>
      </c>
      <c r="AM429" s="17">
        <v>0.30446168734957602</v>
      </c>
      <c r="AN429" s="17">
        <v>0.240597034639805</v>
      </c>
      <c r="AO429" s="17">
        <v>0.23560613669994299</v>
      </c>
      <c r="AP429" s="17">
        <v>0.16286586849575399</v>
      </c>
      <c r="AQ429" s="17"/>
      <c r="AR429" s="17">
        <v>0.24334042692104199</v>
      </c>
      <c r="AS429" s="17"/>
      <c r="AT429" s="17">
        <v>0.23028570965783199</v>
      </c>
      <c r="AU429" s="17"/>
      <c r="AV429" s="17">
        <v>0.16696962196453499</v>
      </c>
      <c r="AW429" s="17"/>
      <c r="AX429" s="17">
        <v>0.30478625052299002</v>
      </c>
      <c r="AY429" s="17">
        <v>0.19269880469678899</v>
      </c>
      <c r="AZ429" s="17"/>
      <c r="BA429" s="17">
        <v>0.33547145123269001</v>
      </c>
      <c r="BB429" s="17">
        <v>0.25290972537582901</v>
      </c>
    </row>
    <row r="430" spans="2:54">
      <c r="B430" t="s">
        <v>220</v>
      </c>
      <c r="C430" s="17">
        <v>0.13476399679605</v>
      </c>
      <c r="D430" s="17">
        <v>0.16004713838890899</v>
      </c>
      <c r="E430" s="17">
        <v>0.11063494396000501</v>
      </c>
      <c r="F430" s="17"/>
      <c r="G430" s="17">
        <v>7.0115480286217197E-2</v>
      </c>
      <c r="H430" s="17">
        <v>0.101013812682024</v>
      </c>
      <c r="I430" s="17">
        <v>9.1033401465539093E-2</v>
      </c>
      <c r="J430" s="17">
        <v>0.111414366266839</v>
      </c>
      <c r="K430" s="17">
        <v>0.21273489958821701</v>
      </c>
      <c r="L430" s="17">
        <v>0.204686362341365</v>
      </c>
      <c r="M430" s="17"/>
      <c r="N430" s="17">
        <v>9.4619507486284907E-2</v>
      </c>
      <c r="O430" s="17">
        <v>0.126169098819819</v>
      </c>
      <c r="P430" s="17">
        <v>0.164864239768023</v>
      </c>
      <c r="Q430" s="17">
        <v>0.16426423607406501</v>
      </c>
      <c r="R430" s="17"/>
      <c r="S430" s="17">
        <v>6.0873529959030198E-2</v>
      </c>
      <c r="T430" s="17">
        <v>0.156667480047471</v>
      </c>
      <c r="U430" s="17">
        <v>0.18852549562804899</v>
      </c>
      <c r="V430" s="17">
        <v>0.13675421088672901</v>
      </c>
      <c r="W430" s="17">
        <v>0.158599848104264</v>
      </c>
      <c r="X430" s="17">
        <v>0.12294142006289301</v>
      </c>
      <c r="Y430" s="17">
        <v>0.15584661645817</v>
      </c>
      <c r="Z430" s="17">
        <v>8.03375274937113E-2</v>
      </c>
      <c r="AA430" s="17">
        <v>9.3179398541330297E-2</v>
      </c>
      <c r="AB430" s="17">
        <v>0.156028644763195</v>
      </c>
      <c r="AC430" s="17">
        <v>0.228168893409882</v>
      </c>
      <c r="AD430" s="17">
        <v>0.16007532467122099</v>
      </c>
      <c r="AE430" s="17"/>
      <c r="AF430" s="17">
        <v>4.6624486529474297E-2</v>
      </c>
      <c r="AG430" s="17">
        <v>0.183505176393334</v>
      </c>
      <c r="AH430" s="17">
        <v>5.54792052282016E-2</v>
      </c>
      <c r="AI430" s="17">
        <v>6.0774284397091302E-2</v>
      </c>
      <c r="AJ430" s="17">
        <v>0.28221592449701399</v>
      </c>
      <c r="AK430" s="17"/>
      <c r="AL430" s="17">
        <v>0.170799341990725</v>
      </c>
      <c r="AM430" s="17">
        <v>0.112167962483504</v>
      </c>
      <c r="AN430" s="17">
        <v>0.118664738708887</v>
      </c>
      <c r="AO430" s="17">
        <v>7.88685469807896E-2</v>
      </c>
      <c r="AP430" s="17">
        <v>3.9090143089036002E-2</v>
      </c>
      <c r="AQ430" s="17"/>
      <c r="AR430" s="17">
        <v>9.5052646476404795E-2</v>
      </c>
      <c r="AS430" s="17"/>
      <c r="AT430" s="17">
        <v>0.121824866287537</v>
      </c>
      <c r="AU430" s="17"/>
      <c r="AV430" s="17">
        <v>4.10947319603953E-2</v>
      </c>
      <c r="AW430" s="17"/>
      <c r="AX430" s="17">
        <v>7.4486419934532394E-2</v>
      </c>
      <c r="AY430" s="17">
        <v>4.5700862021307298E-2</v>
      </c>
      <c r="AZ430" s="17"/>
      <c r="BA430" s="17">
        <v>0.21501895407348501</v>
      </c>
      <c r="BB430" s="17">
        <v>9.1253417523978794E-2</v>
      </c>
    </row>
    <row r="431" spans="2:54">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row>
    <row r="432" spans="2:54">
      <c r="B432" s="6" t="s">
        <v>230</v>
      </c>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row>
    <row r="433" spans="2:54">
      <c r="B433" s="24" t="s">
        <v>31</v>
      </c>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row>
    <row r="434" spans="2:54">
      <c r="B434" t="s">
        <v>216</v>
      </c>
      <c r="C434" s="17">
        <v>0.116239942565007</v>
      </c>
      <c r="D434" s="17">
        <v>0.15694270307006999</v>
      </c>
      <c r="E434" s="17">
        <v>8.0200149325656098E-2</v>
      </c>
      <c r="F434" s="17"/>
      <c r="G434" s="17">
        <v>0.105943299422903</v>
      </c>
      <c r="H434" s="17">
        <v>0.20502298944656899</v>
      </c>
      <c r="I434" s="17">
        <v>0.139386667709061</v>
      </c>
      <c r="J434" s="17">
        <v>0.14512715554042099</v>
      </c>
      <c r="K434" s="17">
        <v>4.7662756062602701E-2</v>
      </c>
      <c r="L434" s="17">
        <v>5.9243934797717501E-2</v>
      </c>
      <c r="M434" s="17"/>
      <c r="N434" s="17">
        <v>0.164573570590828</v>
      </c>
      <c r="O434" s="17">
        <v>9.8604484885987095E-2</v>
      </c>
      <c r="P434" s="17">
        <v>0.12421504320481599</v>
      </c>
      <c r="Q434" s="17">
        <v>7.99150091192211E-2</v>
      </c>
      <c r="R434" s="17"/>
      <c r="S434" s="17">
        <v>0.19820972822966801</v>
      </c>
      <c r="T434" s="17">
        <v>0.12447967215795699</v>
      </c>
      <c r="U434" s="17">
        <v>5.71266987338983E-2</v>
      </c>
      <c r="V434" s="17">
        <v>0.154948111988396</v>
      </c>
      <c r="W434" s="17">
        <v>0.11587966900668099</v>
      </c>
      <c r="X434" s="17">
        <v>9.2077176592238602E-2</v>
      </c>
      <c r="Y434" s="17">
        <v>7.7878338960253493E-2</v>
      </c>
      <c r="Z434" s="17">
        <v>8.4725133153815496E-2</v>
      </c>
      <c r="AA434" s="17">
        <v>6.0422478378479499E-2</v>
      </c>
      <c r="AB434" s="17">
        <v>0.152575721776469</v>
      </c>
      <c r="AC434" s="17">
        <v>0.12891147736056899</v>
      </c>
      <c r="AD434" s="17">
        <v>0</v>
      </c>
      <c r="AE434" s="17"/>
      <c r="AF434" s="17">
        <v>0.21046133913258799</v>
      </c>
      <c r="AG434" s="17">
        <v>8.8186922189989803E-2</v>
      </c>
      <c r="AH434" s="17">
        <v>0.109940537738811</v>
      </c>
      <c r="AI434" s="17">
        <v>7.8007539654647004E-2</v>
      </c>
      <c r="AJ434" s="17">
        <v>4.9818994762728497E-2</v>
      </c>
      <c r="AK434" s="17"/>
      <c r="AL434" s="17">
        <v>7.4154597732439195E-2</v>
      </c>
      <c r="AM434" s="17">
        <v>7.6772232986568503E-2</v>
      </c>
      <c r="AN434" s="17">
        <v>0.17005445532909599</v>
      </c>
      <c r="AO434" s="17">
        <v>0.132729506505737</v>
      </c>
      <c r="AP434" s="17">
        <v>0.31885017771976598</v>
      </c>
      <c r="AQ434" s="17"/>
      <c r="AR434" s="17">
        <v>0.279109829131168</v>
      </c>
      <c r="AS434" s="17"/>
      <c r="AT434" s="17">
        <v>0.29768757254788902</v>
      </c>
      <c r="AU434" s="17"/>
      <c r="AV434" s="17">
        <v>0.280877115099744</v>
      </c>
      <c r="AW434" s="17"/>
      <c r="AX434" s="17">
        <v>0.21607492010475501</v>
      </c>
      <c r="AY434" s="17">
        <v>0.17313960026533601</v>
      </c>
      <c r="AZ434" s="17"/>
      <c r="BA434" s="17">
        <v>8.6377674170930605E-2</v>
      </c>
      <c r="BB434" s="17">
        <v>0.139988158557486</v>
      </c>
    </row>
    <row r="435" spans="2:54">
      <c r="B435" t="s">
        <v>217</v>
      </c>
      <c r="C435" s="17">
        <v>0.40436157469086897</v>
      </c>
      <c r="D435" s="17">
        <v>0.418878666096131</v>
      </c>
      <c r="E435" s="17">
        <v>0.39154389360884201</v>
      </c>
      <c r="F435" s="17"/>
      <c r="G435" s="17">
        <v>0.51494281643179396</v>
      </c>
      <c r="H435" s="17">
        <v>0.489790514798011</v>
      </c>
      <c r="I435" s="17">
        <v>0.397658461852268</v>
      </c>
      <c r="J435" s="17">
        <v>0.34989624252288698</v>
      </c>
      <c r="K435" s="17">
        <v>0.372936352057889</v>
      </c>
      <c r="L435" s="17">
        <v>0.341702378769217</v>
      </c>
      <c r="M435" s="17"/>
      <c r="N435" s="17">
        <v>0.43323065268213601</v>
      </c>
      <c r="O435" s="17">
        <v>0.38160385634218702</v>
      </c>
      <c r="P435" s="17">
        <v>0.41226580642189797</v>
      </c>
      <c r="Q435" s="17">
        <v>0.38717578351466098</v>
      </c>
      <c r="R435" s="17"/>
      <c r="S435" s="17">
        <v>0.44552409909601798</v>
      </c>
      <c r="T435" s="17">
        <v>0.36149255307740902</v>
      </c>
      <c r="U435" s="17">
        <v>0.36461611248773701</v>
      </c>
      <c r="V435" s="17">
        <v>0.422410438190505</v>
      </c>
      <c r="W435" s="17">
        <v>0.34404242732345403</v>
      </c>
      <c r="X435" s="17">
        <v>0.34937300036827401</v>
      </c>
      <c r="Y435" s="17">
        <v>0.46701462973045599</v>
      </c>
      <c r="Z435" s="17">
        <v>0.47963551106375002</v>
      </c>
      <c r="AA435" s="17">
        <v>0.46223575926296301</v>
      </c>
      <c r="AB435" s="17">
        <v>0.36004547095550199</v>
      </c>
      <c r="AC435" s="17">
        <v>0.41508791067471301</v>
      </c>
      <c r="AD435" s="17">
        <v>0.425675621661737</v>
      </c>
      <c r="AE435" s="17"/>
      <c r="AF435" s="17">
        <v>0.48639156520552701</v>
      </c>
      <c r="AG435" s="17">
        <v>0.32513568210993099</v>
      </c>
      <c r="AH435" s="17">
        <v>0.40913256852730701</v>
      </c>
      <c r="AI435" s="17">
        <v>0.36430109353018802</v>
      </c>
      <c r="AJ435" s="17">
        <v>0.36006452728415</v>
      </c>
      <c r="AK435" s="17"/>
      <c r="AL435" s="17">
        <v>0.37910692063985302</v>
      </c>
      <c r="AM435" s="17">
        <v>0.43906453904694098</v>
      </c>
      <c r="AN435" s="17">
        <v>0.396309083306149</v>
      </c>
      <c r="AO435" s="17">
        <v>0.50734714598876596</v>
      </c>
      <c r="AP435" s="17">
        <v>0.18942442725276901</v>
      </c>
      <c r="AQ435" s="17"/>
      <c r="AR435" s="17">
        <v>0.401214065718146</v>
      </c>
      <c r="AS435" s="17"/>
      <c r="AT435" s="17">
        <v>0.34178839759917401</v>
      </c>
      <c r="AU435" s="17"/>
      <c r="AV435" s="17">
        <v>0.44986057628457998</v>
      </c>
      <c r="AW435" s="17"/>
      <c r="AX435" s="17">
        <v>0.406030090094189</v>
      </c>
      <c r="AY435" s="17">
        <v>0.47434234819820598</v>
      </c>
      <c r="AZ435" s="17"/>
      <c r="BA435" s="17">
        <v>0.33075585211456199</v>
      </c>
      <c r="BB435" s="17">
        <v>0.42236812081660602</v>
      </c>
    </row>
    <row r="436" spans="2:54">
      <c r="B436" t="s">
        <v>218</v>
      </c>
      <c r="C436" s="17">
        <v>0.228047707276997</v>
      </c>
      <c r="D436" s="17">
        <v>0.209463158395053</v>
      </c>
      <c r="E436" s="17">
        <v>0.244420736061253</v>
      </c>
      <c r="F436" s="17"/>
      <c r="G436" s="17">
        <v>0.23726440116119701</v>
      </c>
      <c r="H436" s="17">
        <v>0.16584693713205101</v>
      </c>
      <c r="I436" s="17">
        <v>0.20110427240888401</v>
      </c>
      <c r="J436" s="17">
        <v>0.20758323971346701</v>
      </c>
      <c r="K436" s="17">
        <v>0.243191349184818</v>
      </c>
      <c r="L436" s="17">
        <v>0.29796946372911898</v>
      </c>
      <c r="M436" s="17"/>
      <c r="N436" s="17">
        <v>0.202658992539067</v>
      </c>
      <c r="O436" s="17">
        <v>0.23690161530338499</v>
      </c>
      <c r="P436" s="17">
        <v>0.224333598661109</v>
      </c>
      <c r="Q436" s="17">
        <v>0.25092739058980901</v>
      </c>
      <c r="R436" s="17"/>
      <c r="S436" s="17">
        <v>0.16742432371104199</v>
      </c>
      <c r="T436" s="17">
        <v>0.237506186047405</v>
      </c>
      <c r="U436" s="17">
        <v>0.216490415716902</v>
      </c>
      <c r="V436" s="17">
        <v>0.21473689377914101</v>
      </c>
      <c r="W436" s="17">
        <v>0.25516515738075701</v>
      </c>
      <c r="X436" s="17">
        <v>0.30291777754090499</v>
      </c>
      <c r="Y436" s="17">
        <v>0.232553625446066</v>
      </c>
      <c r="Z436" s="17">
        <v>0.15827788503264001</v>
      </c>
      <c r="AA436" s="17">
        <v>0.22013803691364101</v>
      </c>
      <c r="AB436" s="17">
        <v>0.20833139726599201</v>
      </c>
      <c r="AC436" s="17">
        <v>0.25160579025666702</v>
      </c>
      <c r="AD436" s="17">
        <v>0.34538773963439301</v>
      </c>
      <c r="AE436" s="17"/>
      <c r="AF436" s="17">
        <v>0.194945655156081</v>
      </c>
      <c r="AG436" s="17">
        <v>0.25517727008666702</v>
      </c>
      <c r="AH436" s="17">
        <v>0.25031988016333301</v>
      </c>
      <c r="AI436" s="17">
        <v>0.28217013190155599</v>
      </c>
      <c r="AJ436" s="17">
        <v>0.20179863428880401</v>
      </c>
      <c r="AK436" s="17"/>
      <c r="AL436" s="17">
        <v>0.24682044484438101</v>
      </c>
      <c r="AM436" s="17">
        <v>0.24571351863609001</v>
      </c>
      <c r="AN436" s="17">
        <v>0.212761811659127</v>
      </c>
      <c r="AO436" s="17">
        <v>0.169766144677581</v>
      </c>
      <c r="AP436" s="17">
        <v>0.24782271054746799</v>
      </c>
      <c r="AQ436" s="17"/>
      <c r="AR436" s="17">
        <v>0.15896655567336301</v>
      </c>
      <c r="AS436" s="17"/>
      <c r="AT436" s="17">
        <v>0.11897607114332601</v>
      </c>
      <c r="AU436" s="17"/>
      <c r="AV436" s="17">
        <v>0.13705759279847901</v>
      </c>
      <c r="AW436" s="17"/>
      <c r="AX436" s="17">
        <v>0.194865676609147</v>
      </c>
      <c r="AY436" s="17">
        <v>0.20833906081026701</v>
      </c>
      <c r="AZ436" s="17"/>
      <c r="BA436" s="17">
        <v>0.23326032567990701</v>
      </c>
      <c r="BB436" s="17">
        <v>0.24028228011665101</v>
      </c>
    </row>
    <row r="437" spans="2:54">
      <c r="B437" t="s">
        <v>219</v>
      </c>
      <c r="C437" s="17">
        <v>0.18771035359687599</v>
      </c>
      <c r="D437" s="17">
        <v>0.15407937195985799</v>
      </c>
      <c r="E437" s="17">
        <v>0.217145426877939</v>
      </c>
      <c r="F437" s="17"/>
      <c r="G437" s="17">
        <v>0.12210152968583</v>
      </c>
      <c r="H437" s="17">
        <v>0.112335069382171</v>
      </c>
      <c r="I437" s="17">
        <v>0.206708851843107</v>
      </c>
      <c r="J437" s="17">
        <v>0.21029370261885899</v>
      </c>
      <c r="K437" s="17">
        <v>0.25212839759088101</v>
      </c>
      <c r="L437" s="17">
        <v>0.20772928545031499</v>
      </c>
      <c r="M437" s="17"/>
      <c r="N437" s="17">
        <v>0.149950470945272</v>
      </c>
      <c r="O437" s="17">
        <v>0.20692688619240901</v>
      </c>
      <c r="P437" s="17">
        <v>0.17202839786326701</v>
      </c>
      <c r="Q437" s="17">
        <v>0.21927859956475501</v>
      </c>
      <c r="R437" s="17"/>
      <c r="S437" s="17">
        <v>0.15242066816649</v>
      </c>
      <c r="T437" s="17">
        <v>0.18376476299344899</v>
      </c>
      <c r="U437" s="17">
        <v>0.32072069326771901</v>
      </c>
      <c r="V437" s="17">
        <v>0.16463037656107299</v>
      </c>
      <c r="W437" s="17">
        <v>0.19919297638908801</v>
      </c>
      <c r="X437" s="17">
        <v>0.155292544421574</v>
      </c>
      <c r="Y437" s="17">
        <v>0.15653483096071399</v>
      </c>
      <c r="Z437" s="17">
        <v>0.20011581451520299</v>
      </c>
      <c r="AA437" s="17">
        <v>0.228121182014834</v>
      </c>
      <c r="AB437" s="17">
        <v>0.16361498236828001</v>
      </c>
      <c r="AC437" s="17">
        <v>0.20439482170805101</v>
      </c>
      <c r="AD437" s="17">
        <v>0.18970423384113599</v>
      </c>
      <c r="AE437" s="17"/>
      <c r="AF437" s="17">
        <v>9.7519351718929406E-2</v>
      </c>
      <c r="AG437" s="17">
        <v>0.24597459877360101</v>
      </c>
      <c r="AH437" s="17">
        <v>0.20711519654146801</v>
      </c>
      <c r="AI437" s="17">
        <v>0.24375036451428</v>
      </c>
      <c r="AJ437" s="17">
        <v>0.24386464040432701</v>
      </c>
      <c r="AK437" s="17"/>
      <c r="AL437" s="17">
        <v>0.21560041363070201</v>
      </c>
      <c r="AM437" s="17">
        <v>0.187243415689273</v>
      </c>
      <c r="AN437" s="17">
        <v>0.167219585171832</v>
      </c>
      <c r="AO437" s="17">
        <v>0.15492551511026001</v>
      </c>
      <c r="AP437" s="17">
        <v>0.17299297070730801</v>
      </c>
      <c r="AQ437" s="17"/>
      <c r="AR437" s="17">
        <v>0.113359981036874</v>
      </c>
      <c r="AS437" s="17"/>
      <c r="AT437" s="17">
        <v>0.185778973443051</v>
      </c>
      <c r="AU437" s="17"/>
      <c r="AV437" s="17">
        <v>7.3830707673333398E-2</v>
      </c>
      <c r="AW437" s="17"/>
      <c r="AX437" s="17">
        <v>0.16375112587046201</v>
      </c>
      <c r="AY437" s="17">
        <v>0.122778143272815</v>
      </c>
      <c r="AZ437" s="17"/>
      <c r="BA437" s="17">
        <v>0.24810677332818001</v>
      </c>
      <c r="BB437" s="17">
        <v>0.15826174512362001</v>
      </c>
    </row>
    <row r="438" spans="2:54">
      <c r="B438" t="s">
        <v>220</v>
      </c>
      <c r="C438" s="17">
        <v>6.3640421870250999E-2</v>
      </c>
      <c r="D438" s="17">
        <v>6.0636100478886998E-2</v>
      </c>
      <c r="E438" s="17">
        <v>6.6689794126309807E-2</v>
      </c>
      <c r="F438" s="17"/>
      <c r="G438" s="17">
        <v>1.97479532982754E-2</v>
      </c>
      <c r="H438" s="17">
        <v>2.70044892411971E-2</v>
      </c>
      <c r="I438" s="17">
        <v>5.5141746186680503E-2</v>
      </c>
      <c r="J438" s="17">
        <v>8.7099659604366497E-2</v>
      </c>
      <c r="K438" s="17">
        <v>8.4081145103808402E-2</v>
      </c>
      <c r="L438" s="17">
        <v>9.3354937253631601E-2</v>
      </c>
      <c r="M438" s="17"/>
      <c r="N438" s="17">
        <v>4.95863132426968E-2</v>
      </c>
      <c r="O438" s="17">
        <v>7.5963157276032894E-2</v>
      </c>
      <c r="P438" s="17">
        <v>6.7157153848909704E-2</v>
      </c>
      <c r="Q438" s="17">
        <v>6.27032172115536E-2</v>
      </c>
      <c r="R438" s="17"/>
      <c r="S438" s="17">
        <v>3.6421180796781999E-2</v>
      </c>
      <c r="T438" s="17">
        <v>9.2756825723781397E-2</v>
      </c>
      <c r="U438" s="17">
        <v>4.1046079793744097E-2</v>
      </c>
      <c r="V438" s="17">
        <v>4.3274179480885397E-2</v>
      </c>
      <c r="W438" s="17">
        <v>8.5719769900019699E-2</v>
      </c>
      <c r="X438" s="17">
        <v>0.100339501077007</v>
      </c>
      <c r="Y438" s="17">
        <v>6.6018574902509702E-2</v>
      </c>
      <c r="Z438" s="17">
        <v>7.7245656234591106E-2</v>
      </c>
      <c r="AA438" s="17">
        <v>2.9082543430083398E-2</v>
      </c>
      <c r="AB438" s="17">
        <v>0.115432427633757</v>
      </c>
      <c r="AC438" s="17">
        <v>0</v>
      </c>
      <c r="AD438" s="17">
        <v>3.92324048627338E-2</v>
      </c>
      <c r="AE438" s="17"/>
      <c r="AF438" s="17">
        <v>1.06820887868749E-2</v>
      </c>
      <c r="AG438" s="17">
        <v>8.55255268398111E-2</v>
      </c>
      <c r="AH438" s="17">
        <v>2.34918170290816E-2</v>
      </c>
      <c r="AI438" s="17">
        <v>3.1770870399329403E-2</v>
      </c>
      <c r="AJ438" s="17">
        <v>0.144453203259991</v>
      </c>
      <c r="AK438" s="17"/>
      <c r="AL438" s="17">
        <v>8.4317623152625795E-2</v>
      </c>
      <c r="AM438" s="17">
        <v>5.1206293641128303E-2</v>
      </c>
      <c r="AN438" s="17">
        <v>5.36550645337961E-2</v>
      </c>
      <c r="AO438" s="17">
        <v>3.52316877176558E-2</v>
      </c>
      <c r="AP438" s="17">
        <v>7.0909713772689106E-2</v>
      </c>
      <c r="AQ438" s="17"/>
      <c r="AR438" s="17">
        <v>4.73495684404487E-2</v>
      </c>
      <c r="AS438" s="17"/>
      <c r="AT438" s="17">
        <v>5.5768985266560198E-2</v>
      </c>
      <c r="AU438" s="17"/>
      <c r="AV438" s="17">
        <v>5.8374008143864703E-2</v>
      </c>
      <c r="AW438" s="17"/>
      <c r="AX438" s="17">
        <v>1.9278187321446601E-2</v>
      </c>
      <c r="AY438" s="17">
        <v>2.1400847453375699E-2</v>
      </c>
      <c r="AZ438" s="17"/>
      <c r="BA438" s="17">
        <v>0.10149937470642</v>
      </c>
      <c r="BB438" s="17">
        <v>3.9099695385635999E-2</v>
      </c>
    </row>
    <row r="439" spans="2:54">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row>
    <row r="440" spans="2:54">
      <c r="B440" s="6" t="s">
        <v>231</v>
      </c>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row>
    <row r="441" spans="2:54">
      <c r="B441" s="24" t="s">
        <v>31</v>
      </c>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row>
    <row r="442" spans="2:54">
      <c r="B442" t="s">
        <v>216</v>
      </c>
      <c r="C442" s="17">
        <v>0.156909995209815</v>
      </c>
      <c r="D442" s="17">
        <v>0.20320347501316599</v>
      </c>
      <c r="E442" s="17">
        <v>0.11605310522798799</v>
      </c>
      <c r="F442" s="17"/>
      <c r="G442" s="17">
        <v>0.160452620802917</v>
      </c>
      <c r="H442" s="17">
        <v>0.17112582045343699</v>
      </c>
      <c r="I442" s="17">
        <v>0.149820276016573</v>
      </c>
      <c r="J442" s="17">
        <v>0.200430029175311</v>
      </c>
      <c r="K442" s="17">
        <v>9.1594415242706104E-2</v>
      </c>
      <c r="L442" s="17">
        <v>0.15533614179212599</v>
      </c>
      <c r="M442" s="17"/>
      <c r="N442" s="17">
        <v>0.16533663565541601</v>
      </c>
      <c r="O442" s="17">
        <v>0.148387356763131</v>
      </c>
      <c r="P442" s="17">
        <v>0.17181751438958801</v>
      </c>
      <c r="Q442" s="17">
        <v>0.146195011048255</v>
      </c>
      <c r="R442" s="17"/>
      <c r="S442" s="17">
        <v>0.24092448424208701</v>
      </c>
      <c r="T442" s="17">
        <v>0.18065199943147001</v>
      </c>
      <c r="U442" s="17">
        <v>0.13454758159552699</v>
      </c>
      <c r="V442" s="17">
        <v>0.117634343651193</v>
      </c>
      <c r="W442" s="17">
        <v>0.127084639004066</v>
      </c>
      <c r="X442" s="17">
        <v>0.143255440788501</v>
      </c>
      <c r="Y442" s="17">
        <v>0.16218719202586299</v>
      </c>
      <c r="Z442" s="17">
        <v>0.14308301435637999</v>
      </c>
      <c r="AA442" s="17">
        <v>0.13908704325998</v>
      </c>
      <c r="AB442" s="17">
        <v>0.15716578119267099</v>
      </c>
      <c r="AC442" s="17">
        <v>0.19391224695150799</v>
      </c>
      <c r="AD442" s="17">
        <v>0</v>
      </c>
      <c r="AE442" s="17"/>
      <c r="AF442" s="17">
        <v>0.22131552319869299</v>
      </c>
      <c r="AG442" s="17">
        <v>0.147150257177833</v>
      </c>
      <c r="AH442" s="17">
        <v>8.7754661556345606E-2</v>
      </c>
      <c r="AI442" s="17">
        <v>0.14758370291791101</v>
      </c>
      <c r="AJ442" s="17">
        <v>0.13859050494275801</v>
      </c>
      <c r="AK442" s="17"/>
      <c r="AL442" s="17">
        <v>0.12568153913802099</v>
      </c>
      <c r="AM442" s="17">
        <v>0.135917356017729</v>
      </c>
      <c r="AN442" s="17">
        <v>0.172863732792467</v>
      </c>
      <c r="AO442" s="17">
        <v>0.21271241565125201</v>
      </c>
      <c r="AP442" s="17">
        <v>0.28029419553101897</v>
      </c>
      <c r="AQ442" s="17"/>
      <c r="AR442" s="17">
        <v>0.265796273540999</v>
      </c>
      <c r="AS442" s="17"/>
      <c r="AT442" s="17">
        <v>0.30659011640665801</v>
      </c>
      <c r="AU442" s="17"/>
      <c r="AV442" s="17">
        <v>0.31418052807569902</v>
      </c>
      <c r="AW442" s="17"/>
      <c r="AX442" s="17">
        <v>0.221654919263857</v>
      </c>
      <c r="AY442" s="17">
        <v>0.185213760820921</v>
      </c>
      <c r="AZ442" s="17"/>
      <c r="BA442" s="17">
        <v>0.14094370039968099</v>
      </c>
      <c r="BB442" s="17">
        <v>0.159538817779839</v>
      </c>
    </row>
    <row r="443" spans="2:54">
      <c r="B443" t="s">
        <v>217</v>
      </c>
      <c r="C443" s="17">
        <v>0.39017000945862601</v>
      </c>
      <c r="D443" s="17">
        <v>0.42658387497447398</v>
      </c>
      <c r="E443" s="17">
        <v>0.35759773822850999</v>
      </c>
      <c r="F443" s="17"/>
      <c r="G443" s="17">
        <v>0.35881223126335099</v>
      </c>
      <c r="H443" s="17">
        <v>0.409555470872357</v>
      </c>
      <c r="I443" s="17">
        <v>0.37706551071891797</v>
      </c>
      <c r="J443" s="17">
        <v>0.35576847993018501</v>
      </c>
      <c r="K443" s="17">
        <v>0.44519357240464802</v>
      </c>
      <c r="L443" s="17">
        <v>0.39664017103953803</v>
      </c>
      <c r="M443" s="17"/>
      <c r="N443" s="17">
        <v>0.42365324176671898</v>
      </c>
      <c r="O443" s="17">
        <v>0.39344081996133101</v>
      </c>
      <c r="P443" s="17">
        <v>0.37829624672287299</v>
      </c>
      <c r="Q443" s="17">
        <v>0.357979786648087</v>
      </c>
      <c r="R443" s="17"/>
      <c r="S443" s="17">
        <v>0.38444458235599899</v>
      </c>
      <c r="T443" s="17">
        <v>0.41251471608086399</v>
      </c>
      <c r="U443" s="17">
        <v>0.41177087900345499</v>
      </c>
      <c r="V443" s="17">
        <v>0.41971998468107302</v>
      </c>
      <c r="W443" s="17">
        <v>0.36360219704073798</v>
      </c>
      <c r="X443" s="17">
        <v>0.38594735830787902</v>
      </c>
      <c r="Y443" s="17">
        <v>0.41803747758936399</v>
      </c>
      <c r="Z443" s="17">
        <v>0.40741893291034298</v>
      </c>
      <c r="AA443" s="17">
        <v>0.40130940937319198</v>
      </c>
      <c r="AB443" s="17">
        <v>0.39714657050778601</v>
      </c>
      <c r="AC443" s="17">
        <v>0.28800742934256401</v>
      </c>
      <c r="AD443" s="17">
        <v>0.28390690972404797</v>
      </c>
      <c r="AE443" s="17"/>
      <c r="AF443" s="17">
        <v>0.41847607893341798</v>
      </c>
      <c r="AG443" s="17">
        <v>0.44584177868715102</v>
      </c>
      <c r="AH443" s="17">
        <v>0.41769488059744297</v>
      </c>
      <c r="AI443" s="17">
        <v>0.371441695551325</v>
      </c>
      <c r="AJ443" s="17">
        <v>0.33048896666955002</v>
      </c>
      <c r="AK443" s="17"/>
      <c r="AL443" s="17">
        <v>0.38450575536430298</v>
      </c>
      <c r="AM443" s="17">
        <v>0.36901958135006402</v>
      </c>
      <c r="AN443" s="17">
        <v>0.41683877888123899</v>
      </c>
      <c r="AO443" s="17">
        <v>0.47088972797350498</v>
      </c>
      <c r="AP443" s="17">
        <v>0.30263199323783202</v>
      </c>
      <c r="AQ443" s="17"/>
      <c r="AR443" s="17">
        <v>0.37718704183956098</v>
      </c>
      <c r="AS443" s="17"/>
      <c r="AT443" s="17">
        <v>0.31378475880047302</v>
      </c>
      <c r="AU443" s="17"/>
      <c r="AV443" s="17">
        <v>0.36532321608815499</v>
      </c>
      <c r="AW443" s="17"/>
      <c r="AX443" s="17">
        <v>0.44989588244539602</v>
      </c>
      <c r="AY443" s="17">
        <v>0.394332147046769</v>
      </c>
      <c r="AZ443" s="17"/>
      <c r="BA443" s="17">
        <v>0.39123787590284298</v>
      </c>
      <c r="BB443" s="17">
        <v>0.38189896860447298</v>
      </c>
    </row>
    <row r="444" spans="2:54">
      <c r="B444" t="s">
        <v>218</v>
      </c>
      <c r="C444" s="17">
        <v>0.211967255315818</v>
      </c>
      <c r="D444" s="17">
        <v>0.17031607613070601</v>
      </c>
      <c r="E444" s="17">
        <v>0.247113178327589</v>
      </c>
      <c r="F444" s="17"/>
      <c r="G444" s="17">
        <v>0.22705593878834901</v>
      </c>
      <c r="H444" s="17">
        <v>0.175402562269278</v>
      </c>
      <c r="I444" s="17">
        <v>0.193211257483899</v>
      </c>
      <c r="J444" s="17">
        <v>0.18797735773563301</v>
      </c>
      <c r="K444" s="17">
        <v>0.212307681537687</v>
      </c>
      <c r="L444" s="17">
        <v>0.264745899261628</v>
      </c>
      <c r="M444" s="17"/>
      <c r="N444" s="17">
        <v>0.182815469370885</v>
      </c>
      <c r="O444" s="17">
        <v>0.21716473348167301</v>
      </c>
      <c r="P444" s="17">
        <v>0.19348581603076301</v>
      </c>
      <c r="Q444" s="17">
        <v>0.252361413149016</v>
      </c>
      <c r="R444" s="17"/>
      <c r="S444" s="17">
        <v>0.15527478347622101</v>
      </c>
      <c r="T444" s="17">
        <v>0.22113374930848301</v>
      </c>
      <c r="U444" s="17">
        <v>0.26295950393329798</v>
      </c>
      <c r="V444" s="17">
        <v>0.23569014990135301</v>
      </c>
      <c r="W444" s="17">
        <v>0.24850510621231001</v>
      </c>
      <c r="X444" s="17">
        <v>0.21676287076013201</v>
      </c>
      <c r="Y444" s="17">
        <v>0.182425962163515</v>
      </c>
      <c r="Z444" s="17">
        <v>0.194346700809231</v>
      </c>
      <c r="AA444" s="17">
        <v>0.23239672512231899</v>
      </c>
      <c r="AB444" s="17">
        <v>0.12604852342352901</v>
      </c>
      <c r="AC444" s="17">
        <v>0.29933831050390602</v>
      </c>
      <c r="AD444" s="17">
        <v>0.26914605537906999</v>
      </c>
      <c r="AE444" s="17"/>
      <c r="AF444" s="17">
        <v>0.17130038859659799</v>
      </c>
      <c r="AG444" s="17">
        <v>0.19283934295221</v>
      </c>
      <c r="AH444" s="17">
        <v>0.27108133581621802</v>
      </c>
      <c r="AI444" s="17">
        <v>0.227469351372902</v>
      </c>
      <c r="AJ444" s="17">
        <v>0.17395363584061399</v>
      </c>
      <c r="AK444" s="17"/>
      <c r="AL444" s="17">
        <v>0.28168116893099099</v>
      </c>
      <c r="AM444" s="17">
        <v>0.224702153358287</v>
      </c>
      <c r="AN444" s="17">
        <v>0.19304640576419099</v>
      </c>
      <c r="AO444" s="17">
        <v>0.15490170290033101</v>
      </c>
      <c r="AP444" s="17">
        <v>0.156662482294917</v>
      </c>
      <c r="AQ444" s="17"/>
      <c r="AR444" s="17">
        <v>0.13175817594130801</v>
      </c>
      <c r="AS444" s="17"/>
      <c r="AT444" s="17">
        <v>7.6112872909863405E-2</v>
      </c>
      <c r="AU444" s="17"/>
      <c r="AV444" s="17">
        <v>0.11976736138970399</v>
      </c>
      <c r="AW444" s="17"/>
      <c r="AX444" s="17">
        <v>0.20330921926905399</v>
      </c>
      <c r="AY444" s="17">
        <v>0.18398056501615501</v>
      </c>
      <c r="AZ444" s="17"/>
      <c r="BA444" s="17">
        <v>0.207356421498885</v>
      </c>
      <c r="BB444" s="17">
        <v>0.20926033412277201</v>
      </c>
    </row>
    <row r="445" spans="2:54">
      <c r="B445" t="s">
        <v>219</v>
      </c>
      <c r="C445" s="17">
        <v>0.18493799550994899</v>
      </c>
      <c r="D445" s="17">
        <v>0.15357798397724801</v>
      </c>
      <c r="E445" s="17">
        <v>0.214184755931492</v>
      </c>
      <c r="F445" s="17"/>
      <c r="G445" s="17">
        <v>0.21333655079085001</v>
      </c>
      <c r="H445" s="17">
        <v>0.20775797898015499</v>
      </c>
      <c r="I445" s="17">
        <v>0.22096273021058199</v>
      </c>
      <c r="J445" s="17">
        <v>0.17939139087102901</v>
      </c>
      <c r="K445" s="17">
        <v>0.197901439317578</v>
      </c>
      <c r="L445" s="17">
        <v>0.118642258271157</v>
      </c>
      <c r="M445" s="17"/>
      <c r="N445" s="17">
        <v>0.15573884161445301</v>
      </c>
      <c r="O445" s="17">
        <v>0.18145640616132699</v>
      </c>
      <c r="P445" s="17">
        <v>0.215228063391528</v>
      </c>
      <c r="Q445" s="17">
        <v>0.19417991183140901</v>
      </c>
      <c r="R445" s="17"/>
      <c r="S445" s="17">
        <v>0.186413243879063</v>
      </c>
      <c r="T445" s="17">
        <v>0.103140925920517</v>
      </c>
      <c r="U445" s="17">
        <v>0.15777913409288499</v>
      </c>
      <c r="V445" s="17">
        <v>0.15509086593187699</v>
      </c>
      <c r="W445" s="17">
        <v>0.18346100272661101</v>
      </c>
      <c r="X445" s="17">
        <v>0.191840493053518</v>
      </c>
      <c r="Y445" s="17">
        <v>0.19253578892647999</v>
      </c>
      <c r="Z445" s="17">
        <v>0.216495446679562</v>
      </c>
      <c r="AA445" s="17">
        <v>0.22720682224451</v>
      </c>
      <c r="AB445" s="17">
        <v>0.204831460686869</v>
      </c>
      <c r="AC445" s="17">
        <v>0.173215065449151</v>
      </c>
      <c r="AD445" s="17">
        <v>0.41548859910403102</v>
      </c>
      <c r="AE445" s="17"/>
      <c r="AF445" s="17">
        <v>0.160937682627389</v>
      </c>
      <c r="AG445" s="17">
        <v>0.15115949346127699</v>
      </c>
      <c r="AH445" s="17">
        <v>0.20098201668702101</v>
      </c>
      <c r="AI445" s="17">
        <v>0.18995587615585299</v>
      </c>
      <c r="AJ445" s="17">
        <v>0.28181928718518801</v>
      </c>
      <c r="AK445" s="17"/>
      <c r="AL445" s="17">
        <v>0.159945521825752</v>
      </c>
      <c r="AM445" s="17">
        <v>0.20852954395706499</v>
      </c>
      <c r="AN445" s="17">
        <v>0.16559175551664199</v>
      </c>
      <c r="AO445" s="17">
        <v>0.13027715636244799</v>
      </c>
      <c r="AP445" s="17">
        <v>0.189501615163542</v>
      </c>
      <c r="AQ445" s="17"/>
      <c r="AR445" s="17">
        <v>0.181547547772656</v>
      </c>
      <c r="AS445" s="17"/>
      <c r="AT445" s="17">
        <v>0.25201774248555803</v>
      </c>
      <c r="AU445" s="17"/>
      <c r="AV445" s="17">
        <v>0.17142564961119899</v>
      </c>
      <c r="AW445" s="17"/>
      <c r="AX445" s="17">
        <v>0.11018965043147801</v>
      </c>
      <c r="AY445" s="17">
        <v>0.20892819093156201</v>
      </c>
      <c r="AZ445" s="17"/>
      <c r="BA445" s="17">
        <v>0.18568555902502101</v>
      </c>
      <c r="BB445" s="17">
        <v>0.203001344497136</v>
      </c>
    </row>
    <row r="446" spans="2:54">
      <c r="B446" t="s">
        <v>220</v>
      </c>
      <c r="C446" s="17">
        <v>5.6014744505792503E-2</v>
      </c>
      <c r="D446" s="17">
        <v>4.6318589904406002E-2</v>
      </c>
      <c r="E446" s="17">
        <v>6.5051222284420895E-2</v>
      </c>
      <c r="F446" s="17"/>
      <c r="G446" s="17">
        <v>4.0342658354533302E-2</v>
      </c>
      <c r="H446" s="17">
        <v>3.6158167424773097E-2</v>
      </c>
      <c r="I446" s="17">
        <v>5.8940225570027802E-2</v>
      </c>
      <c r="J446" s="17">
        <v>7.6432742287842595E-2</v>
      </c>
      <c r="K446" s="17">
        <v>5.3002891497381403E-2</v>
      </c>
      <c r="L446" s="17">
        <v>6.4635529635550901E-2</v>
      </c>
      <c r="M446" s="17"/>
      <c r="N446" s="17">
        <v>7.2455811592526995E-2</v>
      </c>
      <c r="O446" s="17">
        <v>5.9550683632538202E-2</v>
      </c>
      <c r="P446" s="17">
        <v>4.1172359465247402E-2</v>
      </c>
      <c r="Q446" s="17">
        <v>4.9283877323232902E-2</v>
      </c>
      <c r="R446" s="17"/>
      <c r="S446" s="17">
        <v>3.2942906046629902E-2</v>
      </c>
      <c r="T446" s="17">
        <v>8.2558609258666205E-2</v>
      </c>
      <c r="U446" s="17">
        <v>3.2942901374834299E-2</v>
      </c>
      <c r="V446" s="17">
        <v>7.1864655834503299E-2</v>
      </c>
      <c r="W446" s="17">
        <v>7.7347055016275895E-2</v>
      </c>
      <c r="X446" s="17">
        <v>6.2193837089970401E-2</v>
      </c>
      <c r="Y446" s="17">
        <v>4.4813579294777202E-2</v>
      </c>
      <c r="Z446" s="17">
        <v>3.8655905244484499E-2</v>
      </c>
      <c r="AA446" s="17">
        <v>0</v>
      </c>
      <c r="AB446" s="17">
        <v>0.11480766418914599</v>
      </c>
      <c r="AC446" s="17">
        <v>4.55269477528705E-2</v>
      </c>
      <c r="AD446" s="17">
        <v>3.1458435792850598E-2</v>
      </c>
      <c r="AE446" s="17"/>
      <c r="AF446" s="17">
        <v>2.7970326643902699E-2</v>
      </c>
      <c r="AG446" s="17">
        <v>6.3009127721528904E-2</v>
      </c>
      <c r="AH446" s="17">
        <v>2.2487105342971901E-2</v>
      </c>
      <c r="AI446" s="17">
        <v>6.3549374002009495E-2</v>
      </c>
      <c r="AJ446" s="17">
        <v>7.5147605361889705E-2</v>
      </c>
      <c r="AK446" s="17"/>
      <c r="AL446" s="17">
        <v>4.81860147409328E-2</v>
      </c>
      <c r="AM446" s="17">
        <v>6.1831365316855298E-2</v>
      </c>
      <c r="AN446" s="17">
        <v>5.1659327045461299E-2</v>
      </c>
      <c r="AO446" s="17">
        <v>3.1218997112463499E-2</v>
      </c>
      <c r="AP446" s="17">
        <v>7.0909713772689106E-2</v>
      </c>
      <c r="AQ446" s="17"/>
      <c r="AR446" s="17">
        <v>4.3710960905476097E-2</v>
      </c>
      <c r="AS446" s="17"/>
      <c r="AT446" s="17">
        <v>5.1494509397447499E-2</v>
      </c>
      <c r="AU446" s="17"/>
      <c r="AV446" s="17">
        <v>2.9303244835242701E-2</v>
      </c>
      <c r="AW446" s="17"/>
      <c r="AX446" s="17">
        <v>1.4950328590215599E-2</v>
      </c>
      <c r="AY446" s="17">
        <v>2.7545336184592699E-2</v>
      </c>
      <c r="AZ446" s="17"/>
      <c r="BA446" s="17">
        <v>7.4776443173570906E-2</v>
      </c>
      <c r="BB446" s="17">
        <v>4.6300534995779699E-2</v>
      </c>
    </row>
    <row r="447" spans="2:54">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row>
    <row r="448" spans="2:54">
      <c r="B448" s="6" t="s">
        <v>232</v>
      </c>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row>
    <row r="449" spans="2:54">
      <c r="B449" s="24" t="s">
        <v>31</v>
      </c>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row>
    <row r="450" spans="2:54">
      <c r="B450" t="s">
        <v>216</v>
      </c>
      <c r="C450" s="17">
        <v>0.13532823288053999</v>
      </c>
      <c r="D450" s="17">
        <v>0.164056091855384</v>
      </c>
      <c r="E450" s="17">
        <v>0.110178666216808</v>
      </c>
      <c r="F450" s="17"/>
      <c r="G450" s="17">
        <v>0.12816178609661899</v>
      </c>
      <c r="H450" s="17">
        <v>0.16696086433089699</v>
      </c>
      <c r="I450" s="17">
        <v>0.13731467829868399</v>
      </c>
      <c r="J450" s="17">
        <v>0.15032370411884599</v>
      </c>
      <c r="K450" s="17">
        <v>9.8895239956206901E-2</v>
      </c>
      <c r="L450" s="17">
        <v>0.12653316663185801</v>
      </c>
      <c r="M450" s="17"/>
      <c r="N450" s="17">
        <v>0.191553491901988</v>
      </c>
      <c r="O450" s="17">
        <v>0.13413156303968399</v>
      </c>
      <c r="P450" s="17">
        <v>9.9578187542789798E-2</v>
      </c>
      <c r="Q450" s="17">
        <v>0.108347793645782</v>
      </c>
      <c r="R450" s="17"/>
      <c r="S450" s="17">
        <v>0.20194915140577799</v>
      </c>
      <c r="T450" s="17">
        <v>0.15585072347271101</v>
      </c>
      <c r="U450" s="17">
        <v>0.14894384496047899</v>
      </c>
      <c r="V450" s="17">
        <v>0.13880253827765701</v>
      </c>
      <c r="W450" s="17">
        <v>0.13225409645556199</v>
      </c>
      <c r="X450" s="17">
        <v>0.109292058568576</v>
      </c>
      <c r="Y450" s="17">
        <v>0.122345724034631</v>
      </c>
      <c r="Z450" s="17">
        <v>0.12926357797337301</v>
      </c>
      <c r="AA450" s="17">
        <v>0.106140259514778</v>
      </c>
      <c r="AB450" s="17">
        <v>0.12212402570917499</v>
      </c>
      <c r="AC450" s="17">
        <v>0.11118620966014101</v>
      </c>
      <c r="AD450" s="17">
        <v>3.0503043910699999E-2</v>
      </c>
      <c r="AE450" s="17"/>
      <c r="AF450" s="17">
        <v>0.20185374573376499</v>
      </c>
      <c r="AG450" s="17">
        <v>0.14300943237782199</v>
      </c>
      <c r="AH450" s="17">
        <v>0.117566823863354</v>
      </c>
      <c r="AI450" s="17">
        <v>0.14199967261055199</v>
      </c>
      <c r="AJ450" s="17">
        <v>5.2000813744093301E-2</v>
      </c>
      <c r="AK450" s="17"/>
      <c r="AL450" s="17">
        <v>0.110041373532365</v>
      </c>
      <c r="AM450" s="17">
        <v>8.8683415024465695E-2</v>
      </c>
      <c r="AN450" s="17">
        <v>0.16559851390358199</v>
      </c>
      <c r="AO450" s="17">
        <v>0.21265555121643401</v>
      </c>
      <c r="AP450" s="17">
        <v>0.31885017771976598</v>
      </c>
      <c r="AQ450" s="17"/>
      <c r="AR450" s="17">
        <v>0.24472348423326701</v>
      </c>
      <c r="AS450" s="17"/>
      <c r="AT450" s="17">
        <v>0.25005928182527098</v>
      </c>
      <c r="AU450" s="17"/>
      <c r="AV450" s="17">
        <v>0.27928937373615798</v>
      </c>
      <c r="AW450" s="17"/>
      <c r="AX450" s="17">
        <v>0.18508013684913499</v>
      </c>
      <c r="AY450" s="17">
        <v>0.18833397840150101</v>
      </c>
      <c r="AZ450" s="17"/>
      <c r="BA450" s="17">
        <v>0.10634960383986899</v>
      </c>
      <c r="BB450" s="17">
        <v>0.15052132996141299</v>
      </c>
    </row>
    <row r="451" spans="2:54">
      <c r="B451" t="s">
        <v>217</v>
      </c>
      <c r="C451" s="17">
        <v>0.42508902071620402</v>
      </c>
      <c r="D451" s="17">
        <v>0.44453119367317301</v>
      </c>
      <c r="E451" s="17">
        <v>0.40607400213409001</v>
      </c>
      <c r="F451" s="17"/>
      <c r="G451" s="17">
        <v>0.43623024565431001</v>
      </c>
      <c r="H451" s="17">
        <v>0.452921155817881</v>
      </c>
      <c r="I451" s="17">
        <v>0.449300082044015</v>
      </c>
      <c r="J451" s="17">
        <v>0.405837609961815</v>
      </c>
      <c r="K451" s="17">
        <v>0.42365912190660898</v>
      </c>
      <c r="L451" s="17">
        <v>0.39225057962375898</v>
      </c>
      <c r="M451" s="17"/>
      <c r="N451" s="17">
        <v>0.42138944237709602</v>
      </c>
      <c r="O451" s="17">
        <v>0.41959808059078302</v>
      </c>
      <c r="P451" s="17">
        <v>0.46907935358673902</v>
      </c>
      <c r="Q451" s="17">
        <v>0.39878602860747803</v>
      </c>
      <c r="R451" s="17"/>
      <c r="S451" s="17">
        <v>0.42835887903484599</v>
      </c>
      <c r="T451" s="17">
        <v>0.38470094557112999</v>
      </c>
      <c r="U451" s="17">
        <v>0.37218379475321101</v>
      </c>
      <c r="V451" s="17">
        <v>0.41305806551762603</v>
      </c>
      <c r="W451" s="17">
        <v>0.364092686688269</v>
      </c>
      <c r="X451" s="17">
        <v>0.44854458192007501</v>
      </c>
      <c r="Y451" s="17">
        <v>0.46997398736624502</v>
      </c>
      <c r="Z451" s="17">
        <v>0.42330615521794701</v>
      </c>
      <c r="AA451" s="17">
        <v>0.49117418636442001</v>
      </c>
      <c r="AB451" s="17">
        <v>0.463870679167181</v>
      </c>
      <c r="AC451" s="17">
        <v>0.43096239059445002</v>
      </c>
      <c r="AD451" s="17">
        <v>0.37895036453939701</v>
      </c>
      <c r="AE451" s="17"/>
      <c r="AF451" s="17">
        <v>0.52040327066105097</v>
      </c>
      <c r="AG451" s="17">
        <v>0.33580553710406502</v>
      </c>
      <c r="AH451" s="17">
        <v>0.48603675034541999</v>
      </c>
      <c r="AI451" s="17">
        <v>0.42601642257403999</v>
      </c>
      <c r="AJ451" s="17">
        <v>0.33798559785215598</v>
      </c>
      <c r="AK451" s="17"/>
      <c r="AL451" s="17">
        <v>0.39813024759726501</v>
      </c>
      <c r="AM451" s="17">
        <v>0.455159837847118</v>
      </c>
      <c r="AN451" s="17">
        <v>0.45810326809560298</v>
      </c>
      <c r="AO451" s="17">
        <v>0.41436580170454801</v>
      </c>
      <c r="AP451" s="17">
        <v>0.33419026600813201</v>
      </c>
      <c r="AQ451" s="17"/>
      <c r="AR451" s="17">
        <v>0.45344475299799297</v>
      </c>
      <c r="AS451" s="17"/>
      <c r="AT451" s="17">
        <v>0.46370440635628002</v>
      </c>
      <c r="AU451" s="17"/>
      <c r="AV451" s="17">
        <v>0.457290219315103</v>
      </c>
      <c r="AW451" s="17"/>
      <c r="AX451" s="17">
        <v>0.512187919485531</v>
      </c>
      <c r="AY451" s="17">
        <v>0.49769998791079301</v>
      </c>
      <c r="AZ451" s="17"/>
      <c r="BA451" s="17">
        <v>0.36369067061629301</v>
      </c>
      <c r="BB451" s="17">
        <v>0.46140327372232998</v>
      </c>
    </row>
    <row r="452" spans="2:54">
      <c r="B452" t="s">
        <v>218</v>
      </c>
      <c r="C452" s="17">
        <v>0.21418387346028001</v>
      </c>
      <c r="D452" s="17">
        <v>0.19327515431234299</v>
      </c>
      <c r="E452" s="17">
        <v>0.232575865519416</v>
      </c>
      <c r="F452" s="17"/>
      <c r="G452" s="17">
        <v>0.18064421449717699</v>
      </c>
      <c r="H452" s="17">
        <v>0.16687875622266199</v>
      </c>
      <c r="I452" s="17">
        <v>0.190298663992126</v>
      </c>
      <c r="J452" s="17">
        <v>0.218288607000726</v>
      </c>
      <c r="K452" s="17">
        <v>0.26668488414092401</v>
      </c>
      <c r="L452" s="17">
        <v>0.25236517168957801</v>
      </c>
      <c r="M452" s="17"/>
      <c r="N452" s="17">
        <v>0.22144420097857501</v>
      </c>
      <c r="O452" s="17">
        <v>0.22951242275949299</v>
      </c>
      <c r="P452" s="17">
        <v>0.15695804455346599</v>
      </c>
      <c r="Q452" s="17">
        <v>0.240828208199515</v>
      </c>
      <c r="R452" s="17"/>
      <c r="S452" s="17">
        <v>0.17422807099989901</v>
      </c>
      <c r="T452" s="17">
        <v>0.26810677818589601</v>
      </c>
      <c r="U452" s="17">
        <v>0.25090036087081902</v>
      </c>
      <c r="V452" s="17">
        <v>0.211469081539334</v>
      </c>
      <c r="W452" s="17">
        <v>0.22664961156091901</v>
      </c>
      <c r="X452" s="17">
        <v>0.26740556466198301</v>
      </c>
      <c r="Y452" s="17">
        <v>0.172064817942713</v>
      </c>
      <c r="Z452" s="17">
        <v>0.199332623774962</v>
      </c>
      <c r="AA452" s="17">
        <v>0.197969154309381</v>
      </c>
      <c r="AB452" s="17">
        <v>0.127838521214787</v>
      </c>
      <c r="AC452" s="17">
        <v>0.21249819049964599</v>
      </c>
      <c r="AD452" s="17">
        <v>0.33013627765623899</v>
      </c>
      <c r="AE452" s="17"/>
      <c r="AF452" s="17">
        <v>0.16473994869901201</v>
      </c>
      <c r="AG452" s="17">
        <v>0.264845314270785</v>
      </c>
      <c r="AH452" s="17">
        <v>0.17803459304098199</v>
      </c>
      <c r="AI452" s="17">
        <v>0.174450308433377</v>
      </c>
      <c r="AJ452" s="17">
        <v>0.228979409292944</v>
      </c>
      <c r="AK452" s="17"/>
      <c r="AL452" s="17">
        <v>0.24963546141734699</v>
      </c>
      <c r="AM452" s="17">
        <v>0.23086614582373499</v>
      </c>
      <c r="AN452" s="17">
        <v>0.17141141954858899</v>
      </c>
      <c r="AO452" s="17">
        <v>0.19709525008977999</v>
      </c>
      <c r="AP452" s="17">
        <v>0.205161684280463</v>
      </c>
      <c r="AQ452" s="17"/>
      <c r="AR452" s="17">
        <v>0.13289600040855001</v>
      </c>
      <c r="AS452" s="17"/>
      <c r="AT452" s="17">
        <v>0.12293227701388</v>
      </c>
      <c r="AU452" s="17"/>
      <c r="AV452" s="17">
        <v>9.3816926310953105E-2</v>
      </c>
      <c r="AW452" s="17"/>
      <c r="AX452" s="17">
        <v>0.19623710569625899</v>
      </c>
      <c r="AY452" s="17">
        <v>0.17400034602961501</v>
      </c>
      <c r="AZ452" s="17"/>
      <c r="BA452" s="17">
        <v>0.24535984206411199</v>
      </c>
      <c r="BB452" s="17">
        <v>0.20511229810593801</v>
      </c>
    </row>
    <row r="453" spans="2:54">
      <c r="B453" t="s">
        <v>219</v>
      </c>
      <c r="C453" s="17">
        <v>0.17540448612555001</v>
      </c>
      <c r="D453" s="17">
        <v>0.14646572634997801</v>
      </c>
      <c r="E453" s="17">
        <v>0.20241872959453799</v>
      </c>
      <c r="F453" s="17"/>
      <c r="G453" s="17">
        <v>0.23415736413216101</v>
      </c>
      <c r="H453" s="17">
        <v>0.190356972055296</v>
      </c>
      <c r="I453" s="17">
        <v>0.205157046029735</v>
      </c>
      <c r="J453" s="17">
        <v>0.138223648716914</v>
      </c>
      <c r="K453" s="17">
        <v>0.13845805651211701</v>
      </c>
      <c r="L453" s="17">
        <v>0.159203860230994</v>
      </c>
      <c r="M453" s="17"/>
      <c r="N453" s="17">
        <v>0.11402548543261599</v>
      </c>
      <c r="O453" s="17">
        <v>0.16411327715402599</v>
      </c>
      <c r="P453" s="17">
        <v>0.23954856236326799</v>
      </c>
      <c r="Q453" s="17">
        <v>0.192435992372503</v>
      </c>
      <c r="R453" s="17"/>
      <c r="S453" s="17">
        <v>0.183409125770637</v>
      </c>
      <c r="T453" s="17">
        <v>0.12375509030340499</v>
      </c>
      <c r="U453" s="17">
        <v>0.160712673810779</v>
      </c>
      <c r="V453" s="17">
        <v>0.20562273179524701</v>
      </c>
      <c r="W453" s="17">
        <v>0.22784908966502701</v>
      </c>
      <c r="X453" s="17">
        <v>0.109860615605835</v>
      </c>
      <c r="Y453" s="17">
        <v>0.178635555521929</v>
      </c>
      <c r="Z453" s="17">
        <v>0.174525559553008</v>
      </c>
      <c r="AA453" s="17">
        <v>0.20471639981142201</v>
      </c>
      <c r="AB453" s="17">
        <v>0.184195618350395</v>
      </c>
      <c r="AC453" s="17">
        <v>0.20448514305253901</v>
      </c>
      <c r="AD453" s="17">
        <v>0.18971947323808</v>
      </c>
      <c r="AE453" s="17"/>
      <c r="AF453" s="17">
        <v>8.7198979097658294E-2</v>
      </c>
      <c r="AG453" s="17">
        <v>0.192050593008364</v>
      </c>
      <c r="AH453" s="17">
        <v>0.20341745288653901</v>
      </c>
      <c r="AI453" s="17">
        <v>0.23483500738822</v>
      </c>
      <c r="AJ453" s="17">
        <v>0.30683769620706702</v>
      </c>
      <c r="AK453" s="17"/>
      <c r="AL453" s="17">
        <v>0.19287386049871799</v>
      </c>
      <c r="AM453" s="17">
        <v>0.18679084940080301</v>
      </c>
      <c r="AN453" s="17">
        <v>0.14815689491429199</v>
      </c>
      <c r="AO453" s="17">
        <v>0.13771893872628599</v>
      </c>
      <c r="AP453" s="17">
        <v>7.0888158218950198E-2</v>
      </c>
      <c r="AQ453" s="17"/>
      <c r="AR453" s="17">
        <v>0.13136267400343801</v>
      </c>
      <c r="AS453" s="17"/>
      <c r="AT453" s="17">
        <v>0.12657544609973201</v>
      </c>
      <c r="AU453" s="17"/>
      <c r="AV453" s="17">
        <v>0.11340977186726101</v>
      </c>
      <c r="AW453" s="17"/>
      <c r="AX453" s="17">
        <v>0.106494837969075</v>
      </c>
      <c r="AY453" s="17">
        <v>0.111199333795996</v>
      </c>
      <c r="AZ453" s="17"/>
      <c r="BA453" s="17">
        <v>0.21227186354136099</v>
      </c>
      <c r="BB453" s="17">
        <v>0.146600400560426</v>
      </c>
    </row>
    <row r="454" spans="2:54">
      <c r="B454" t="s">
        <v>220</v>
      </c>
      <c r="C454" s="17">
        <v>4.9994386817425802E-2</v>
      </c>
      <c r="D454" s="17">
        <v>5.1671833809123102E-2</v>
      </c>
      <c r="E454" s="17">
        <v>4.8752736535148798E-2</v>
      </c>
      <c r="F454" s="17"/>
      <c r="G454" s="17">
        <v>2.0806389619732801E-2</v>
      </c>
      <c r="H454" s="17">
        <v>2.2882251573263401E-2</v>
      </c>
      <c r="I454" s="17">
        <v>1.7929529635439999E-2</v>
      </c>
      <c r="J454" s="17">
        <v>8.7326430201699903E-2</v>
      </c>
      <c r="K454" s="17">
        <v>7.2302697484143599E-2</v>
      </c>
      <c r="L454" s="17">
        <v>6.9647221823811195E-2</v>
      </c>
      <c r="M454" s="17"/>
      <c r="N454" s="17">
        <v>5.1587379309725297E-2</v>
      </c>
      <c r="O454" s="17">
        <v>5.2644656456013697E-2</v>
      </c>
      <c r="P454" s="17">
        <v>3.4835851953737798E-2</v>
      </c>
      <c r="Q454" s="17">
        <v>5.9601977174721703E-2</v>
      </c>
      <c r="R454" s="17"/>
      <c r="S454" s="17">
        <v>1.20547727888408E-2</v>
      </c>
      <c r="T454" s="17">
        <v>6.7586462466858496E-2</v>
      </c>
      <c r="U454" s="17">
        <v>6.7259325604710804E-2</v>
      </c>
      <c r="V454" s="17">
        <v>3.1047582870135999E-2</v>
      </c>
      <c r="W454" s="17">
        <v>4.9154515630224001E-2</v>
      </c>
      <c r="X454" s="17">
        <v>6.4897179243531194E-2</v>
      </c>
      <c r="Y454" s="17">
        <v>5.6979915134481501E-2</v>
      </c>
      <c r="Z454" s="17">
        <v>7.3572083480709496E-2</v>
      </c>
      <c r="AA454" s="17">
        <v>0</v>
      </c>
      <c r="AB454" s="17">
        <v>0.10197115555846201</v>
      </c>
      <c r="AC454" s="17">
        <v>4.0868066193223397E-2</v>
      </c>
      <c r="AD454" s="17">
        <v>7.0690840655584397E-2</v>
      </c>
      <c r="AE454" s="17"/>
      <c r="AF454" s="17">
        <v>2.58040558085131E-2</v>
      </c>
      <c r="AG454" s="17">
        <v>6.42891232389637E-2</v>
      </c>
      <c r="AH454" s="17">
        <v>1.4944379863704499E-2</v>
      </c>
      <c r="AI454" s="17">
        <v>2.26985889938114E-2</v>
      </c>
      <c r="AJ454" s="17">
        <v>7.4196482903740604E-2</v>
      </c>
      <c r="AK454" s="17"/>
      <c r="AL454" s="17">
        <v>4.93190569543051E-2</v>
      </c>
      <c r="AM454" s="17">
        <v>3.8499751903878603E-2</v>
      </c>
      <c r="AN454" s="17">
        <v>5.6729903537934098E-2</v>
      </c>
      <c r="AO454" s="17">
        <v>3.8164458262952998E-2</v>
      </c>
      <c r="AP454" s="17">
        <v>7.0909713772689106E-2</v>
      </c>
      <c r="AQ454" s="17"/>
      <c r="AR454" s="17">
        <v>3.7573088356752098E-2</v>
      </c>
      <c r="AS454" s="17"/>
      <c r="AT454" s="17">
        <v>3.6728588704836397E-2</v>
      </c>
      <c r="AU454" s="17"/>
      <c r="AV454" s="17">
        <v>5.6193708770525402E-2</v>
      </c>
      <c r="AW454" s="17"/>
      <c r="AX454" s="17">
        <v>0</v>
      </c>
      <c r="AY454" s="17">
        <v>2.8766353862095299E-2</v>
      </c>
      <c r="AZ454" s="17"/>
      <c r="BA454" s="17">
        <v>7.2328019938365101E-2</v>
      </c>
      <c r="BB454" s="17">
        <v>3.63626976498935E-2</v>
      </c>
    </row>
    <row r="455" spans="2:54">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row>
    <row r="456" spans="2:54">
      <c r="B456" s="6" t="s">
        <v>233</v>
      </c>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row>
    <row r="457" spans="2:54">
      <c r="B457" s="24" t="s">
        <v>31</v>
      </c>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row>
    <row r="458" spans="2:54">
      <c r="B458" t="s">
        <v>216</v>
      </c>
      <c r="C458" s="17">
        <v>9.5211188831756902E-2</v>
      </c>
      <c r="D458" s="17">
        <v>0.115972774300866</v>
      </c>
      <c r="E458" s="17">
        <v>7.7021669816126098E-2</v>
      </c>
      <c r="F458" s="17"/>
      <c r="G458" s="17">
        <v>0.12380924752778399</v>
      </c>
      <c r="H458" s="17">
        <v>0.11397367769057901</v>
      </c>
      <c r="I458" s="17">
        <v>0.108597140122209</v>
      </c>
      <c r="J458" s="17">
        <v>0.122991398127757</v>
      </c>
      <c r="K458" s="17">
        <v>4.9773280305144503E-2</v>
      </c>
      <c r="L458" s="17">
        <v>6.1474933142567897E-2</v>
      </c>
      <c r="M458" s="17"/>
      <c r="N458" s="17">
        <v>0.14484564854356499</v>
      </c>
      <c r="O458" s="17">
        <v>8.0643472897422103E-2</v>
      </c>
      <c r="P458" s="17">
        <v>7.1849987371220905E-2</v>
      </c>
      <c r="Q458" s="17">
        <v>8.1712134031840702E-2</v>
      </c>
      <c r="R458" s="17"/>
      <c r="S458" s="17">
        <v>0.127882555355747</v>
      </c>
      <c r="T458" s="17">
        <v>0.10364772390756299</v>
      </c>
      <c r="U458" s="17">
        <v>7.1075268408451395E-2</v>
      </c>
      <c r="V458" s="17">
        <v>0.137632751926619</v>
      </c>
      <c r="W458" s="17">
        <v>8.3366548680502306E-2</v>
      </c>
      <c r="X458" s="17">
        <v>6.7614318324208694E-2</v>
      </c>
      <c r="Y458" s="17">
        <v>6.4318442075258206E-2</v>
      </c>
      <c r="Z458" s="17">
        <v>0.125102482742671</v>
      </c>
      <c r="AA458" s="17">
        <v>0.114000325420481</v>
      </c>
      <c r="AB458" s="17">
        <v>5.6974157842267503E-2</v>
      </c>
      <c r="AC458" s="17">
        <v>8.7894393620075603E-2</v>
      </c>
      <c r="AD458" s="17">
        <v>6.1101733372191602E-2</v>
      </c>
      <c r="AE458" s="17"/>
      <c r="AF458" s="17">
        <v>0.168495775917612</v>
      </c>
      <c r="AG458" s="17">
        <v>8.8482015534999806E-2</v>
      </c>
      <c r="AH458" s="17">
        <v>4.3765852132459898E-2</v>
      </c>
      <c r="AI458" s="17">
        <v>6.1843038218305897E-2</v>
      </c>
      <c r="AJ458" s="17">
        <v>3.5223314605887797E-2</v>
      </c>
      <c r="AK458" s="17"/>
      <c r="AL458" s="17">
        <v>8.1966666702657495E-2</v>
      </c>
      <c r="AM458" s="17">
        <v>6.0323576622665201E-2</v>
      </c>
      <c r="AN458" s="17">
        <v>0.114471322458641</v>
      </c>
      <c r="AO458" s="17">
        <v>0.13539366052304899</v>
      </c>
      <c r="AP458" s="17">
        <v>0.36855042427782703</v>
      </c>
      <c r="AQ458" s="17"/>
      <c r="AR458" s="17">
        <v>0.22452118228554199</v>
      </c>
      <c r="AS458" s="17"/>
      <c r="AT458" s="17">
        <v>0.17330739964727501</v>
      </c>
      <c r="AU458" s="17"/>
      <c r="AV458" s="17">
        <v>0.25441254095333998</v>
      </c>
      <c r="AW458" s="17"/>
      <c r="AX458" s="17">
        <v>0.15454001702933601</v>
      </c>
      <c r="AY458" s="17">
        <v>0.141205392296606</v>
      </c>
      <c r="AZ458" s="17"/>
      <c r="BA458" s="17">
        <v>6.21310022852797E-2</v>
      </c>
      <c r="BB458" s="17">
        <v>0.11477774689484101</v>
      </c>
    </row>
    <row r="459" spans="2:54">
      <c r="B459" t="s">
        <v>217</v>
      </c>
      <c r="C459" s="17">
        <v>0.33505641514923201</v>
      </c>
      <c r="D459" s="17">
        <v>0.366448907202436</v>
      </c>
      <c r="E459" s="17">
        <v>0.304790960871683</v>
      </c>
      <c r="F459" s="17"/>
      <c r="G459" s="17">
        <v>0.407975776968028</v>
      </c>
      <c r="H459" s="17">
        <v>0.471645818206746</v>
      </c>
      <c r="I459" s="17">
        <v>0.32363568945009602</v>
      </c>
      <c r="J459" s="17">
        <v>0.30630661513325003</v>
      </c>
      <c r="K459" s="17">
        <v>0.251012280225066</v>
      </c>
      <c r="L459" s="17">
        <v>0.27050245736966</v>
      </c>
      <c r="M459" s="17"/>
      <c r="N459" s="17">
        <v>0.35277277227107301</v>
      </c>
      <c r="O459" s="17">
        <v>0.337981971923144</v>
      </c>
      <c r="P459" s="17">
        <v>0.37747976042167802</v>
      </c>
      <c r="Q459" s="17">
        <v>0.27407926290927298</v>
      </c>
      <c r="R459" s="17"/>
      <c r="S459" s="17">
        <v>0.44326431549852502</v>
      </c>
      <c r="T459" s="17">
        <v>0.278734422989588</v>
      </c>
      <c r="U459" s="17">
        <v>0.365076072985976</v>
      </c>
      <c r="V459" s="17">
        <v>0.332151261405012</v>
      </c>
      <c r="W459" s="17">
        <v>0.27594757471245701</v>
      </c>
      <c r="X459" s="17">
        <v>0.28223828872958601</v>
      </c>
      <c r="Y459" s="17">
        <v>0.370295425929699</v>
      </c>
      <c r="Z459" s="17">
        <v>0.25695249014745097</v>
      </c>
      <c r="AA459" s="17">
        <v>0.40561001949443498</v>
      </c>
      <c r="AB459" s="17">
        <v>0.33387923047335899</v>
      </c>
      <c r="AC459" s="17">
        <v>0.27916388743347298</v>
      </c>
      <c r="AD459" s="17">
        <v>0.27038459056740199</v>
      </c>
      <c r="AE459" s="17"/>
      <c r="AF459" s="17">
        <v>0.45209711638404798</v>
      </c>
      <c r="AG459" s="17">
        <v>0.26002042884751098</v>
      </c>
      <c r="AH459" s="17">
        <v>0.35106146173837899</v>
      </c>
      <c r="AI459" s="17">
        <v>0.32268767167369899</v>
      </c>
      <c r="AJ459" s="17">
        <v>0.280511971700243</v>
      </c>
      <c r="AK459" s="17"/>
      <c r="AL459" s="17">
        <v>0.27996823493531198</v>
      </c>
      <c r="AM459" s="17">
        <v>0.34338648579930198</v>
      </c>
      <c r="AN459" s="17">
        <v>0.38033892942602299</v>
      </c>
      <c r="AO459" s="17">
        <v>0.38824902985726201</v>
      </c>
      <c r="AP459" s="17">
        <v>0.34835402964545498</v>
      </c>
      <c r="AQ459" s="17"/>
      <c r="AR459" s="17">
        <v>0.38143109790149998</v>
      </c>
      <c r="AS459" s="17"/>
      <c r="AT459" s="17">
        <v>0.43720137909175799</v>
      </c>
      <c r="AU459" s="17"/>
      <c r="AV459" s="17">
        <v>0.39398159834293101</v>
      </c>
      <c r="AW459" s="17"/>
      <c r="AX459" s="17">
        <v>0.384635276960821</v>
      </c>
      <c r="AY459" s="17">
        <v>0.42097976542627702</v>
      </c>
      <c r="AZ459" s="17"/>
      <c r="BA459" s="17">
        <v>0.28445717584767899</v>
      </c>
      <c r="BB459" s="17">
        <v>0.34559727971536103</v>
      </c>
    </row>
    <row r="460" spans="2:54">
      <c r="B460" t="s">
        <v>218</v>
      </c>
      <c r="C460" s="17">
        <v>0.31526468925857598</v>
      </c>
      <c r="D460" s="17">
        <v>0.29397983015409701</v>
      </c>
      <c r="E460" s="17">
        <v>0.33454029356785803</v>
      </c>
      <c r="F460" s="17"/>
      <c r="G460" s="17">
        <v>0.21645705019441699</v>
      </c>
      <c r="H460" s="17">
        <v>0.21913436752830301</v>
      </c>
      <c r="I460" s="17">
        <v>0.29225802715758697</v>
      </c>
      <c r="J460" s="17">
        <v>0.27926114835216398</v>
      </c>
      <c r="K460" s="17">
        <v>0.430517592997613</v>
      </c>
      <c r="L460" s="17">
        <v>0.420350347290603</v>
      </c>
      <c r="M460" s="17"/>
      <c r="N460" s="17">
        <v>0.27744157421571303</v>
      </c>
      <c r="O460" s="17">
        <v>0.35025617870181303</v>
      </c>
      <c r="P460" s="17">
        <v>0.262355042678874</v>
      </c>
      <c r="Q460" s="17">
        <v>0.36135322525779301</v>
      </c>
      <c r="R460" s="17"/>
      <c r="S460" s="17">
        <v>0.18346733451529501</v>
      </c>
      <c r="T460" s="17">
        <v>0.36249900307371502</v>
      </c>
      <c r="U460" s="17">
        <v>0.29145022951613397</v>
      </c>
      <c r="V460" s="17">
        <v>0.323019058781994</v>
      </c>
      <c r="W460" s="17">
        <v>0.37411247464515002</v>
      </c>
      <c r="X460" s="17">
        <v>0.39346508418027598</v>
      </c>
      <c r="Y460" s="17">
        <v>0.34706694315682801</v>
      </c>
      <c r="Z460" s="17">
        <v>0.25523831840692102</v>
      </c>
      <c r="AA460" s="17">
        <v>0.28435975840723299</v>
      </c>
      <c r="AB460" s="17">
        <v>0.28901962991062902</v>
      </c>
      <c r="AC460" s="17">
        <v>0.40158079266954599</v>
      </c>
      <c r="AD460" s="17">
        <v>0.34950515235017898</v>
      </c>
      <c r="AE460" s="17"/>
      <c r="AF460" s="17">
        <v>0.24028084197931199</v>
      </c>
      <c r="AG460" s="17">
        <v>0.32387409494869102</v>
      </c>
      <c r="AH460" s="17">
        <v>0.36177320248489397</v>
      </c>
      <c r="AI460" s="17">
        <v>0.32444008240220601</v>
      </c>
      <c r="AJ460" s="17">
        <v>0.28322261186368902</v>
      </c>
      <c r="AK460" s="17"/>
      <c r="AL460" s="17">
        <v>0.35112243299374302</v>
      </c>
      <c r="AM460" s="17">
        <v>0.379791039342252</v>
      </c>
      <c r="AN460" s="17">
        <v>0.27991876423795597</v>
      </c>
      <c r="AO460" s="17">
        <v>0.263918780705369</v>
      </c>
      <c r="AP460" s="17">
        <v>0.110526217544811</v>
      </c>
      <c r="AQ460" s="17"/>
      <c r="AR460" s="17">
        <v>0.19391300130233</v>
      </c>
      <c r="AS460" s="17"/>
      <c r="AT460" s="17">
        <v>0.12707072575341499</v>
      </c>
      <c r="AU460" s="17"/>
      <c r="AV460" s="17">
        <v>0.17215150848462701</v>
      </c>
      <c r="AW460" s="17"/>
      <c r="AX460" s="17">
        <v>0.26971784946866101</v>
      </c>
      <c r="AY460" s="17">
        <v>0.27117760474425401</v>
      </c>
      <c r="AZ460" s="17"/>
      <c r="BA460" s="17">
        <v>0.33941746935237199</v>
      </c>
      <c r="BB460" s="17">
        <v>0.31986617247453702</v>
      </c>
    </row>
    <row r="461" spans="2:54">
      <c r="B461" t="s">
        <v>219</v>
      </c>
      <c r="C461" s="17">
        <v>0.17807254066632999</v>
      </c>
      <c r="D461" s="17">
        <v>0.14447641355305699</v>
      </c>
      <c r="E461" s="17">
        <v>0.209296659758472</v>
      </c>
      <c r="F461" s="17"/>
      <c r="G461" s="17">
        <v>0.19858117651652599</v>
      </c>
      <c r="H461" s="17">
        <v>0.140844180076588</v>
      </c>
      <c r="I461" s="17">
        <v>0.213821502047991</v>
      </c>
      <c r="J461" s="17">
        <v>0.20333796438037099</v>
      </c>
      <c r="K461" s="17">
        <v>0.18153154156953999</v>
      </c>
      <c r="L461" s="17">
        <v>0.144891088819395</v>
      </c>
      <c r="M461" s="17"/>
      <c r="N461" s="17">
        <v>0.13427952919761099</v>
      </c>
      <c r="O461" s="17">
        <v>0.16194926179237101</v>
      </c>
      <c r="P461" s="17">
        <v>0.208439137074832</v>
      </c>
      <c r="Q461" s="17">
        <v>0.21548543509739501</v>
      </c>
      <c r="R461" s="17"/>
      <c r="S461" s="17">
        <v>0.186762439314312</v>
      </c>
      <c r="T461" s="17">
        <v>0.15302180651727201</v>
      </c>
      <c r="U461" s="17">
        <v>0.192356116480523</v>
      </c>
      <c r="V461" s="17">
        <v>0.16729139686171099</v>
      </c>
      <c r="W461" s="17">
        <v>0.13231126497913001</v>
      </c>
      <c r="X461" s="17">
        <v>0.18559756578613301</v>
      </c>
      <c r="Y461" s="17">
        <v>0.17291337468120099</v>
      </c>
      <c r="Z461" s="17">
        <v>0.26881225107656398</v>
      </c>
      <c r="AA461" s="17">
        <v>0.17230810996048199</v>
      </c>
      <c r="AB461" s="17">
        <v>0.17156544040527699</v>
      </c>
      <c r="AC461" s="17">
        <v>0.18141057648878101</v>
      </c>
      <c r="AD461" s="17">
        <v>0.25154949646723301</v>
      </c>
      <c r="AE461" s="17"/>
      <c r="AF461" s="17">
        <v>0.10433445363023799</v>
      </c>
      <c r="AG461" s="17">
        <v>0.21915049693584601</v>
      </c>
      <c r="AH461" s="17">
        <v>0.19801482433015499</v>
      </c>
      <c r="AI461" s="17">
        <v>0.21947531241739399</v>
      </c>
      <c r="AJ461" s="17">
        <v>0.273376999010154</v>
      </c>
      <c r="AK461" s="17"/>
      <c r="AL461" s="17">
        <v>0.19061332137640299</v>
      </c>
      <c r="AM461" s="17">
        <v>0.14973860262126601</v>
      </c>
      <c r="AN461" s="17">
        <v>0.153811900792935</v>
      </c>
      <c r="AO461" s="17">
        <v>0.16801479196615199</v>
      </c>
      <c r="AP461" s="17">
        <v>6.1520216344374698E-2</v>
      </c>
      <c r="AQ461" s="17"/>
      <c r="AR461" s="17">
        <v>0.13402833007718801</v>
      </c>
      <c r="AS461" s="17"/>
      <c r="AT461" s="17">
        <v>0.154277910600954</v>
      </c>
      <c r="AU461" s="17"/>
      <c r="AV461" s="17">
        <v>9.9582913949585697E-2</v>
      </c>
      <c r="AW461" s="17"/>
      <c r="AX461" s="17">
        <v>0.11974481787765</v>
      </c>
      <c r="AY461" s="17">
        <v>0.13859107659353101</v>
      </c>
      <c r="AZ461" s="17"/>
      <c r="BA461" s="17">
        <v>0.20551129707767801</v>
      </c>
      <c r="BB461" s="17">
        <v>0.16763549628605301</v>
      </c>
    </row>
    <row r="462" spans="2:54">
      <c r="B462" t="s">
        <v>220</v>
      </c>
      <c r="C462" s="17">
        <v>7.6395166094106001E-2</v>
      </c>
      <c r="D462" s="17">
        <v>7.9122074789544097E-2</v>
      </c>
      <c r="E462" s="17">
        <v>7.4350415985861298E-2</v>
      </c>
      <c r="F462" s="17"/>
      <c r="G462" s="17">
        <v>5.3176748793244799E-2</v>
      </c>
      <c r="H462" s="17">
        <v>5.4401956497784398E-2</v>
      </c>
      <c r="I462" s="17">
        <v>6.1687641222116001E-2</v>
      </c>
      <c r="J462" s="17">
        <v>8.8102874006457596E-2</v>
      </c>
      <c r="K462" s="17">
        <v>8.7165304902637006E-2</v>
      </c>
      <c r="L462" s="17">
        <v>0.102781173377774</v>
      </c>
      <c r="M462" s="17"/>
      <c r="N462" s="17">
        <v>9.0660475772038701E-2</v>
      </c>
      <c r="O462" s="17">
        <v>6.9169114685250999E-2</v>
      </c>
      <c r="P462" s="17">
        <v>7.9876072453394897E-2</v>
      </c>
      <c r="Q462" s="17">
        <v>6.7369942703698601E-2</v>
      </c>
      <c r="R462" s="17"/>
      <c r="S462" s="17">
        <v>5.8623355316119397E-2</v>
      </c>
      <c r="T462" s="17">
        <v>0.10209704351186299</v>
      </c>
      <c r="U462" s="17">
        <v>8.00423126089162E-2</v>
      </c>
      <c r="V462" s="17">
        <v>3.9905531024663703E-2</v>
      </c>
      <c r="W462" s="17">
        <v>0.13426213698275999</v>
      </c>
      <c r="X462" s="17">
        <v>7.1084742979797097E-2</v>
      </c>
      <c r="Y462" s="17">
        <v>4.54058141570126E-2</v>
      </c>
      <c r="Z462" s="17">
        <v>9.3894457626393396E-2</v>
      </c>
      <c r="AA462" s="17">
        <v>2.37217867173685E-2</v>
      </c>
      <c r="AB462" s="17">
        <v>0.148561541368467</v>
      </c>
      <c r="AC462" s="17">
        <v>4.9950349788125098E-2</v>
      </c>
      <c r="AD462" s="17">
        <v>6.7459027242994601E-2</v>
      </c>
      <c r="AE462" s="17"/>
      <c r="AF462" s="17">
        <v>3.4791812088789703E-2</v>
      </c>
      <c r="AG462" s="17">
        <v>0.108472963732952</v>
      </c>
      <c r="AH462" s="17">
        <v>4.5384659314112501E-2</v>
      </c>
      <c r="AI462" s="17">
        <v>7.1553895288394995E-2</v>
      </c>
      <c r="AJ462" s="17">
        <v>0.12766510282002699</v>
      </c>
      <c r="AK462" s="17"/>
      <c r="AL462" s="17">
        <v>9.6329343991883601E-2</v>
      </c>
      <c r="AM462" s="17">
        <v>6.6760295614514201E-2</v>
      </c>
      <c r="AN462" s="17">
        <v>7.1459083084444694E-2</v>
      </c>
      <c r="AO462" s="17">
        <v>4.4423736948168001E-2</v>
      </c>
      <c r="AP462" s="17">
        <v>0.111049112187532</v>
      </c>
      <c r="AQ462" s="17"/>
      <c r="AR462" s="17">
        <v>6.6106388433439606E-2</v>
      </c>
      <c r="AS462" s="17"/>
      <c r="AT462" s="17">
        <v>0.108142584906598</v>
      </c>
      <c r="AU462" s="17"/>
      <c r="AV462" s="17">
        <v>7.9871438269514802E-2</v>
      </c>
      <c r="AW462" s="17"/>
      <c r="AX462" s="17">
        <v>7.1362038663531094E-2</v>
      </c>
      <c r="AY462" s="17">
        <v>2.8046160939331599E-2</v>
      </c>
      <c r="AZ462" s="17"/>
      <c r="BA462" s="17">
        <v>0.10848305543699201</v>
      </c>
      <c r="BB462" s="17">
        <v>5.2123304629208597E-2</v>
      </c>
    </row>
    <row r="463" spans="2:54">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row>
    <row r="464" spans="2:54">
      <c r="B464" s="6" t="s">
        <v>234</v>
      </c>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row>
    <row r="465" spans="2:54">
      <c r="B465" s="24" t="s">
        <v>31</v>
      </c>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row>
    <row r="466" spans="2:54">
      <c r="B466" t="s">
        <v>216</v>
      </c>
      <c r="C466" s="17">
        <v>6.1055114080673198E-2</v>
      </c>
      <c r="D466" s="17">
        <v>8.1590653215970296E-2</v>
      </c>
      <c r="E466" s="17">
        <v>4.28851405408711E-2</v>
      </c>
      <c r="F466" s="17"/>
      <c r="G466" s="17">
        <v>8.2594872032314498E-2</v>
      </c>
      <c r="H466" s="17">
        <v>9.4892213660096703E-2</v>
      </c>
      <c r="I466" s="17">
        <v>0.10071816038499</v>
      </c>
      <c r="J466" s="17">
        <v>5.2614687412595701E-2</v>
      </c>
      <c r="K466" s="17">
        <v>2.3405530209603599E-2</v>
      </c>
      <c r="L466" s="17">
        <v>2.2783649821134601E-2</v>
      </c>
      <c r="M466" s="17"/>
      <c r="N466" s="17">
        <v>9.9828878407471705E-2</v>
      </c>
      <c r="O466" s="17">
        <v>4.5358461676025599E-2</v>
      </c>
      <c r="P466" s="17">
        <v>5.7151885539144603E-2</v>
      </c>
      <c r="Q466" s="17">
        <v>4.2233894229198203E-2</v>
      </c>
      <c r="R466" s="17"/>
      <c r="S466" s="17">
        <v>0.120153259252176</v>
      </c>
      <c r="T466" s="17">
        <v>5.9537384531007098E-2</v>
      </c>
      <c r="U466" s="17">
        <v>4.1319141451772901E-2</v>
      </c>
      <c r="V466" s="17">
        <v>0.101653826415735</v>
      </c>
      <c r="W466" s="17">
        <v>6.6248583069312E-2</v>
      </c>
      <c r="X466" s="17">
        <v>3.0451062480007299E-2</v>
      </c>
      <c r="Y466" s="17">
        <v>4.8789424547615798E-2</v>
      </c>
      <c r="Z466" s="17">
        <v>5.3139324851279902E-2</v>
      </c>
      <c r="AA466" s="17">
        <v>4.42568856630602E-2</v>
      </c>
      <c r="AB466" s="17">
        <v>3.3712952248603399E-2</v>
      </c>
      <c r="AC466" s="17">
        <v>5.51783744217791E-2</v>
      </c>
      <c r="AD466" s="17">
        <v>0</v>
      </c>
      <c r="AE466" s="17"/>
      <c r="AF466" s="17">
        <v>0.126217263538216</v>
      </c>
      <c r="AG466" s="17">
        <v>4.5103313992016197E-2</v>
      </c>
      <c r="AH466" s="17">
        <v>4.3467424208799003E-2</v>
      </c>
      <c r="AI466" s="17">
        <v>2.6666609510540899E-2</v>
      </c>
      <c r="AJ466" s="17">
        <v>3.3559544929273001E-3</v>
      </c>
      <c r="AK466" s="17"/>
      <c r="AL466" s="17">
        <v>3.7954178893083501E-2</v>
      </c>
      <c r="AM466" s="17">
        <v>4.0818829624263198E-2</v>
      </c>
      <c r="AN466" s="17">
        <v>7.5101106571657306E-2</v>
      </c>
      <c r="AO466" s="17">
        <v>9.7422533978908599E-2</v>
      </c>
      <c r="AP466" s="17">
        <v>0.18241770415859601</v>
      </c>
      <c r="AQ466" s="17"/>
      <c r="AR466" s="17">
        <v>0.168817036388659</v>
      </c>
      <c r="AS466" s="17"/>
      <c r="AT466" s="17">
        <v>0.181254143338798</v>
      </c>
      <c r="AU466" s="17"/>
      <c r="AV466" s="17">
        <v>0.16994825432219199</v>
      </c>
      <c r="AW466" s="17"/>
      <c r="AX466" s="17">
        <v>0.124233106504598</v>
      </c>
      <c r="AY466" s="17">
        <v>9.7410167362134203E-2</v>
      </c>
      <c r="AZ466" s="17"/>
      <c r="BA466" s="17">
        <v>4.0231616265418602E-2</v>
      </c>
      <c r="BB466" s="17">
        <v>7.6164691674668897E-2</v>
      </c>
    </row>
    <row r="467" spans="2:54">
      <c r="B467" t="s">
        <v>217</v>
      </c>
      <c r="C467" s="17">
        <v>0.237429007187829</v>
      </c>
      <c r="D467" s="17">
        <v>0.25840419130468001</v>
      </c>
      <c r="E467" s="17">
        <v>0.21981355368657601</v>
      </c>
      <c r="F467" s="17"/>
      <c r="G467" s="17">
        <v>0.25135362839932901</v>
      </c>
      <c r="H467" s="17">
        <v>0.37511278711573398</v>
      </c>
      <c r="I467" s="17">
        <v>0.209244451549678</v>
      </c>
      <c r="J467" s="17">
        <v>0.29243471851945002</v>
      </c>
      <c r="K467" s="17">
        <v>0.16264168895509301</v>
      </c>
      <c r="L467" s="17">
        <v>0.15214900928244901</v>
      </c>
      <c r="M467" s="17"/>
      <c r="N467" s="17">
        <v>0.23575772654437699</v>
      </c>
      <c r="O467" s="17">
        <v>0.25027137889719298</v>
      </c>
      <c r="P467" s="17">
        <v>0.27304147482890001</v>
      </c>
      <c r="Q467" s="17">
        <v>0.190534719340852</v>
      </c>
      <c r="R467" s="17"/>
      <c r="S467" s="17">
        <v>0.29459933829812601</v>
      </c>
      <c r="T467" s="17">
        <v>0.21110802154816</v>
      </c>
      <c r="U467" s="17">
        <v>0.15464603826269799</v>
      </c>
      <c r="V467" s="17">
        <v>0.254423330571593</v>
      </c>
      <c r="W467" s="17">
        <v>0.23011824247489901</v>
      </c>
      <c r="X467" s="17">
        <v>0.220632443770268</v>
      </c>
      <c r="Y467" s="17">
        <v>0.23240371492383399</v>
      </c>
      <c r="Z467" s="17">
        <v>0.289067313785768</v>
      </c>
      <c r="AA467" s="17">
        <v>0.32190507657699702</v>
      </c>
      <c r="AB467" s="17">
        <v>0.22334865237888599</v>
      </c>
      <c r="AC467" s="17">
        <v>0.232115594944028</v>
      </c>
      <c r="AD467" s="17">
        <v>5.6199513738789203E-2</v>
      </c>
      <c r="AE467" s="17"/>
      <c r="AF467" s="17">
        <v>0.392888407214322</v>
      </c>
      <c r="AG467" s="17">
        <v>0.156108566877283</v>
      </c>
      <c r="AH467" s="17">
        <v>0.26985915269740601</v>
      </c>
      <c r="AI467" s="17">
        <v>0.191620487750159</v>
      </c>
      <c r="AJ467" s="17">
        <v>0.124503184508359</v>
      </c>
      <c r="AK467" s="17"/>
      <c r="AL467" s="17">
        <v>0.17895932469203699</v>
      </c>
      <c r="AM467" s="17">
        <v>0.20421723586556301</v>
      </c>
      <c r="AN467" s="17">
        <v>0.284967472234746</v>
      </c>
      <c r="AO467" s="17">
        <v>0.31028464514499599</v>
      </c>
      <c r="AP467" s="17">
        <v>0.290519561437804</v>
      </c>
      <c r="AQ467" s="17"/>
      <c r="AR467" s="17">
        <v>0.354530334664515</v>
      </c>
      <c r="AS467" s="17"/>
      <c r="AT467" s="17">
        <v>0.33097133480228602</v>
      </c>
      <c r="AU467" s="17"/>
      <c r="AV467" s="17">
        <v>0.39662922379264098</v>
      </c>
      <c r="AW467" s="17"/>
      <c r="AX467" s="17">
        <v>0.47639417186588801</v>
      </c>
      <c r="AY467" s="17">
        <v>0.37358326408768</v>
      </c>
      <c r="AZ467" s="17"/>
      <c r="BA467" s="17">
        <v>0.16232007740553001</v>
      </c>
      <c r="BB467" s="17">
        <v>0.28446246461976299</v>
      </c>
    </row>
    <row r="468" spans="2:54">
      <c r="B468" t="s">
        <v>218</v>
      </c>
      <c r="C468" s="17">
        <v>0.28383264683464499</v>
      </c>
      <c r="D468" s="17">
        <v>0.28554624440864201</v>
      </c>
      <c r="E468" s="17">
        <v>0.28030159631207102</v>
      </c>
      <c r="F468" s="17"/>
      <c r="G468" s="17">
        <v>0.306035541422915</v>
      </c>
      <c r="H468" s="17">
        <v>0.25178079762077599</v>
      </c>
      <c r="I468" s="17">
        <v>0.29961620477185003</v>
      </c>
      <c r="J468" s="17">
        <v>0.22648075677327001</v>
      </c>
      <c r="K468" s="17">
        <v>0.301030096756494</v>
      </c>
      <c r="L468" s="17">
        <v>0.31730230539638499</v>
      </c>
      <c r="M468" s="17"/>
      <c r="N468" s="17">
        <v>0.30010328501377498</v>
      </c>
      <c r="O468" s="17">
        <v>0.28869335370037802</v>
      </c>
      <c r="P468" s="17">
        <v>0.242881901292748</v>
      </c>
      <c r="Q468" s="17">
        <v>0.29887422787774398</v>
      </c>
      <c r="R468" s="17"/>
      <c r="S468" s="17">
        <v>0.21901102991764301</v>
      </c>
      <c r="T468" s="17">
        <v>0.31565181717691498</v>
      </c>
      <c r="U468" s="17">
        <v>0.24948866380172799</v>
      </c>
      <c r="V468" s="17">
        <v>0.32582598977189903</v>
      </c>
      <c r="W468" s="17">
        <v>0.25792533208874302</v>
      </c>
      <c r="X468" s="17">
        <v>0.324775388346705</v>
      </c>
      <c r="Y468" s="17">
        <v>0.238605316207428</v>
      </c>
      <c r="Z468" s="17">
        <v>0.209419587275812</v>
      </c>
      <c r="AA468" s="17">
        <v>0.28015400362564402</v>
      </c>
      <c r="AB468" s="17">
        <v>0.28041108424519501</v>
      </c>
      <c r="AC468" s="17">
        <v>0.34208910472923498</v>
      </c>
      <c r="AD468" s="17">
        <v>0.43336422575606698</v>
      </c>
      <c r="AE468" s="17"/>
      <c r="AF468" s="17">
        <v>0.272072930602279</v>
      </c>
      <c r="AG468" s="17">
        <v>0.238330066164572</v>
      </c>
      <c r="AH468" s="17">
        <v>0.23498506936394201</v>
      </c>
      <c r="AI468" s="17">
        <v>0.33888142302034202</v>
      </c>
      <c r="AJ468" s="17">
        <v>0.22760062572456999</v>
      </c>
      <c r="AK468" s="17"/>
      <c r="AL468" s="17">
        <v>0.30244115667586802</v>
      </c>
      <c r="AM468" s="17">
        <v>0.32345707768200699</v>
      </c>
      <c r="AN468" s="17">
        <v>0.29308684851619399</v>
      </c>
      <c r="AO468" s="17">
        <v>0.24094186257623801</v>
      </c>
      <c r="AP468" s="17">
        <v>0.281729943853742</v>
      </c>
      <c r="AQ468" s="17"/>
      <c r="AR468" s="17">
        <v>0.21927616485037901</v>
      </c>
      <c r="AS468" s="17"/>
      <c r="AT468" s="17">
        <v>0.14922978376254101</v>
      </c>
      <c r="AU468" s="17"/>
      <c r="AV468" s="17">
        <v>0.24116069029551601</v>
      </c>
      <c r="AW468" s="17"/>
      <c r="AX468" s="17">
        <v>0.16067872121990801</v>
      </c>
      <c r="AY468" s="17">
        <v>0.30072257027058602</v>
      </c>
      <c r="AZ468" s="17"/>
      <c r="BA468" s="17">
        <v>0.22870618928424399</v>
      </c>
      <c r="BB468" s="17">
        <v>0.31017182166054003</v>
      </c>
    </row>
    <row r="469" spans="2:54">
      <c r="B469" t="s">
        <v>219</v>
      </c>
      <c r="C469" s="17">
        <v>0.307773867364178</v>
      </c>
      <c r="D469" s="17">
        <v>0.26785162376994898</v>
      </c>
      <c r="E469" s="17">
        <v>0.34352337925388299</v>
      </c>
      <c r="F469" s="17"/>
      <c r="G469" s="17">
        <v>0.31692171804276598</v>
      </c>
      <c r="H469" s="17">
        <v>0.221507489928779</v>
      </c>
      <c r="I469" s="17">
        <v>0.30374283919879602</v>
      </c>
      <c r="J469" s="17">
        <v>0.26860403586577097</v>
      </c>
      <c r="K469" s="17">
        <v>0.35277541511875898</v>
      </c>
      <c r="L469" s="17">
        <v>0.37029420685815001</v>
      </c>
      <c r="M469" s="17"/>
      <c r="N469" s="17">
        <v>0.278697290640322</v>
      </c>
      <c r="O469" s="17">
        <v>0.28079326869931698</v>
      </c>
      <c r="P469" s="17">
        <v>0.34461523956176399</v>
      </c>
      <c r="Q469" s="17">
        <v>0.33420537320239901</v>
      </c>
      <c r="R469" s="17"/>
      <c r="S469" s="17">
        <v>0.29870151957874203</v>
      </c>
      <c r="T469" s="17">
        <v>0.26620826527461799</v>
      </c>
      <c r="U469" s="17">
        <v>0.42153870990228598</v>
      </c>
      <c r="V469" s="17">
        <v>0.24139410036296799</v>
      </c>
      <c r="W469" s="17">
        <v>0.30611571475099902</v>
      </c>
      <c r="X469" s="17">
        <v>0.27833234406583002</v>
      </c>
      <c r="Y469" s="17">
        <v>0.340658648420887</v>
      </c>
      <c r="Z469" s="17">
        <v>0.31196681454986303</v>
      </c>
      <c r="AA469" s="17">
        <v>0.31133436165310302</v>
      </c>
      <c r="AB469" s="17">
        <v>0.30891103188658903</v>
      </c>
      <c r="AC469" s="17">
        <v>0.316718558850002</v>
      </c>
      <c r="AD469" s="17">
        <v>0.44739017529293501</v>
      </c>
      <c r="AE469" s="17"/>
      <c r="AF469" s="17">
        <v>0.18453536606193599</v>
      </c>
      <c r="AG469" s="17">
        <v>0.39083554182769797</v>
      </c>
      <c r="AH469" s="17">
        <v>0.383488015075171</v>
      </c>
      <c r="AI469" s="17">
        <v>0.34700017596676103</v>
      </c>
      <c r="AJ469" s="17">
        <v>0.41862540565401601</v>
      </c>
      <c r="AK469" s="17"/>
      <c r="AL469" s="17">
        <v>0.352084165815649</v>
      </c>
      <c r="AM469" s="17">
        <v>0.32278438599704601</v>
      </c>
      <c r="AN469" s="17">
        <v>0.270143391779197</v>
      </c>
      <c r="AO469" s="17">
        <v>0.27191024824286297</v>
      </c>
      <c r="AP469" s="17">
        <v>9.1891567055315607E-2</v>
      </c>
      <c r="AQ469" s="17"/>
      <c r="AR469" s="17">
        <v>0.208424100188453</v>
      </c>
      <c r="AS469" s="17"/>
      <c r="AT469" s="17">
        <v>0.25145852405002</v>
      </c>
      <c r="AU469" s="17"/>
      <c r="AV469" s="17">
        <v>0.140117442893651</v>
      </c>
      <c r="AW469" s="17"/>
      <c r="AX469" s="17">
        <v>0.220465470111916</v>
      </c>
      <c r="AY469" s="17">
        <v>0.200289851184699</v>
      </c>
      <c r="AZ469" s="17"/>
      <c r="BA469" s="17">
        <v>0.38766213881961797</v>
      </c>
      <c r="BB469" s="17">
        <v>0.25440466002384599</v>
      </c>
    </row>
    <row r="470" spans="2:54">
      <c r="B470" t="s">
        <v>220</v>
      </c>
      <c r="C470" s="17">
        <v>0.109909364532675</v>
      </c>
      <c r="D470" s="17">
        <v>0.10660728730076</v>
      </c>
      <c r="E470" s="17">
        <v>0.113476330206598</v>
      </c>
      <c r="F470" s="17"/>
      <c r="G470" s="17">
        <v>4.3094240102675298E-2</v>
      </c>
      <c r="H470" s="17">
        <v>5.6706711674614899E-2</v>
      </c>
      <c r="I470" s="17">
        <v>8.6678344094686194E-2</v>
      </c>
      <c r="J470" s="17">
        <v>0.15986580142891299</v>
      </c>
      <c r="K470" s="17">
        <v>0.16014726896005099</v>
      </c>
      <c r="L470" s="17">
        <v>0.13747082864188201</v>
      </c>
      <c r="M470" s="17"/>
      <c r="N470" s="17">
        <v>8.5612819394054504E-2</v>
      </c>
      <c r="O470" s="17">
        <v>0.134883537027086</v>
      </c>
      <c r="P470" s="17">
        <v>8.2309498777443105E-2</v>
      </c>
      <c r="Q470" s="17">
        <v>0.13415178534980601</v>
      </c>
      <c r="R470" s="17"/>
      <c r="S470" s="17">
        <v>6.7534852953314198E-2</v>
      </c>
      <c r="T470" s="17">
        <v>0.14749451146930101</v>
      </c>
      <c r="U470" s="17">
        <v>0.133007446581515</v>
      </c>
      <c r="V470" s="17">
        <v>7.6702752877803995E-2</v>
      </c>
      <c r="W470" s="17">
        <v>0.139592127616047</v>
      </c>
      <c r="X470" s="17">
        <v>0.14580876133718901</v>
      </c>
      <c r="Y470" s="17">
        <v>0.139542895900235</v>
      </c>
      <c r="Z470" s="17">
        <v>0.13640695953727699</v>
      </c>
      <c r="AA470" s="17">
        <v>4.2349672481195602E-2</v>
      </c>
      <c r="AB470" s="17">
        <v>0.15361627924072599</v>
      </c>
      <c r="AC470" s="17">
        <v>5.3898367054955501E-2</v>
      </c>
      <c r="AD470" s="17">
        <v>6.3046085212208502E-2</v>
      </c>
      <c r="AE470" s="17"/>
      <c r="AF470" s="17">
        <v>2.4286032583247699E-2</v>
      </c>
      <c r="AG470" s="17">
        <v>0.16962251113843199</v>
      </c>
      <c r="AH470" s="17">
        <v>6.8200338654681406E-2</v>
      </c>
      <c r="AI470" s="17">
        <v>9.5831303752197602E-2</v>
      </c>
      <c r="AJ470" s="17">
        <v>0.22591482962012799</v>
      </c>
      <c r="AK470" s="17"/>
      <c r="AL470" s="17">
        <v>0.128561173923362</v>
      </c>
      <c r="AM470" s="17">
        <v>0.10872247083112099</v>
      </c>
      <c r="AN470" s="17">
        <v>7.6701180898205296E-2</v>
      </c>
      <c r="AO470" s="17">
        <v>7.9440710056994102E-2</v>
      </c>
      <c r="AP470" s="17">
        <v>0.15344122349454301</v>
      </c>
      <c r="AQ470" s="17"/>
      <c r="AR470" s="17">
        <v>4.8952363907994297E-2</v>
      </c>
      <c r="AS470" s="17"/>
      <c r="AT470" s="17">
        <v>8.7086214046354901E-2</v>
      </c>
      <c r="AU470" s="17"/>
      <c r="AV470" s="17">
        <v>5.2144388696000903E-2</v>
      </c>
      <c r="AW470" s="17"/>
      <c r="AX470" s="17">
        <v>1.82285302976898E-2</v>
      </c>
      <c r="AY470" s="17">
        <v>2.79941470948998E-2</v>
      </c>
      <c r="AZ470" s="17"/>
      <c r="BA470" s="17">
        <v>0.18107997822518901</v>
      </c>
      <c r="BB470" s="17">
        <v>7.4796362021181506E-2</v>
      </c>
    </row>
    <row r="471" spans="2:54">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row>
    <row r="472" spans="2:54">
      <c r="B472" s="6" t="s">
        <v>235</v>
      </c>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row>
    <row r="473" spans="2:54">
      <c r="B473" s="24" t="s">
        <v>31</v>
      </c>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row>
    <row r="474" spans="2:54">
      <c r="B474" t="s">
        <v>216</v>
      </c>
      <c r="C474" s="17">
        <v>0.10569369952652399</v>
      </c>
      <c r="D474" s="17">
        <v>0.13213931443697</v>
      </c>
      <c r="E474" s="17">
        <v>7.6813246083814499E-2</v>
      </c>
      <c r="F474" s="17"/>
      <c r="G474" s="17">
        <v>0.15121068090848899</v>
      </c>
      <c r="H474" s="17">
        <v>0.126210629779578</v>
      </c>
      <c r="I474" s="17">
        <v>0.117655241929929</v>
      </c>
      <c r="J474" s="17">
        <v>8.9290094416090704E-2</v>
      </c>
      <c r="K474" s="17">
        <v>6.9214334699042798E-2</v>
      </c>
      <c r="L474" s="17">
        <v>8.4382910131954203E-2</v>
      </c>
      <c r="M474" s="17"/>
      <c r="N474" s="17">
        <v>0.120881259450281</v>
      </c>
      <c r="O474" s="17">
        <v>8.5417957462989996E-2</v>
      </c>
      <c r="P474" s="17">
        <v>0.11224575450327499</v>
      </c>
      <c r="Q474" s="17">
        <v>0.10512514425179199</v>
      </c>
      <c r="R474" s="17"/>
      <c r="S474" s="17">
        <v>0.14821780415907801</v>
      </c>
      <c r="T474" s="17">
        <v>7.9329027574700797E-2</v>
      </c>
      <c r="U474" s="17">
        <v>8.8173955746154706E-2</v>
      </c>
      <c r="V474" s="17">
        <v>0.11675797690209901</v>
      </c>
      <c r="W474" s="17">
        <v>3.9005692603782199E-2</v>
      </c>
      <c r="X474" s="17">
        <v>6.8205719647738194E-2</v>
      </c>
      <c r="Y474" s="17">
        <v>0.104469336038124</v>
      </c>
      <c r="Z474" s="17">
        <v>6.6754296860848703E-2</v>
      </c>
      <c r="AA474" s="17">
        <v>0.14194979446304101</v>
      </c>
      <c r="AB474" s="17">
        <v>0.10001695498962999</v>
      </c>
      <c r="AC474" s="17">
        <v>0.11691463486112399</v>
      </c>
      <c r="AD474" s="17">
        <v>0.20832899439725999</v>
      </c>
      <c r="AE474" s="17"/>
      <c r="AF474" s="17">
        <v>0.18988808392404499</v>
      </c>
      <c r="AG474" s="17">
        <v>3.4435758591903801E-2</v>
      </c>
      <c r="AH474" s="17">
        <v>5.3033215585999501E-2</v>
      </c>
      <c r="AI474" s="17">
        <v>0.16905571874380501</v>
      </c>
      <c r="AJ474" s="17">
        <v>2.5478590335926501E-2</v>
      </c>
      <c r="AK474" s="17"/>
      <c r="AL474" s="17">
        <v>8.2752442409033802E-2</v>
      </c>
      <c r="AM474" s="17">
        <v>8.1848719950091797E-2</v>
      </c>
      <c r="AN474" s="17">
        <v>0.13451513302701101</v>
      </c>
      <c r="AO474" s="17">
        <v>0.12641709150725</v>
      </c>
      <c r="AP474" s="17">
        <v>0.19246718589106701</v>
      </c>
      <c r="AQ474" s="17"/>
      <c r="AR474" s="17">
        <v>0.196163883441798</v>
      </c>
      <c r="AS474" s="17"/>
      <c r="AT474" s="17">
        <v>0.17312503789570899</v>
      </c>
      <c r="AU474" s="17"/>
      <c r="AV474" s="17">
        <v>0.199532632778228</v>
      </c>
      <c r="AW474" s="17"/>
      <c r="AX474" s="17">
        <v>7.9023882205188106E-2</v>
      </c>
      <c r="AY474" s="17">
        <v>0.18558914611612001</v>
      </c>
      <c r="AZ474" s="17"/>
      <c r="BA474" s="17">
        <v>5.9445582460651701E-2</v>
      </c>
      <c r="BB474" s="17">
        <v>0.13198330013606199</v>
      </c>
    </row>
    <row r="475" spans="2:54">
      <c r="B475" t="s">
        <v>217</v>
      </c>
      <c r="C475" s="17">
        <v>0.29377120910717203</v>
      </c>
      <c r="D475" s="17">
        <v>0.32495996393017601</v>
      </c>
      <c r="E475" s="17">
        <v>0.26134330588566901</v>
      </c>
      <c r="F475" s="17"/>
      <c r="G475" s="17">
        <v>0.35925746370125999</v>
      </c>
      <c r="H475" s="17">
        <v>0.39152772796237101</v>
      </c>
      <c r="I475" s="17">
        <v>0.29197713554775301</v>
      </c>
      <c r="J475" s="17">
        <v>0.29886286936975698</v>
      </c>
      <c r="K475" s="17">
        <v>0.28000293720311897</v>
      </c>
      <c r="L475" s="17">
        <v>0.168613907626014</v>
      </c>
      <c r="M475" s="17"/>
      <c r="N475" s="17">
        <v>0.349817361141467</v>
      </c>
      <c r="O475" s="17">
        <v>0.29163137475457701</v>
      </c>
      <c r="P475" s="17">
        <v>0.27622140476661899</v>
      </c>
      <c r="Q475" s="17">
        <v>0.25576555078118501</v>
      </c>
      <c r="R475" s="17"/>
      <c r="S475" s="17">
        <v>0.42025947173158201</v>
      </c>
      <c r="T475" s="17">
        <v>0.18440091743120199</v>
      </c>
      <c r="U475" s="17">
        <v>0.26267246499927099</v>
      </c>
      <c r="V475" s="17">
        <v>0.31249825423498001</v>
      </c>
      <c r="W475" s="17">
        <v>0.24470076123367601</v>
      </c>
      <c r="X475" s="17">
        <v>0.26456719721361999</v>
      </c>
      <c r="Y475" s="17">
        <v>0.269320240042147</v>
      </c>
      <c r="Z475" s="17">
        <v>0.27026572478947702</v>
      </c>
      <c r="AA475" s="17">
        <v>0.26368395576959203</v>
      </c>
      <c r="AB475" s="17">
        <v>0.35365183507874698</v>
      </c>
      <c r="AC475" s="17">
        <v>0.368902320145649</v>
      </c>
      <c r="AD475" s="17">
        <v>0.24074797301431899</v>
      </c>
      <c r="AE475" s="17"/>
      <c r="AF475" s="17">
        <v>0.42209137480165798</v>
      </c>
      <c r="AG475" s="17">
        <v>0.205789002955032</v>
      </c>
      <c r="AH475" s="17">
        <v>0.29481563383742099</v>
      </c>
      <c r="AI475" s="17">
        <v>0.33041733963679598</v>
      </c>
      <c r="AJ475" s="17">
        <v>0.15815965722205799</v>
      </c>
      <c r="AK475" s="17"/>
      <c r="AL475" s="17">
        <v>0.26592114390128302</v>
      </c>
      <c r="AM475" s="17">
        <v>0.24257136550496899</v>
      </c>
      <c r="AN475" s="17">
        <v>0.34924471667850898</v>
      </c>
      <c r="AO475" s="17">
        <v>0.39053552170734701</v>
      </c>
      <c r="AP475" s="17">
        <v>0.38771506272790501</v>
      </c>
      <c r="AQ475" s="17"/>
      <c r="AR475" s="17">
        <v>0.35016552298069498</v>
      </c>
      <c r="AS475" s="17"/>
      <c r="AT475" s="17">
        <v>0.24889685903251699</v>
      </c>
      <c r="AU475" s="17"/>
      <c r="AV475" s="17">
        <v>0.44702287692492898</v>
      </c>
      <c r="AW475" s="17"/>
      <c r="AX475" s="17">
        <v>0.40156559266424902</v>
      </c>
      <c r="AY475" s="17">
        <v>0.37254356913159797</v>
      </c>
      <c r="AZ475" s="17"/>
      <c r="BA475" s="17">
        <v>0.22066854275286199</v>
      </c>
      <c r="BB475" s="17">
        <v>0.33627625241408898</v>
      </c>
    </row>
    <row r="476" spans="2:54">
      <c r="B476" t="s">
        <v>218</v>
      </c>
      <c r="C476" s="17">
        <v>0.231913608046486</v>
      </c>
      <c r="D476" s="17">
        <v>0.193180442903258</v>
      </c>
      <c r="E476" s="17">
        <v>0.27245645465156199</v>
      </c>
      <c r="F476" s="17"/>
      <c r="G476" s="17">
        <v>0.208186102811528</v>
      </c>
      <c r="H476" s="17">
        <v>0.21192097986735101</v>
      </c>
      <c r="I476" s="17">
        <v>0.20896079845830101</v>
      </c>
      <c r="J476" s="17">
        <v>0.22982813534987101</v>
      </c>
      <c r="K476" s="17">
        <v>0.27877776174576502</v>
      </c>
      <c r="L476" s="17">
        <v>0.25347724694398999</v>
      </c>
      <c r="M476" s="17"/>
      <c r="N476" s="17">
        <v>0.224342680465239</v>
      </c>
      <c r="O476" s="17">
        <v>0.24864414615220901</v>
      </c>
      <c r="P476" s="17">
        <v>0.21571944955650599</v>
      </c>
      <c r="Q476" s="17">
        <v>0.23523272701554099</v>
      </c>
      <c r="R476" s="17"/>
      <c r="S476" s="17">
        <v>0.24083044162453601</v>
      </c>
      <c r="T476" s="17">
        <v>0.25851340815315699</v>
      </c>
      <c r="U476" s="17">
        <v>0.24538569381402101</v>
      </c>
      <c r="V476" s="17">
        <v>0.175564292810268</v>
      </c>
      <c r="W476" s="17">
        <v>0.200365602309452</v>
      </c>
      <c r="X476" s="17">
        <v>0.21476397351332299</v>
      </c>
      <c r="Y476" s="17">
        <v>0.27352040087728602</v>
      </c>
      <c r="Z476" s="17">
        <v>0.21176768091718301</v>
      </c>
      <c r="AA476" s="17">
        <v>0.26355122994213798</v>
      </c>
      <c r="AB476" s="17">
        <v>0.241168519834773</v>
      </c>
      <c r="AC476" s="17">
        <v>0.19820857131931999</v>
      </c>
      <c r="AD476" s="17">
        <v>0.15216807310607899</v>
      </c>
      <c r="AE476" s="17"/>
      <c r="AF476" s="17">
        <v>0.23240838835328301</v>
      </c>
      <c r="AG476" s="17">
        <v>0.18226801689331201</v>
      </c>
      <c r="AH476" s="17">
        <v>0.298016467105296</v>
      </c>
      <c r="AI476" s="17">
        <v>0.21540854926504099</v>
      </c>
      <c r="AJ476" s="17">
        <v>0.151852937416456</v>
      </c>
      <c r="AK476" s="17"/>
      <c r="AL476" s="17">
        <v>0.23969450284184601</v>
      </c>
      <c r="AM476" s="17">
        <v>0.27324741855568402</v>
      </c>
      <c r="AN476" s="17">
        <v>0.21047260461463099</v>
      </c>
      <c r="AO476" s="17">
        <v>0.17330287834118699</v>
      </c>
      <c r="AP476" s="17">
        <v>0.13578092197552399</v>
      </c>
      <c r="AQ476" s="17"/>
      <c r="AR476" s="17">
        <v>0.18764152888744501</v>
      </c>
      <c r="AS476" s="17"/>
      <c r="AT476" s="17">
        <v>0.19922273570852</v>
      </c>
      <c r="AU476" s="17"/>
      <c r="AV476" s="17">
        <v>0.141369573886057</v>
      </c>
      <c r="AW476" s="17"/>
      <c r="AX476" s="17">
        <v>0.211455153369556</v>
      </c>
      <c r="AY476" s="17">
        <v>0.25635045851344501</v>
      </c>
      <c r="AZ476" s="17"/>
      <c r="BA476" s="17">
        <v>0.20006256109790599</v>
      </c>
      <c r="BB476" s="17">
        <v>0.248132100677975</v>
      </c>
    </row>
    <row r="477" spans="2:54">
      <c r="B477" t="s">
        <v>219</v>
      </c>
      <c r="C477" s="17">
        <v>0.25964166102596298</v>
      </c>
      <c r="D477" s="17">
        <v>0.239445702955909</v>
      </c>
      <c r="E477" s="17">
        <v>0.28297940062932803</v>
      </c>
      <c r="F477" s="17"/>
      <c r="G477" s="17">
        <v>0.25587965355647901</v>
      </c>
      <c r="H477" s="17">
        <v>0.20192136824183399</v>
      </c>
      <c r="I477" s="17">
        <v>0.317548277611861</v>
      </c>
      <c r="J477" s="17">
        <v>0.28407609528379901</v>
      </c>
      <c r="K477" s="17">
        <v>0.22286598167501201</v>
      </c>
      <c r="L477" s="17">
        <v>0.272039027076866</v>
      </c>
      <c r="M477" s="17"/>
      <c r="N477" s="17">
        <v>0.19965799652022601</v>
      </c>
      <c r="O477" s="17">
        <v>0.267717200418784</v>
      </c>
      <c r="P477" s="17">
        <v>0.29409637386843301</v>
      </c>
      <c r="Q477" s="17">
        <v>0.27902681786633399</v>
      </c>
      <c r="R477" s="17"/>
      <c r="S477" s="17">
        <v>0.15455716809991699</v>
      </c>
      <c r="T477" s="17">
        <v>0.29688670188759497</v>
      </c>
      <c r="U477" s="17">
        <v>0.290881109410981</v>
      </c>
      <c r="V477" s="17">
        <v>0.31739534699734201</v>
      </c>
      <c r="W477" s="17">
        <v>0.38039243138090301</v>
      </c>
      <c r="X477" s="17">
        <v>0.29454158031976302</v>
      </c>
      <c r="Y477" s="17">
        <v>0.226362743200584</v>
      </c>
      <c r="Z477" s="17">
        <v>0.31506186666090702</v>
      </c>
      <c r="AA477" s="17">
        <v>0.23288485958206201</v>
      </c>
      <c r="AB477" s="17">
        <v>0.23932850553245</v>
      </c>
      <c r="AC477" s="17">
        <v>0.18550237073279899</v>
      </c>
      <c r="AD477" s="17">
        <v>0.26585068635567699</v>
      </c>
      <c r="AE477" s="17"/>
      <c r="AF477" s="17">
        <v>0.13215571263770401</v>
      </c>
      <c r="AG477" s="17">
        <v>0.33556161328011402</v>
      </c>
      <c r="AH477" s="17">
        <v>0.28639688123697399</v>
      </c>
      <c r="AI477" s="17">
        <v>0.24786567895521699</v>
      </c>
      <c r="AJ477" s="17">
        <v>0.41407902179717898</v>
      </c>
      <c r="AK477" s="17"/>
      <c r="AL477" s="17">
        <v>0.26262831998223801</v>
      </c>
      <c r="AM477" s="17">
        <v>0.31561988585269102</v>
      </c>
      <c r="AN477" s="17">
        <v>0.22216406210402101</v>
      </c>
      <c r="AO477" s="17">
        <v>0.23261219031093699</v>
      </c>
      <c r="AP477" s="17">
        <v>0.19411376929941601</v>
      </c>
      <c r="AQ477" s="17"/>
      <c r="AR477" s="17">
        <v>0.22645536732801599</v>
      </c>
      <c r="AS477" s="17"/>
      <c r="AT477" s="17">
        <v>0.30700811454309601</v>
      </c>
      <c r="AU477" s="17"/>
      <c r="AV477" s="17">
        <v>0.174411664467572</v>
      </c>
      <c r="AW477" s="17"/>
      <c r="AX477" s="17">
        <v>0.24487242548931101</v>
      </c>
      <c r="AY477" s="17">
        <v>0.15484729380864001</v>
      </c>
      <c r="AZ477" s="17"/>
      <c r="BA477" s="17">
        <v>0.33618703221004798</v>
      </c>
      <c r="BB477" s="17">
        <v>0.210942162058841</v>
      </c>
    </row>
    <row r="478" spans="2:54">
      <c r="B478" t="s">
        <v>220</v>
      </c>
      <c r="C478" s="17">
        <v>0.108979822293855</v>
      </c>
      <c r="D478" s="17">
        <v>0.110274575773688</v>
      </c>
      <c r="E478" s="17">
        <v>0.10640759274962699</v>
      </c>
      <c r="F478" s="17"/>
      <c r="G478" s="17">
        <v>2.54660990222433E-2</v>
      </c>
      <c r="H478" s="17">
        <v>6.8419294148865897E-2</v>
      </c>
      <c r="I478" s="17">
        <v>6.3858546452155801E-2</v>
      </c>
      <c r="J478" s="17">
        <v>9.7942805580481504E-2</v>
      </c>
      <c r="K478" s="17">
        <v>0.14913898467706099</v>
      </c>
      <c r="L478" s="17">
        <v>0.221486908221176</v>
      </c>
      <c r="M478" s="17"/>
      <c r="N478" s="17">
        <v>0.105300702422787</v>
      </c>
      <c r="O478" s="17">
        <v>0.10658932121144001</v>
      </c>
      <c r="P478" s="17">
        <v>0.10171701730516799</v>
      </c>
      <c r="Q478" s="17">
        <v>0.124849760085148</v>
      </c>
      <c r="R478" s="17"/>
      <c r="S478" s="17">
        <v>3.6135114384887403E-2</v>
      </c>
      <c r="T478" s="17">
        <v>0.18086994495334399</v>
      </c>
      <c r="U478" s="17">
        <v>0.112886776029573</v>
      </c>
      <c r="V478" s="17">
        <v>7.7784129055310194E-2</v>
      </c>
      <c r="W478" s="17">
        <v>0.13553551247218701</v>
      </c>
      <c r="X478" s="17">
        <v>0.157921529305555</v>
      </c>
      <c r="Y478" s="17">
        <v>0.12632727984185901</v>
      </c>
      <c r="Z478" s="17">
        <v>0.13615043077158501</v>
      </c>
      <c r="AA478" s="17">
        <v>9.7930160243166406E-2</v>
      </c>
      <c r="AB478" s="17">
        <v>6.5834184564399101E-2</v>
      </c>
      <c r="AC478" s="17">
        <v>0.130472102941108</v>
      </c>
      <c r="AD478" s="17">
        <v>0.132904273126665</v>
      </c>
      <c r="AE478" s="17"/>
      <c r="AF478" s="17">
        <v>2.3456440283310599E-2</v>
      </c>
      <c r="AG478" s="17">
        <v>0.24194560827963699</v>
      </c>
      <c r="AH478" s="17">
        <v>6.7737802234309002E-2</v>
      </c>
      <c r="AI478" s="17">
        <v>3.7252713399141497E-2</v>
      </c>
      <c r="AJ478" s="17">
        <v>0.25042979322838099</v>
      </c>
      <c r="AK478" s="17"/>
      <c r="AL478" s="17">
        <v>0.149003590865599</v>
      </c>
      <c r="AM478" s="17">
        <v>8.67126101365637E-2</v>
      </c>
      <c r="AN478" s="17">
        <v>8.3603483575826906E-2</v>
      </c>
      <c r="AO478" s="17">
        <v>7.7132318133279199E-2</v>
      </c>
      <c r="AP478" s="17">
        <v>8.9923060106088096E-2</v>
      </c>
      <c r="AQ478" s="17"/>
      <c r="AR478" s="17">
        <v>3.9573697362046099E-2</v>
      </c>
      <c r="AS478" s="17"/>
      <c r="AT478" s="17">
        <v>7.1747252820157995E-2</v>
      </c>
      <c r="AU478" s="17"/>
      <c r="AV478" s="17">
        <v>3.7663251943214897E-2</v>
      </c>
      <c r="AW478" s="17"/>
      <c r="AX478" s="17">
        <v>6.3082946271695306E-2</v>
      </c>
      <c r="AY478" s="17">
        <v>3.0669532430196999E-2</v>
      </c>
      <c r="AZ478" s="17"/>
      <c r="BA478" s="17">
        <v>0.183636281478533</v>
      </c>
      <c r="BB478" s="17">
        <v>7.2666184713032295E-2</v>
      </c>
    </row>
    <row r="479" spans="2:54">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row>
    <row r="480" spans="2:54">
      <c r="B480" s="6" t="s">
        <v>236</v>
      </c>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row>
    <row r="481" spans="2:54">
      <c r="B481" s="24" t="s">
        <v>31</v>
      </c>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row>
    <row r="482" spans="2:54">
      <c r="B482" t="s">
        <v>216</v>
      </c>
      <c r="C482" s="17">
        <v>0.15763666550138</v>
      </c>
      <c r="D482" s="17">
        <v>0.183509304422904</v>
      </c>
      <c r="E482" s="17">
        <v>0.12768187162841901</v>
      </c>
      <c r="F482" s="17"/>
      <c r="G482" s="17">
        <v>0.16742528170655199</v>
      </c>
      <c r="H482" s="17">
        <v>0.16081275618486901</v>
      </c>
      <c r="I482" s="17">
        <v>0.14795213382862299</v>
      </c>
      <c r="J482" s="17">
        <v>0.160274140211526</v>
      </c>
      <c r="K482" s="17">
        <v>0.16313179829021601</v>
      </c>
      <c r="L482" s="17">
        <v>0.14880147414686001</v>
      </c>
      <c r="M482" s="17"/>
      <c r="N482" s="17">
        <v>0.237794554924535</v>
      </c>
      <c r="O482" s="17">
        <v>0.14177509692603199</v>
      </c>
      <c r="P482" s="17">
        <v>0.11424742768634701</v>
      </c>
      <c r="Q482" s="17">
        <v>0.12775954067640399</v>
      </c>
      <c r="R482" s="17"/>
      <c r="S482" s="17">
        <v>0.190029074210253</v>
      </c>
      <c r="T482" s="17">
        <v>0.15098900086485501</v>
      </c>
      <c r="U482" s="17">
        <v>0.136649239457697</v>
      </c>
      <c r="V482" s="17">
        <v>0.208934240965721</v>
      </c>
      <c r="W482" s="17">
        <v>0.104443461427825</v>
      </c>
      <c r="X482" s="17">
        <v>0.12644602379265399</v>
      </c>
      <c r="Y482" s="17">
        <v>0.14713003563462801</v>
      </c>
      <c r="Z482" s="17">
        <v>0.13507193495526701</v>
      </c>
      <c r="AA482" s="17">
        <v>0.15833492142274699</v>
      </c>
      <c r="AB482" s="17">
        <v>0.151919198120256</v>
      </c>
      <c r="AC482" s="17">
        <v>0.20275934870551199</v>
      </c>
      <c r="AD482" s="17">
        <v>0.103577301035281</v>
      </c>
      <c r="AE482" s="17"/>
      <c r="AF482" s="17">
        <v>0.26011710651501402</v>
      </c>
      <c r="AG482" s="17">
        <v>3.1155817434454901E-2</v>
      </c>
      <c r="AH482" s="17">
        <v>0.13038755365935301</v>
      </c>
      <c r="AI482" s="17">
        <v>0.303711470301467</v>
      </c>
      <c r="AJ482" s="17">
        <v>4.59864583182166E-2</v>
      </c>
      <c r="AK482" s="17"/>
      <c r="AL482" s="17">
        <v>8.2568029300775794E-2</v>
      </c>
      <c r="AM482" s="17">
        <v>0.13146986130713401</v>
      </c>
      <c r="AN482" s="17">
        <v>0.23824979978653699</v>
      </c>
      <c r="AO482" s="17">
        <v>0.16801609228803199</v>
      </c>
      <c r="AP482" s="17">
        <v>0.348027567953485</v>
      </c>
      <c r="AQ482" s="17"/>
      <c r="AR482" s="17">
        <v>0.294968184866085</v>
      </c>
      <c r="AS482" s="17"/>
      <c r="AT482" s="17">
        <v>0.189071050779408</v>
      </c>
      <c r="AU482" s="17"/>
      <c r="AV482" s="17">
        <v>0.386286013573508</v>
      </c>
      <c r="AW482" s="17"/>
      <c r="AX482" s="17">
        <v>0.147333081350808</v>
      </c>
      <c r="AY482" s="17">
        <v>0.241264610449971</v>
      </c>
      <c r="AZ482" s="17"/>
      <c r="BA482" s="17">
        <v>0.102578999716052</v>
      </c>
      <c r="BB482" s="17">
        <v>0.203558605602874</v>
      </c>
    </row>
    <row r="483" spans="2:54">
      <c r="B483" t="s">
        <v>217</v>
      </c>
      <c r="C483" s="17">
        <v>0.335625196969285</v>
      </c>
      <c r="D483" s="17">
        <v>0.35191217169457101</v>
      </c>
      <c r="E483" s="17">
        <v>0.31919728999174002</v>
      </c>
      <c r="F483" s="17"/>
      <c r="G483" s="17">
        <v>0.36387154471898397</v>
      </c>
      <c r="H483" s="17">
        <v>0.35241248253794499</v>
      </c>
      <c r="I483" s="17">
        <v>0.38141917501309602</v>
      </c>
      <c r="J483" s="17">
        <v>0.32523588513794799</v>
      </c>
      <c r="K483" s="17">
        <v>0.34564551531761001</v>
      </c>
      <c r="L483" s="17">
        <v>0.268367376889662</v>
      </c>
      <c r="M483" s="17"/>
      <c r="N483" s="17">
        <v>0.34113290979918698</v>
      </c>
      <c r="O483" s="17">
        <v>0.33395705060122499</v>
      </c>
      <c r="P483" s="17">
        <v>0.32600241943261499</v>
      </c>
      <c r="Q483" s="17">
        <v>0.34368690087151199</v>
      </c>
      <c r="R483" s="17"/>
      <c r="S483" s="17">
        <v>0.40256266733867102</v>
      </c>
      <c r="T483" s="17">
        <v>0.22966025809243201</v>
      </c>
      <c r="U483" s="17">
        <v>0.31680147148351401</v>
      </c>
      <c r="V483" s="17">
        <v>0.29072359134644399</v>
      </c>
      <c r="W483" s="17">
        <v>0.28734459400575502</v>
      </c>
      <c r="X483" s="17">
        <v>0.34656015612409902</v>
      </c>
      <c r="Y483" s="17">
        <v>0.32550247891009598</v>
      </c>
      <c r="Z483" s="17">
        <v>0.40404970787732802</v>
      </c>
      <c r="AA483" s="17">
        <v>0.38798765440140898</v>
      </c>
      <c r="AB483" s="17">
        <v>0.34685330708693002</v>
      </c>
      <c r="AC483" s="17">
        <v>0.45948136495390102</v>
      </c>
      <c r="AD483" s="17">
        <v>0.28873005626291098</v>
      </c>
      <c r="AE483" s="17"/>
      <c r="AF483" s="17">
        <v>0.39656361351909197</v>
      </c>
      <c r="AG483" s="17">
        <v>0.31224695087980098</v>
      </c>
      <c r="AH483" s="17">
        <v>0.336591120870603</v>
      </c>
      <c r="AI483" s="17">
        <v>0.38752610690525102</v>
      </c>
      <c r="AJ483" s="17">
        <v>0.248011779682553</v>
      </c>
      <c r="AK483" s="17"/>
      <c r="AL483" s="17">
        <v>0.338553765727168</v>
      </c>
      <c r="AM483" s="17">
        <v>0.324165996504373</v>
      </c>
      <c r="AN483" s="17">
        <v>0.36803734908892299</v>
      </c>
      <c r="AO483" s="17">
        <v>0.33609884548261398</v>
      </c>
      <c r="AP483" s="17">
        <v>0.40116778152027799</v>
      </c>
      <c r="AQ483" s="17"/>
      <c r="AR483" s="17">
        <v>0.33139985206782502</v>
      </c>
      <c r="AS483" s="17"/>
      <c r="AT483" s="17">
        <v>0.34093330216540202</v>
      </c>
      <c r="AU483" s="17"/>
      <c r="AV483" s="17">
        <v>0.34070401304057601</v>
      </c>
      <c r="AW483" s="17"/>
      <c r="AX483" s="17">
        <v>0.425004357220233</v>
      </c>
      <c r="AY483" s="17">
        <v>0.391484756855072</v>
      </c>
      <c r="AZ483" s="17"/>
      <c r="BA483" s="17">
        <v>0.28214648805336501</v>
      </c>
      <c r="BB483" s="17">
        <v>0.37739129106525798</v>
      </c>
    </row>
    <row r="484" spans="2:54">
      <c r="B484" t="s">
        <v>218</v>
      </c>
      <c r="C484" s="17">
        <v>0.198337162815312</v>
      </c>
      <c r="D484" s="17">
        <v>0.17271150909925601</v>
      </c>
      <c r="E484" s="17">
        <v>0.226880974084574</v>
      </c>
      <c r="F484" s="17"/>
      <c r="G484" s="17">
        <v>0.17794620365876099</v>
      </c>
      <c r="H484" s="17">
        <v>0.194972346797854</v>
      </c>
      <c r="I484" s="17">
        <v>0.13355356087536299</v>
      </c>
      <c r="J484" s="17">
        <v>0.23729818849790299</v>
      </c>
      <c r="K484" s="17">
        <v>0.200391516796151</v>
      </c>
      <c r="L484" s="17">
        <v>0.229650288000913</v>
      </c>
      <c r="M484" s="17"/>
      <c r="N484" s="17">
        <v>0.163699791681682</v>
      </c>
      <c r="O484" s="17">
        <v>0.19665529715066701</v>
      </c>
      <c r="P484" s="17">
        <v>0.225921092807635</v>
      </c>
      <c r="Q484" s="17">
        <v>0.204220664180287</v>
      </c>
      <c r="R484" s="17"/>
      <c r="S484" s="17">
        <v>0.15903953957755701</v>
      </c>
      <c r="T484" s="17">
        <v>0.22696309332800399</v>
      </c>
      <c r="U484" s="17">
        <v>0.26781538010942202</v>
      </c>
      <c r="V484" s="17">
        <v>0.19763509223738801</v>
      </c>
      <c r="W484" s="17">
        <v>0.18470710330626799</v>
      </c>
      <c r="X484" s="17">
        <v>0.18581574233409701</v>
      </c>
      <c r="Y484" s="17">
        <v>0.211420457878602</v>
      </c>
      <c r="Z484" s="17">
        <v>0.18804479712650801</v>
      </c>
      <c r="AA484" s="17">
        <v>0.17433552970178301</v>
      </c>
      <c r="AB484" s="17">
        <v>0.231533966440293</v>
      </c>
      <c r="AC484" s="17">
        <v>9.6761278081221994E-2</v>
      </c>
      <c r="AD484" s="17">
        <v>0.27672047724562099</v>
      </c>
      <c r="AE484" s="17"/>
      <c r="AF484" s="17">
        <v>0.155643966906681</v>
      </c>
      <c r="AG484" s="17">
        <v>0.23462747214114599</v>
      </c>
      <c r="AH484" s="17">
        <v>0.294549792169428</v>
      </c>
      <c r="AI484" s="17">
        <v>0.14283365204936899</v>
      </c>
      <c r="AJ484" s="17">
        <v>0.160299083138943</v>
      </c>
      <c r="AK484" s="17"/>
      <c r="AL484" s="17">
        <v>0.204884635455516</v>
      </c>
      <c r="AM484" s="17">
        <v>0.236848313879952</v>
      </c>
      <c r="AN484" s="17">
        <v>0.173785275417325</v>
      </c>
      <c r="AO484" s="17">
        <v>0.15936933738055301</v>
      </c>
      <c r="AP484" s="17">
        <v>7.7429390088318298E-2</v>
      </c>
      <c r="AQ484" s="17"/>
      <c r="AR484" s="17">
        <v>9.0160480588429695E-2</v>
      </c>
      <c r="AS484" s="17"/>
      <c r="AT484" s="17">
        <v>7.4506458331447298E-2</v>
      </c>
      <c r="AU484" s="17"/>
      <c r="AV484" s="17">
        <v>7.94823678392928E-2</v>
      </c>
      <c r="AW484" s="17"/>
      <c r="AX484" s="17">
        <v>8.4187914656029803E-2</v>
      </c>
      <c r="AY484" s="17">
        <v>0.17907834638129999</v>
      </c>
      <c r="AZ484" s="17"/>
      <c r="BA484" s="17">
        <v>0.210020245019261</v>
      </c>
      <c r="BB484" s="17">
        <v>0.168893067744116</v>
      </c>
    </row>
    <row r="485" spans="2:54">
      <c r="B485" t="s">
        <v>219</v>
      </c>
      <c r="C485" s="17">
        <v>0.192031823889079</v>
      </c>
      <c r="D485" s="17">
        <v>0.18037751586897799</v>
      </c>
      <c r="E485" s="17">
        <v>0.20379492878887601</v>
      </c>
      <c r="F485" s="17"/>
      <c r="G485" s="17">
        <v>0.22522126060789899</v>
      </c>
      <c r="H485" s="17">
        <v>0.21389086297255799</v>
      </c>
      <c r="I485" s="17">
        <v>0.255971824337003</v>
      </c>
      <c r="J485" s="17">
        <v>0.18081880733772901</v>
      </c>
      <c r="K485" s="17">
        <v>0.14973626578985799</v>
      </c>
      <c r="L485" s="17">
        <v>0.13967016821939299</v>
      </c>
      <c r="M485" s="17"/>
      <c r="N485" s="17">
        <v>0.17806391782997999</v>
      </c>
      <c r="O485" s="17">
        <v>0.20255000432194201</v>
      </c>
      <c r="P485" s="17">
        <v>0.20006365151354999</v>
      </c>
      <c r="Q485" s="17">
        <v>0.19032356203908299</v>
      </c>
      <c r="R485" s="17"/>
      <c r="S485" s="17">
        <v>0.177849722579877</v>
      </c>
      <c r="T485" s="17">
        <v>0.19870381053236599</v>
      </c>
      <c r="U485" s="17">
        <v>0.161479794305073</v>
      </c>
      <c r="V485" s="17">
        <v>0.24517397174425101</v>
      </c>
      <c r="W485" s="17">
        <v>0.205553845693806</v>
      </c>
      <c r="X485" s="17">
        <v>0.179160857226111</v>
      </c>
      <c r="Y485" s="17">
        <v>0.23152232349837501</v>
      </c>
      <c r="Z485" s="17">
        <v>0.14107193273295199</v>
      </c>
      <c r="AA485" s="17">
        <v>0.165140880266956</v>
      </c>
      <c r="AB485" s="17">
        <v>0.198601227530914</v>
      </c>
      <c r="AC485" s="17">
        <v>0.175525265329804</v>
      </c>
      <c r="AD485" s="17">
        <v>0.167507689284907</v>
      </c>
      <c r="AE485" s="17"/>
      <c r="AF485" s="17">
        <v>0.146322209174641</v>
      </c>
      <c r="AG485" s="17">
        <v>0.23414547514890099</v>
      </c>
      <c r="AH485" s="17">
        <v>0.18900992939641101</v>
      </c>
      <c r="AI485" s="17">
        <v>0.13842533642985499</v>
      </c>
      <c r="AJ485" s="17">
        <v>0.26923822875151998</v>
      </c>
      <c r="AK485" s="17"/>
      <c r="AL485" s="17">
        <v>0.19118918686674799</v>
      </c>
      <c r="AM485" s="17">
        <v>0.21122977869870799</v>
      </c>
      <c r="AN485" s="17">
        <v>0.149739618092157</v>
      </c>
      <c r="AO485" s="17">
        <v>0.26042609840448</v>
      </c>
      <c r="AP485" s="17">
        <v>0.128817518659953</v>
      </c>
      <c r="AQ485" s="17"/>
      <c r="AR485" s="17">
        <v>0.22743361282263</v>
      </c>
      <c r="AS485" s="17"/>
      <c r="AT485" s="17">
        <v>0.32230993559987597</v>
      </c>
      <c r="AU485" s="17"/>
      <c r="AV485" s="17">
        <v>0.13913126326438299</v>
      </c>
      <c r="AW485" s="17"/>
      <c r="AX485" s="17">
        <v>0.23749578809587599</v>
      </c>
      <c r="AY485" s="17">
        <v>0.144475255207067</v>
      </c>
      <c r="AZ485" s="17"/>
      <c r="BA485" s="17">
        <v>0.20710720619454301</v>
      </c>
      <c r="BB485" s="17">
        <v>0.179242354123722</v>
      </c>
    </row>
    <row r="486" spans="2:54">
      <c r="B486" t="s">
        <v>220</v>
      </c>
      <c r="C486" s="17">
        <v>0.11636915082494299</v>
      </c>
      <c r="D486" s="17">
        <v>0.111489498914292</v>
      </c>
      <c r="E486" s="17">
        <v>0.122444935506392</v>
      </c>
      <c r="F486" s="17"/>
      <c r="G486" s="17">
        <v>6.5535709307804599E-2</v>
      </c>
      <c r="H486" s="17">
        <v>7.7911551506773605E-2</v>
      </c>
      <c r="I486" s="17">
        <v>8.1103305945915694E-2</v>
      </c>
      <c r="J486" s="17">
        <v>9.6372978814894095E-2</v>
      </c>
      <c r="K486" s="17">
        <v>0.14109490380616599</v>
      </c>
      <c r="L486" s="17">
        <v>0.213510692743172</v>
      </c>
      <c r="M486" s="17"/>
      <c r="N486" s="17">
        <v>7.9308825764615898E-2</v>
      </c>
      <c r="O486" s="17">
        <v>0.125062551000134</v>
      </c>
      <c r="P486" s="17">
        <v>0.133765408559853</v>
      </c>
      <c r="Q486" s="17">
        <v>0.134009332232714</v>
      </c>
      <c r="R486" s="17"/>
      <c r="S486" s="17">
        <v>7.0518996293642694E-2</v>
      </c>
      <c r="T486" s="17">
        <v>0.193683837182344</v>
      </c>
      <c r="U486" s="17">
        <v>0.117254114644294</v>
      </c>
      <c r="V486" s="17">
        <v>5.7533103706196E-2</v>
      </c>
      <c r="W486" s="17">
        <v>0.21795099556634501</v>
      </c>
      <c r="X486" s="17">
        <v>0.16201722052303899</v>
      </c>
      <c r="Y486" s="17">
        <v>8.4424704078299301E-2</v>
      </c>
      <c r="Z486" s="17">
        <v>0.131761627307945</v>
      </c>
      <c r="AA486" s="17">
        <v>0.114201014207104</v>
      </c>
      <c r="AB486" s="17">
        <v>7.1092300821607099E-2</v>
      </c>
      <c r="AC486" s="17">
        <v>6.5472742929560596E-2</v>
      </c>
      <c r="AD486" s="17">
        <v>0.16346447617127999</v>
      </c>
      <c r="AE486" s="17"/>
      <c r="AF486" s="17">
        <v>4.1353103884571897E-2</v>
      </c>
      <c r="AG486" s="17">
        <v>0.18782428439569701</v>
      </c>
      <c r="AH486" s="17">
        <v>4.9461603904204801E-2</v>
      </c>
      <c r="AI486" s="17">
        <v>2.7503434314057499E-2</v>
      </c>
      <c r="AJ486" s="17">
        <v>0.27646445010876702</v>
      </c>
      <c r="AK486" s="17"/>
      <c r="AL486" s="17">
        <v>0.18280438264979301</v>
      </c>
      <c r="AM486" s="17">
        <v>9.6286049609832294E-2</v>
      </c>
      <c r="AN486" s="17">
        <v>7.0187957615058402E-2</v>
      </c>
      <c r="AO486" s="17">
        <v>7.6089626444321504E-2</v>
      </c>
      <c r="AP486" s="17">
        <v>4.4557741777966002E-2</v>
      </c>
      <c r="AQ486" s="17"/>
      <c r="AR486" s="17">
        <v>5.6037869655030402E-2</v>
      </c>
      <c r="AS486" s="17"/>
      <c r="AT486" s="17">
        <v>7.3179253123866098E-2</v>
      </c>
      <c r="AU486" s="17"/>
      <c r="AV486" s="17">
        <v>5.4396342282240502E-2</v>
      </c>
      <c r="AW486" s="17"/>
      <c r="AX486" s="17">
        <v>0.10597885867705401</v>
      </c>
      <c r="AY486" s="17">
        <v>4.3697031106589401E-2</v>
      </c>
      <c r="AZ486" s="17"/>
      <c r="BA486" s="17">
        <v>0.19814706101677901</v>
      </c>
      <c r="BB486" s="17">
        <v>7.0914681464030599E-2</v>
      </c>
    </row>
    <row r="487" spans="2:54">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row>
    <row r="488" spans="2:54">
      <c r="B488" s="6" t="s">
        <v>237</v>
      </c>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row>
    <row r="489" spans="2:54">
      <c r="B489" s="24" t="s">
        <v>31</v>
      </c>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row>
    <row r="490" spans="2:54">
      <c r="B490" t="s">
        <v>216</v>
      </c>
      <c r="C490" s="17">
        <v>0.20543761368816699</v>
      </c>
      <c r="D490" s="17">
        <v>0.24794306590614301</v>
      </c>
      <c r="E490" s="17">
        <v>0.16049401998053001</v>
      </c>
      <c r="F490" s="17"/>
      <c r="G490" s="17">
        <v>0.200606241997073</v>
      </c>
      <c r="H490" s="17">
        <v>0.20901970998161601</v>
      </c>
      <c r="I490" s="17">
        <v>0.22144851796603601</v>
      </c>
      <c r="J490" s="17">
        <v>0.23037774532549099</v>
      </c>
      <c r="K490" s="17">
        <v>0.20158106722097299</v>
      </c>
      <c r="L490" s="17">
        <v>0.175261556054847</v>
      </c>
      <c r="M490" s="17"/>
      <c r="N490" s="17">
        <v>0.30346032477872598</v>
      </c>
      <c r="O490" s="17">
        <v>0.21087877486605699</v>
      </c>
      <c r="P490" s="17">
        <v>0.14078888563456199</v>
      </c>
      <c r="Q490" s="17">
        <v>0.15520834508973699</v>
      </c>
      <c r="R490" s="17"/>
      <c r="S490" s="17">
        <v>0.248657645034872</v>
      </c>
      <c r="T490" s="17">
        <v>0.186024580114831</v>
      </c>
      <c r="U490" s="17">
        <v>0.16860992232651001</v>
      </c>
      <c r="V490" s="17">
        <v>0.30071509059909302</v>
      </c>
      <c r="W490" s="17">
        <v>0.16076027858036901</v>
      </c>
      <c r="X490" s="17">
        <v>0.16662840562546199</v>
      </c>
      <c r="Y490" s="17">
        <v>0.18744981385801199</v>
      </c>
      <c r="Z490" s="17">
        <v>0.165507114723877</v>
      </c>
      <c r="AA490" s="17">
        <v>0.18392160017773401</v>
      </c>
      <c r="AB490" s="17">
        <v>0.21816905884948001</v>
      </c>
      <c r="AC490" s="17">
        <v>0.21429547131169199</v>
      </c>
      <c r="AD490" s="17">
        <v>0.153345416397836</v>
      </c>
      <c r="AE490" s="17"/>
      <c r="AF490" s="17">
        <v>0.33887411920235799</v>
      </c>
      <c r="AG490" s="17">
        <v>9.3064384927134397E-2</v>
      </c>
      <c r="AH490" s="17">
        <v>0.178026370024714</v>
      </c>
      <c r="AI490" s="17">
        <v>0.284279273578325</v>
      </c>
      <c r="AJ490" s="17">
        <v>6.8197474621936802E-2</v>
      </c>
      <c r="AK490" s="17"/>
      <c r="AL490" s="17">
        <v>0.13729658124799801</v>
      </c>
      <c r="AM490" s="17">
        <v>0.14497849493560799</v>
      </c>
      <c r="AN490" s="17">
        <v>0.32528286473678503</v>
      </c>
      <c r="AO490" s="17">
        <v>0.21757002498632799</v>
      </c>
      <c r="AP490" s="17">
        <v>0.43083151516389601</v>
      </c>
      <c r="AQ490" s="17"/>
      <c r="AR490" s="17">
        <v>0.33117272033099299</v>
      </c>
      <c r="AS490" s="17"/>
      <c r="AT490" s="17">
        <v>0.190747064044509</v>
      </c>
      <c r="AU490" s="17"/>
      <c r="AV490" s="17">
        <v>0.40896648478698699</v>
      </c>
      <c r="AW490" s="17"/>
      <c r="AX490" s="17">
        <v>0.20644510064666999</v>
      </c>
      <c r="AY490" s="17">
        <v>0.33826470778126899</v>
      </c>
      <c r="AZ490" s="17"/>
      <c r="BA490" s="17">
        <v>0.13354926212308399</v>
      </c>
      <c r="BB490" s="17">
        <v>0.26824685458451503</v>
      </c>
    </row>
    <row r="491" spans="2:54">
      <c r="B491" t="s">
        <v>217</v>
      </c>
      <c r="C491" s="17">
        <v>0.38595826515801701</v>
      </c>
      <c r="D491" s="17">
        <v>0.40088149662438199</v>
      </c>
      <c r="E491" s="17">
        <v>0.37132192362293998</v>
      </c>
      <c r="F491" s="17"/>
      <c r="G491" s="17">
        <v>0.38901862127076398</v>
      </c>
      <c r="H491" s="17">
        <v>0.426855890979357</v>
      </c>
      <c r="I491" s="17">
        <v>0.41512096800062298</v>
      </c>
      <c r="J491" s="17">
        <v>0.33817127915283701</v>
      </c>
      <c r="K491" s="17">
        <v>0.42364616737118099</v>
      </c>
      <c r="L491" s="17">
        <v>0.34302472661379402</v>
      </c>
      <c r="M491" s="17"/>
      <c r="N491" s="17">
        <v>0.41839858909032401</v>
      </c>
      <c r="O491" s="17">
        <v>0.31217706241312199</v>
      </c>
      <c r="P491" s="17">
        <v>0.44074109260392702</v>
      </c>
      <c r="Q491" s="17">
        <v>0.38047351148205899</v>
      </c>
      <c r="R491" s="17"/>
      <c r="S491" s="17">
        <v>0.387795199506415</v>
      </c>
      <c r="T491" s="17">
        <v>0.34930322853260898</v>
      </c>
      <c r="U491" s="17">
        <v>0.43230476781154198</v>
      </c>
      <c r="V491" s="17">
        <v>0.357070811914658</v>
      </c>
      <c r="W491" s="17">
        <v>0.33216493080132697</v>
      </c>
      <c r="X491" s="17">
        <v>0.36305811287404</v>
      </c>
      <c r="Y491" s="17">
        <v>0.403566615950402</v>
      </c>
      <c r="Z491" s="17">
        <v>0.41018041723704801</v>
      </c>
      <c r="AA491" s="17">
        <v>0.44194419508459798</v>
      </c>
      <c r="AB491" s="17">
        <v>0.37831717471255799</v>
      </c>
      <c r="AC491" s="17">
        <v>0.43171747643515601</v>
      </c>
      <c r="AD491" s="17">
        <v>0.38623496854314698</v>
      </c>
      <c r="AE491" s="17"/>
      <c r="AF491" s="17">
        <v>0.41682705106199902</v>
      </c>
      <c r="AG491" s="17">
        <v>0.37350463830868502</v>
      </c>
      <c r="AH491" s="17">
        <v>0.48082199251177399</v>
      </c>
      <c r="AI491" s="17">
        <v>0.41847918436319098</v>
      </c>
      <c r="AJ491" s="17">
        <v>0.26470964723361001</v>
      </c>
      <c r="AK491" s="17"/>
      <c r="AL491" s="17">
        <v>0.35481423267204099</v>
      </c>
      <c r="AM491" s="17">
        <v>0.433238904006223</v>
      </c>
      <c r="AN491" s="17">
        <v>0.38965841630420101</v>
      </c>
      <c r="AO491" s="17">
        <v>0.45625439142658403</v>
      </c>
      <c r="AP491" s="17">
        <v>0.33417762614274998</v>
      </c>
      <c r="AQ491" s="17"/>
      <c r="AR491" s="17">
        <v>0.36897021193795299</v>
      </c>
      <c r="AS491" s="17"/>
      <c r="AT491" s="17">
        <v>0.41110512715988601</v>
      </c>
      <c r="AU491" s="17"/>
      <c r="AV491" s="17">
        <v>0.33796112399440498</v>
      </c>
      <c r="AW491" s="17"/>
      <c r="AX491" s="17">
        <v>0.42368824342461398</v>
      </c>
      <c r="AY491" s="17">
        <v>0.36948569381989799</v>
      </c>
      <c r="AZ491" s="17"/>
      <c r="BA491" s="17">
        <v>0.37189346775221499</v>
      </c>
      <c r="BB491" s="17">
        <v>0.389224323889934</v>
      </c>
    </row>
    <row r="492" spans="2:54">
      <c r="B492" t="s">
        <v>218</v>
      </c>
      <c r="C492" s="17">
        <v>0.17137532887213899</v>
      </c>
      <c r="D492" s="17">
        <v>0.15268134469793401</v>
      </c>
      <c r="E492" s="17">
        <v>0.19241557243781701</v>
      </c>
      <c r="F492" s="17"/>
      <c r="G492" s="17">
        <v>0.17235715971198801</v>
      </c>
      <c r="H492" s="17">
        <v>0.172081526591329</v>
      </c>
      <c r="I492" s="17">
        <v>0.12897849402155101</v>
      </c>
      <c r="J492" s="17">
        <v>0.18229978437752001</v>
      </c>
      <c r="K492" s="17">
        <v>0.18137086081214299</v>
      </c>
      <c r="L492" s="17">
        <v>0.18534052578815999</v>
      </c>
      <c r="M492" s="17"/>
      <c r="N492" s="17">
        <v>0.12969844269740499</v>
      </c>
      <c r="O492" s="17">
        <v>0.20442057552620799</v>
      </c>
      <c r="P492" s="17">
        <v>0.144078478752455</v>
      </c>
      <c r="Q492" s="17">
        <v>0.200601818404019</v>
      </c>
      <c r="R492" s="17"/>
      <c r="S492" s="17">
        <v>0.160381109259391</v>
      </c>
      <c r="T492" s="17">
        <v>0.16979175543800301</v>
      </c>
      <c r="U492" s="17">
        <v>0.25370035827936899</v>
      </c>
      <c r="V492" s="17">
        <v>0.117534634820831</v>
      </c>
      <c r="W492" s="17">
        <v>0.170561969135126</v>
      </c>
      <c r="X492" s="17">
        <v>0.19047598136271501</v>
      </c>
      <c r="Y492" s="17">
        <v>0.19468100314475001</v>
      </c>
      <c r="Z492" s="17">
        <v>0.17189819840298801</v>
      </c>
      <c r="AA492" s="17">
        <v>0.13047902847787199</v>
      </c>
      <c r="AB492" s="17">
        <v>0.19934838836431501</v>
      </c>
      <c r="AC492" s="17">
        <v>0.113831350010195</v>
      </c>
      <c r="AD492" s="17">
        <v>0.24391636088906801</v>
      </c>
      <c r="AE492" s="17"/>
      <c r="AF492" s="17">
        <v>0.119926945405699</v>
      </c>
      <c r="AG492" s="17">
        <v>0.211310460194362</v>
      </c>
      <c r="AH492" s="17">
        <v>0.19887192612618701</v>
      </c>
      <c r="AI492" s="17">
        <v>0.15571571913625601</v>
      </c>
      <c r="AJ492" s="17">
        <v>0.14126488679441401</v>
      </c>
      <c r="AK492" s="17"/>
      <c r="AL492" s="17">
        <v>0.15858899199507301</v>
      </c>
      <c r="AM492" s="17">
        <v>0.21065044260522001</v>
      </c>
      <c r="AN492" s="17">
        <v>0.128755918772887</v>
      </c>
      <c r="AO492" s="17">
        <v>0.14626316453127899</v>
      </c>
      <c r="AP492" s="17">
        <v>0.122930994968993</v>
      </c>
      <c r="AQ492" s="17"/>
      <c r="AR492" s="17">
        <v>8.8834481792370898E-2</v>
      </c>
      <c r="AS492" s="17"/>
      <c r="AT492" s="17">
        <v>6.6210592027453094E-2</v>
      </c>
      <c r="AU492" s="17"/>
      <c r="AV492" s="17">
        <v>9.0043267666516505E-2</v>
      </c>
      <c r="AW492" s="17"/>
      <c r="AX492" s="17">
        <v>0.123584453286506</v>
      </c>
      <c r="AY492" s="17">
        <v>0.135229332741997</v>
      </c>
      <c r="AZ492" s="17"/>
      <c r="BA492" s="17">
        <v>0.17027488832396601</v>
      </c>
      <c r="BB492" s="17">
        <v>0.148882625631477</v>
      </c>
    </row>
    <row r="493" spans="2:54">
      <c r="B493" t="s">
        <v>219</v>
      </c>
      <c r="C493" s="17">
        <v>0.15713192015061</v>
      </c>
      <c r="D493" s="17">
        <v>0.120452195629547</v>
      </c>
      <c r="E493" s="17">
        <v>0.192859581466231</v>
      </c>
      <c r="F493" s="17"/>
      <c r="G493" s="17">
        <v>0.20731838231053701</v>
      </c>
      <c r="H493" s="17">
        <v>0.147218516708296</v>
      </c>
      <c r="I493" s="17">
        <v>0.16780096276352099</v>
      </c>
      <c r="J493" s="17">
        <v>0.188843060091369</v>
      </c>
      <c r="K493" s="17">
        <v>9.1645136879728195E-2</v>
      </c>
      <c r="L493" s="17">
        <v>0.13721153441113901</v>
      </c>
      <c r="M493" s="17"/>
      <c r="N493" s="17">
        <v>9.9333727560617993E-2</v>
      </c>
      <c r="O493" s="17">
        <v>0.176516218396362</v>
      </c>
      <c r="P493" s="17">
        <v>0.19202242391243801</v>
      </c>
      <c r="Q493" s="17">
        <v>0.16728860509469501</v>
      </c>
      <c r="R493" s="17"/>
      <c r="S493" s="17">
        <v>0.19009160742804199</v>
      </c>
      <c r="T493" s="17">
        <v>0.1368377859512</v>
      </c>
      <c r="U493" s="17">
        <v>0.11512135782687</v>
      </c>
      <c r="V493" s="17">
        <v>0.16603824498785899</v>
      </c>
      <c r="W493" s="17">
        <v>0.222285433136993</v>
      </c>
      <c r="X493" s="17">
        <v>0.164446190524043</v>
      </c>
      <c r="Y493" s="17">
        <v>0.12146680638591</v>
      </c>
      <c r="Z493" s="17">
        <v>0.143483417383832</v>
      </c>
      <c r="AA493" s="17">
        <v>0.155380811632367</v>
      </c>
      <c r="AB493" s="17">
        <v>0.14690561195587601</v>
      </c>
      <c r="AC493" s="17">
        <v>0.176342151443906</v>
      </c>
      <c r="AD493" s="17">
        <v>0.106182276771455</v>
      </c>
      <c r="AE493" s="17"/>
      <c r="AF493" s="17">
        <v>0.104687655918032</v>
      </c>
      <c r="AG493" s="17">
        <v>0.200027692493043</v>
      </c>
      <c r="AH493" s="17">
        <v>0.113750839995776</v>
      </c>
      <c r="AI493" s="17">
        <v>0.13185334978635899</v>
      </c>
      <c r="AJ493" s="17">
        <v>0.27398836760109002</v>
      </c>
      <c r="AK493" s="17"/>
      <c r="AL493" s="17">
        <v>0.214292880531819</v>
      </c>
      <c r="AM493" s="17">
        <v>0.15551803262311301</v>
      </c>
      <c r="AN493" s="17">
        <v>0.112211202888955</v>
      </c>
      <c r="AO493" s="17">
        <v>0.117603244399833</v>
      </c>
      <c r="AP493" s="17">
        <v>6.7502121946394697E-2</v>
      </c>
      <c r="AQ493" s="17"/>
      <c r="AR493" s="17">
        <v>0.16930601287080699</v>
      </c>
      <c r="AS493" s="17"/>
      <c r="AT493" s="17">
        <v>0.25452041145373899</v>
      </c>
      <c r="AU493" s="17"/>
      <c r="AV493" s="17">
        <v>0.12861781401886199</v>
      </c>
      <c r="AW493" s="17"/>
      <c r="AX493" s="17">
        <v>0.22368885590559101</v>
      </c>
      <c r="AY493" s="17">
        <v>0.12628351857315201</v>
      </c>
      <c r="AZ493" s="17"/>
      <c r="BA493" s="17">
        <v>0.18320195232665301</v>
      </c>
      <c r="BB493" s="17">
        <v>0.13688121669513401</v>
      </c>
    </row>
    <row r="494" spans="2:54">
      <c r="B494" t="s">
        <v>220</v>
      </c>
      <c r="C494" s="17">
        <v>8.0096872131067406E-2</v>
      </c>
      <c r="D494" s="17">
        <v>7.8041897141995095E-2</v>
      </c>
      <c r="E494" s="17">
        <v>8.2908902492482103E-2</v>
      </c>
      <c r="F494" s="17"/>
      <c r="G494" s="17">
        <v>3.06995947096378E-2</v>
      </c>
      <c r="H494" s="17">
        <v>4.4824355739401703E-2</v>
      </c>
      <c r="I494" s="17">
        <v>6.6651057248268003E-2</v>
      </c>
      <c r="J494" s="17">
        <v>6.0308131052783299E-2</v>
      </c>
      <c r="K494" s="17">
        <v>0.101756767715975</v>
      </c>
      <c r="L494" s="17">
        <v>0.15916165713205899</v>
      </c>
      <c r="M494" s="17"/>
      <c r="N494" s="17">
        <v>4.9108915872927199E-2</v>
      </c>
      <c r="O494" s="17">
        <v>9.6007368798250295E-2</v>
      </c>
      <c r="P494" s="17">
        <v>8.2369119096617899E-2</v>
      </c>
      <c r="Q494" s="17">
        <v>9.6427719929489897E-2</v>
      </c>
      <c r="R494" s="17"/>
      <c r="S494" s="17">
        <v>1.30744387712802E-2</v>
      </c>
      <c r="T494" s="17">
        <v>0.15804264996335701</v>
      </c>
      <c r="U494" s="17">
        <v>3.0263593755709101E-2</v>
      </c>
      <c r="V494" s="17">
        <v>5.8641217677558498E-2</v>
      </c>
      <c r="W494" s="17">
        <v>0.114227388346186</v>
      </c>
      <c r="X494" s="17">
        <v>0.11539130961374</v>
      </c>
      <c r="Y494" s="17">
        <v>9.2835760660925998E-2</v>
      </c>
      <c r="Z494" s="17">
        <v>0.108930852252254</v>
      </c>
      <c r="AA494" s="17">
        <v>8.8274364627429103E-2</v>
      </c>
      <c r="AB494" s="17">
        <v>5.7259766117770998E-2</v>
      </c>
      <c r="AC494" s="17">
        <v>6.3813550799052293E-2</v>
      </c>
      <c r="AD494" s="17">
        <v>0.110320977398494</v>
      </c>
      <c r="AE494" s="17"/>
      <c r="AF494" s="17">
        <v>1.9684228411911999E-2</v>
      </c>
      <c r="AG494" s="17">
        <v>0.12209282407677501</v>
      </c>
      <c r="AH494" s="17">
        <v>2.8528871341548599E-2</v>
      </c>
      <c r="AI494" s="17">
        <v>9.6724731358681995E-3</v>
      </c>
      <c r="AJ494" s="17">
        <v>0.25183962374895003</v>
      </c>
      <c r="AK494" s="17"/>
      <c r="AL494" s="17">
        <v>0.135007313553069</v>
      </c>
      <c r="AM494" s="17">
        <v>5.5614125829836498E-2</v>
      </c>
      <c r="AN494" s="17">
        <v>4.40915972971722E-2</v>
      </c>
      <c r="AO494" s="17">
        <v>6.2309174655976199E-2</v>
      </c>
      <c r="AP494" s="17">
        <v>4.4557741777966002E-2</v>
      </c>
      <c r="AQ494" s="17"/>
      <c r="AR494" s="17">
        <v>4.1716573067876198E-2</v>
      </c>
      <c r="AS494" s="17"/>
      <c r="AT494" s="17">
        <v>7.7416805314412002E-2</v>
      </c>
      <c r="AU494" s="17"/>
      <c r="AV494" s="17">
        <v>3.4411309533230197E-2</v>
      </c>
      <c r="AW494" s="17"/>
      <c r="AX494" s="17">
        <v>2.2593346736618201E-2</v>
      </c>
      <c r="AY494" s="17">
        <v>3.07367470836847E-2</v>
      </c>
      <c r="AZ494" s="17"/>
      <c r="BA494" s="17">
        <v>0.141080429474082</v>
      </c>
      <c r="BB494" s="17">
        <v>5.6764979198940198E-2</v>
      </c>
    </row>
    <row r="495" spans="2:54">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row>
    <row r="496" spans="2:54">
      <c r="B496" s="6" t="s">
        <v>238</v>
      </c>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row>
    <row r="497" spans="2:54">
      <c r="B497" s="24" t="s">
        <v>31</v>
      </c>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row>
    <row r="498" spans="2:54">
      <c r="B498" t="s">
        <v>216</v>
      </c>
      <c r="C498" s="17">
        <v>0.131901731871744</v>
      </c>
      <c r="D498" s="17">
        <v>0.146744823975127</v>
      </c>
      <c r="E498" s="17">
        <v>0.115426891404922</v>
      </c>
      <c r="F498" s="17"/>
      <c r="G498" s="17">
        <v>0.120563042059995</v>
      </c>
      <c r="H498" s="17">
        <v>0.15859168666370699</v>
      </c>
      <c r="I498" s="17">
        <v>0.14133681955135299</v>
      </c>
      <c r="J498" s="17">
        <v>0.132907722864922</v>
      </c>
      <c r="K498" s="17">
        <v>0.143481679209019</v>
      </c>
      <c r="L498" s="17">
        <v>0.102137723063723</v>
      </c>
      <c r="M498" s="17"/>
      <c r="N498" s="17">
        <v>0.18906302039001699</v>
      </c>
      <c r="O498" s="17">
        <v>0.11662045774476899</v>
      </c>
      <c r="P498" s="17">
        <v>0.114611132379336</v>
      </c>
      <c r="Q498" s="17">
        <v>0.101507741295048</v>
      </c>
      <c r="R498" s="17"/>
      <c r="S498" s="17">
        <v>0.155223901376982</v>
      </c>
      <c r="T498" s="17">
        <v>0.106358100496504</v>
      </c>
      <c r="U498" s="17">
        <v>0.12351473523888901</v>
      </c>
      <c r="V498" s="17">
        <v>0.16047367969369</v>
      </c>
      <c r="W498" s="17">
        <v>0.10716881950084201</v>
      </c>
      <c r="X498" s="17">
        <v>0.119479860247303</v>
      </c>
      <c r="Y498" s="17">
        <v>0.128729785129302</v>
      </c>
      <c r="Z498" s="17">
        <v>0.18525135428164399</v>
      </c>
      <c r="AA498" s="17">
        <v>0.13528406133520399</v>
      </c>
      <c r="AB498" s="17">
        <v>9.9038064858629704E-2</v>
      </c>
      <c r="AC498" s="17">
        <v>0.182169724870135</v>
      </c>
      <c r="AD498" s="17">
        <v>0.10148488412623199</v>
      </c>
      <c r="AE498" s="17"/>
      <c r="AF498" s="17">
        <v>0.23156535052098101</v>
      </c>
      <c r="AG498" s="17">
        <v>4.0736278663473201E-2</v>
      </c>
      <c r="AH498" s="17">
        <v>7.8869753232578804E-2</v>
      </c>
      <c r="AI498" s="17">
        <v>0.19366714445536901</v>
      </c>
      <c r="AJ498" s="17">
        <v>3.56261984300855E-2</v>
      </c>
      <c r="AK498" s="17"/>
      <c r="AL498" s="17">
        <v>8.0240293183491504E-2</v>
      </c>
      <c r="AM498" s="17">
        <v>0.107515452794736</v>
      </c>
      <c r="AN498" s="17">
        <v>0.20169397112273699</v>
      </c>
      <c r="AO498" s="17">
        <v>0.17056496627629</v>
      </c>
      <c r="AP498" s="17">
        <v>0.29540884451334398</v>
      </c>
      <c r="AQ498" s="17"/>
      <c r="AR498" s="17">
        <v>0.25904687083844502</v>
      </c>
      <c r="AS498" s="17"/>
      <c r="AT498" s="17">
        <v>0.12948411169506299</v>
      </c>
      <c r="AU498" s="17"/>
      <c r="AV498" s="17">
        <v>0.31702418791033599</v>
      </c>
      <c r="AW498" s="17"/>
      <c r="AX498" s="17">
        <v>0.13358520483609301</v>
      </c>
      <c r="AY498" s="17">
        <v>0.21750200897647001</v>
      </c>
      <c r="AZ498" s="17"/>
      <c r="BA498" s="17">
        <v>7.9924790930404901E-2</v>
      </c>
      <c r="BB498" s="17">
        <v>0.177995521404575</v>
      </c>
    </row>
    <row r="499" spans="2:54">
      <c r="B499" t="s">
        <v>217</v>
      </c>
      <c r="C499" s="17">
        <v>0.33719420184939702</v>
      </c>
      <c r="D499" s="17">
        <v>0.35249452645162299</v>
      </c>
      <c r="E499" s="17">
        <v>0.31971619521422101</v>
      </c>
      <c r="F499" s="17"/>
      <c r="G499" s="17">
        <v>0.36259313594731601</v>
      </c>
      <c r="H499" s="17">
        <v>0.34657493397950601</v>
      </c>
      <c r="I499" s="17">
        <v>0.35366895812617799</v>
      </c>
      <c r="J499" s="17">
        <v>0.316200933002665</v>
      </c>
      <c r="K499" s="17">
        <v>0.34782997367951801</v>
      </c>
      <c r="L499" s="17">
        <v>0.30883970895971102</v>
      </c>
      <c r="M499" s="17"/>
      <c r="N499" s="17">
        <v>0.37262883029114702</v>
      </c>
      <c r="O499" s="17">
        <v>0.33108889732923502</v>
      </c>
      <c r="P499" s="17">
        <v>0.30085450978428002</v>
      </c>
      <c r="Q499" s="17">
        <v>0.34500266170997201</v>
      </c>
      <c r="R499" s="17"/>
      <c r="S499" s="17">
        <v>0.37120525521890502</v>
      </c>
      <c r="T499" s="17">
        <v>0.292478566604776</v>
      </c>
      <c r="U499" s="17">
        <v>0.30404655431998601</v>
      </c>
      <c r="V499" s="17">
        <v>0.352058186833553</v>
      </c>
      <c r="W499" s="17">
        <v>0.25115308508388501</v>
      </c>
      <c r="X499" s="17">
        <v>0.29431071615341498</v>
      </c>
      <c r="Y499" s="17">
        <v>0.373135769318369</v>
      </c>
      <c r="Z499" s="17">
        <v>0.31509116144830501</v>
      </c>
      <c r="AA499" s="17">
        <v>0.34652632515658299</v>
      </c>
      <c r="AB499" s="17">
        <v>0.421879298890184</v>
      </c>
      <c r="AC499" s="17">
        <v>0.378348358308216</v>
      </c>
      <c r="AD499" s="17">
        <v>0.26412658939520001</v>
      </c>
      <c r="AE499" s="17"/>
      <c r="AF499" s="17">
        <v>0.42610503378834702</v>
      </c>
      <c r="AG499" s="17">
        <v>0.26068132565131702</v>
      </c>
      <c r="AH499" s="17">
        <v>0.43479720565256802</v>
      </c>
      <c r="AI499" s="17">
        <v>0.34651392333050002</v>
      </c>
      <c r="AJ499" s="17">
        <v>0.185167041743237</v>
      </c>
      <c r="AK499" s="17"/>
      <c r="AL499" s="17">
        <v>0.298225163464722</v>
      </c>
      <c r="AM499" s="17">
        <v>0.29915379061673902</v>
      </c>
      <c r="AN499" s="17">
        <v>0.38046685263789098</v>
      </c>
      <c r="AO499" s="17">
        <v>0.35468130031107598</v>
      </c>
      <c r="AP499" s="17">
        <v>0.42918777796443403</v>
      </c>
      <c r="AQ499" s="17"/>
      <c r="AR499" s="17">
        <v>0.389990355539511</v>
      </c>
      <c r="AS499" s="17"/>
      <c r="AT499" s="17">
        <v>0.43991949091843902</v>
      </c>
      <c r="AU499" s="17"/>
      <c r="AV499" s="17">
        <v>0.42359400822054699</v>
      </c>
      <c r="AW499" s="17"/>
      <c r="AX499" s="17">
        <v>0.44908382053114099</v>
      </c>
      <c r="AY499" s="17">
        <v>0.41089814941267999</v>
      </c>
      <c r="AZ499" s="17"/>
      <c r="BA499" s="17">
        <v>0.27913526854090098</v>
      </c>
      <c r="BB499" s="17">
        <v>0.389105992985879</v>
      </c>
    </row>
    <row r="500" spans="2:54">
      <c r="B500" t="s">
        <v>218</v>
      </c>
      <c r="C500" s="17">
        <v>0.25550676551908902</v>
      </c>
      <c r="D500" s="17">
        <v>0.23544614804245401</v>
      </c>
      <c r="E500" s="17">
        <v>0.278668596034991</v>
      </c>
      <c r="F500" s="17"/>
      <c r="G500" s="17">
        <v>0.241257337779301</v>
      </c>
      <c r="H500" s="17">
        <v>0.229464756341624</v>
      </c>
      <c r="I500" s="17">
        <v>0.25759407898889197</v>
      </c>
      <c r="J500" s="17">
        <v>0.27962757113715597</v>
      </c>
      <c r="K500" s="17">
        <v>0.26238029241174698</v>
      </c>
      <c r="L500" s="17">
        <v>0.26110329223499301</v>
      </c>
      <c r="M500" s="17"/>
      <c r="N500" s="17">
        <v>0.23972710555662599</v>
      </c>
      <c r="O500" s="17">
        <v>0.25919606245038801</v>
      </c>
      <c r="P500" s="17">
        <v>0.27729993526922497</v>
      </c>
      <c r="Q500" s="17">
        <v>0.24365544509190801</v>
      </c>
      <c r="R500" s="17"/>
      <c r="S500" s="17">
        <v>0.26353109985564299</v>
      </c>
      <c r="T500" s="17">
        <v>0.303034707024051</v>
      </c>
      <c r="U500" s="17">
        <v>0.28462381366614298</v>
      </c>
      <c r="V500" s="17">
        <v>0.19367179099686199</v>
      </c>
      <c r="W500" s="17">
        <v>0.195672735010266</v>
      </c>
      <c r="X500" s="17">
        <v>0.26909993040661501</v>
      </c>
      <c r="Y500" s="17">
        <v>0.26858963445559902</v>
      </c>
      <c r="Z500" s="17">
        <v>0.15921158269601299</v>
      </c>
      <c r="AA500" s="17">
        <v>0.260607892662581</v>
      </c>
      <c r="AB500" s="17">
        <v>0.27210900842601699</v>
      </c>
      <c r="AC500" s="17">
        <v>0.24425219846791299</v>
      </c>
      <c r="AD500" s="17">
        <v>0.26631733635145799</v>
      </c>
      <c r="AE500" s="17"/>
      <c r="AF500" s="17">
        <v>0.18112811591365999</v>
      </c>
      <c r="AG500" s="17">
        <v>0.347146415470172</v>
      </c>
      <c r="AH500" s="17">
        <v>0.35896655372031699</v>
      </c>
      <c r="AI500" s="17">
        <v>0.26299385487849702</v>
      </c>
      <c r="AJ500" s="17">
        <v>0.18311193836460801</v>
      </c>
      <c r="AK500" s="17"/>
      <c r="AL500" s="17">
        <v>0.228592571561928</v>
      </c>
      <c r="AM500" s="17">
        <v>0.33179796130204398</v>
      </c>
      <c r="AN500" s="17">
        <v>0.22204366696689801</v>
      </c>
      <c r="AO500" s="17">
        <v>0.27767616536322098</v>
      </c>
      <c r="AP500" s="17">
        <v>0.19402600113850699</v>
      </c>
      <c r="AQ500" s="17"/>
      <c r="AR500" s="17">
        <v>0.14867038475449401</v>
      </c>
      <c r="AS500" s="17"/>
      <c r="AT500" s="17">
        <v>0.108961293614078</v>
      </c>
      <c r="AU500" s="17"/>
      <c r="AV500" s="17">
        <v>0.14550687776863799</v>
      </c>
      <c r="AW500" s="17"/>
      <c r="AX500" s="17">
        <v>0.180297079382888</v>
      </c>
      <c r="AY500" s="17">
        <v>0.18901435694772101</v>
      </c>
      <c r="AZ500" s="17"/>
      <c r="BA500" s="17">
        <v>0.25968386320826897</v>
      </c>
      <c r="BB500" s="17">
        <v>0.230375757701511</v>
      </c>
    </row>
    <row r="501" spans="2:54">
      <c r="B501" t="s">
        <v>219</v>
      </c>
      <c r="C501" s="17">
        <v>0.17139895932766899</v>
      </c>
      <c r="D501" s="17">
        <v>0.15408171931606199</v>
      </c>
      <c r="E501" s="17">
        <v>0.18894462054712199</v>
      </c>
      <c r="F501" s="17"/>
      <c r="G501" s="17">
        <v>0.23801762666537499</v>
      </c>
      <c r="H501" s="17">
        <v>0.19739085193158801</v>
      </c>
      <c r="I501" s="17">
        <v>0.16016966139928901</v>
      </c>
      <c r="J501" s="17">
        <v>0.18530329651222799</v>
      </c>
      <c r="K501" s="17">
        <v>0.134332075690271</v>
      </c>
      <c r="L501" s="17">
        <v>0.12116473484948601</v>
      </c>
      <c r="M501" s="17"/>
      <c r="N501" s="17">
        <v>0.115912560748691</v>
      </c>
      <c r="O501" s="17">
        <v>0.18726566833184499</v>
      </c>
      <c r="P501" s="17">
        <v>0.18881223277165199</v>
      </c>
      <c r="Q501" s="17">
        <v>0.19531736197389199</v>
      </c>
      <c r="R501" s="17"/>
      <c r="S501" s="17">
        <v>0.176273541798046</v>
      </c>
      <c r="T501" s="17">
        <v>0.140831232841509</v>
      </c>
      <c r="U501" s="17">
        <v>0.18454394964895199</v>
      </c>
      <c r="V501" s="17">
        <v>0.200619045982079</v>
      </c>
      <c r="W501" s="17">
        <v>0.28533217788322002</v>
      </c>
      <c r="X501" s="17">
        <v>0.17203015895978199</v>
      </c>
      <c r="Y501" s="17">
        <v>0.13382228092706899</v>
      </c>
      <c r="Z501" s="17">
        <v>0.23290921892253799</v>
      </c>
      <c r="AA501" s="17">
        <v>0.13793974571404</v>
      </c>
      <c r="AB501" s="17">
        <v>0.14267124255611099</v>
      </c>
      <c r="AC501" s="17">
        <v>0.153057017290639</v>
      </c>
      <c r="AD501" s="17">
        <v>0.15358492588362199</v>
      </c>
      <c r="AE501" s="17"/>
      <c r="AF501" s="17">
        <v>0.125532243970816</v>
      </c>
      <c r="AG501" s="17">
        <v>0.18392978557630901</v>
      </c>
      <c r="AH501" s="17">
        <v>9.9047432917540895E-2</v>
      </c>
      <c r="AI501" s="17">
        <v>0.19682507733563501</v>
      </c>
      <c r="AJ501" s="17">
        <v>0.30673842512996002</v>
      </c>
      <c r="AK501" s="17"/>
      <c r="AL501" s="17">
        <v>0.22039859120934999</v>
      </c>
      <c r="AM501" s="17">
        <v>0.184224564262123</v>
      </c>
      <c r="AN501" s="17">
        <v>0.123390909640913</v>
      </c>
      <c r="AO501" s="17">
        <v>0.133965591774896</v>
      </c>
      <c r="AP501" s="17">
        <v>3.6819634605749003E-2</v>
      </c>
      <c r="AQ501" s="17"/>
      <c r="AR501" s="17">
        <v>0.15604522124598999</v>
      </c>
      <c r="AS501" s="17"/>
      <c r="AT501" s="17">
        <v>0.24373457592870301</v>
      </c>
      <c r="AU501" s="17"/>
      <c r="AV501" s="17">
        <v>7.1642146396276807E-2</v>
      </c>
      <c r="AW501" s="17"/>
      <c r="AX501" s="17">
        <v>0.21444054851326</v>
      </c>
      <c r="AY501" s="17">
        <v>0.133516096904332</v>
      </c>
      <c r="AZ501" s="17"/>
      <c r="BA501" s="17">
        <v>0.19299164835899901</v>
      </c>
      <c r="BB501" s="17">
        <v>0.14177732060041301</v>
      </c>
    </row>
    <row r="502" spans="2:54">
      <c r="B502" t="s">
        <v>220</v>
      </c>
      <c r="C502" s="17">
        <v>0.103998341432101</v>
      </c>
      <c r="D502" s="17">
        <v>0.111232782214734</v>
      </c>
      <c r="E502" s="17">
        <v>9.7243696798744006E-2</v>
      </c>
      <c r="F502" s="17"/>
      <c r="G502" s="17">
        <v>3.7568857548013798E-2</v>
      </c>
      <c r="H502" s="17">
        <v>6.79777710835755E-2</v>
      </c>
      <c r="I502" s="17">
        <v>8.7230481934288201E-2</v>
      </c>
      <c r="J502" s="17">
        <v>8.5960476483028403E-2</v>
      </c>
      <c r="K502" s="17">
        <v>0.111975979009445</v>
      </c>
      <c r="L502" s="17">
        <v>0.206754540892087</v>
      </c>
      <c r="M502" s="17"/>
      <c r="N502" s="17">
        <v>8.2668483013519506E-2</v>
      </c>
      <c r="O502" s="17">
        <v>0.105828914143763</v>
      </c>
      <c r="P502" s="17">
        <v>0.118422189795507</v>
      </c>
      <c r="Q502" s="17">
        <v>0.11451678992917801</v>
      </c>
      <c r="R502" s="17"/>
      <c r="S502" s="17">
        <v>3.3766201750423601E-2</v>
      </c>
      <c r="T502" s="17">
        <v>0.15729739303316001</v>
      </c>
      <c r="U502" s="17">
        <v>0.10327094712603101</v>
      </c>
      <c r="V502" s="17">
        <v>9.3177296493817105E-2</v>
      </c>
      <c r="W502" s="17">
        <v>0.160673182521787</v>
      </c>
      <c r="X502" s="17">
        <v>0.14507933423288499</v>
      </c>
      <c r="Y502" s="17">
        <v>9.5722530169660799E-2</v>
      </c>
      <c r="Z502" s="17">
        <v>0.1075366826515</v>
      </c>
      <c r="AA502" s="17">
        <v>0.119641975131591</v>
      </c>
      <c r="AB502" s="17">
        <v>6.4302385269059098E-2</v>
      </c>
      <c r="AC502" s="17">
        <v>4.2172701063096098E-2</v>
      </c>
      <c r="AD502" s="17">
        <v>0.21448626424348799</v>
      </c>
      <c r="AE502" s="17"/>
      <c r="AF502" s="17">
        <v>3.5669255806196599E-2</v>
      </c>
      <c r="AG502" s="17">
        <v>0.16750619463872901</v>
      </c>
      <c r="AH502" s="17">
        <v>2.83190544769952E-2</v>
      </c>
      <c r="AI502" s="17">
        <v>0</v>
      </c>
      <c r="AJ502" s="17">
        <v>0.28935639633211002</v>
      </c>
      <c r="AK502" s="17"/>
      <c r="AL502" s="17">
        <v>0.172543380580508</v>
      </c>
      <c r="AM502" s="17">
        <v>7.7308231024357896E-2</v>
      </c>
      <c r="AN502" s="17">
        <v>7.2404599631561206E-2</v>
      </c>
      <c r="AO502" s="17">
        <v>6.3111976274517007E-2</v>
      </c>
      <c r="AP502" s="17">
        <v>4.4557741777966002E-2</v>
      </c>
      <c r="AQ502" s="17"/>
      <c r="AR502" s="17">
        <v>4.6247167621560697E-2</v>
      </c>
      <c r="AS502" s="17"/>
      <c r="AT502" s="17">
        <v>7.7900527843717302E-2</v>
      </c>
      <c r="AU502" s="17"/>
      <c r="AV502" s="17">
        <v>4.2232779704202E-2</v>
      </c>
      <c r="AW502" s="17"/>
      <c r="AX502" s="17">
        <v>2.2593346736618201E-2</v>
      </c>
      <c r="AY502" s="17">
        <v>4.9069387758795997E-2</v>
      </c>
      <c r="AZ502" s="17"/>
      <c r="BA502" s="17">
        <v>0.18826442896142601</v>
      </c>
      <c r="BB502" s="17">
        <v>6.0745407307620902E-2</v>
      </c>
    </row>
    <row r="503" spans="2:54">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row>
    <row r="504" spans="2:54">
      <c r="B504" s="6" t="s">
        <v>239</v>
      </c>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row>
    <row r="505" spans="2:54">
      <c r="B505" s="24" t="s">
        <v>31</v>
      </c>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row>
    <row r="506" spans="2:54">
      <c r="B506" t="s">
        <v>216</v>
      </c>
      <c r="C506" s="17">
        <v>5.5809536193084298E-2</v>
      </c>
      <c r="D506" s="17">
        <v>7.3306589397805003E-2</v>
      </c>
      <c r="E506" s="17">
        <v>3.7878170238035198E-2</v>
      </c>
      <c r="F506" s="17"/>
      <c r="G506" s="17">
        <v>6.0613550633721397E-2</v>
      </c>
      <c r="H506" s="17">
        <v>8.3265884354731604E-2</v>
      </c>
      <c r="I506" s="17">
        <v>6.3722639892817998E-2</v>
      </c>
      <c r="J506" s="17">
        <v>7.3685393439214097E-2</v>
      </c>
      <c r="K506" s="17">
        <v>2.3104959012695301E-2</v>
      </c>
      <c r="L506" s="17">
        <v>3.0066881623455801E-2</v>
      </c>
      <c r="M506" s="17"/>
      <c r="N506" s="17">
        <v>8.2947173739169794E-2</v>
      </c>
      <c r="O506" s="17">
        <v>3.8601450036029598E-2</v>
      </c>
      <c r="P506" s="17">
        <v>4.0906367296750297E-2</v>
      </c>
      <c r="Q506" s="17">
        <v>5.9954422782827602E-2</v>
      </c>
      <c r="R506" s="17"/>
      <c r="S506" s="17">
        <v>9.3136566832403803E-2</v>
      </c>
      <c r="T506" s="17">
        <v>3.8595962337441198E-2</v>
      </c>
      <c r="U506" s="17">
        <v>1.85541118324835E-2</v>
      </c>
      <c r="V506" s="17">
        <v>7.7353405869233699E-2</v>
      </c>
      <c r="W506" s="17">
        <v>3.9005692603782199E-2</v>
      </c>
      <c r="X506" s="17">
        <v>2.99376347490126E-2</v>
      </c>
      <c r="Y506" s="17">
        <v>3.3684337401971701E-2</v>
      </c>
      <c r="Z506" s="17">
        <v>6.17336599729379E-2</v>
      </c>
      <c r="AA506" s="17">
        <v>8.1412322858868694E-2</v>
      </c>
      <c r="AB506" s="17">
        <v>3.99940049542193E-2</v>
      </c>
      <c r="AC506" s="17">
        <v>0.112896304851338</v>
      </c>
      <c r="AD506" s="17">
        <v>0</v>
      </c>
      <c r="AE506" s="17"/>
      <c r="AF506" s="17">
        <v>0.117325562558709</v>
      </c>
      <c r="AG506" s="17">
        <v>1.40325360919928E-2</v>
      </c>
      <c r="AH506" s="17">
        <v>1.7390979716365398E-2</v>
      </c>
      <c r="AI506" s="17">
        <v>1.0310179801060601E-2</v>
      </c>
      <c r="AJ506" s="17">
        <v>2.15587434851656E-2</v>
      </c>
      <c r="AK506" s="17"/>
      <c r="AL506" s="17">
        <v>4.6704398396553E-2</v>
      </c>
      <c r="AM506" s="17">
        <v>2.78486100795752E-2</v>
      </c>
      <c r="AN506" s="17">
        <v>7.8155477329587206E-2</v>
      </c>
      <c r="AO506" s="17">
        <v>7.1174180352728406E-2</v>
      </c>
      <c r="AP506" s="17">
        <v>0.224926420579629</v>
      </c>
      <c r="AQ506" s="17"/>
      <c r="AR506" s="17">
        <v>0.14118966032615601</v>
      </c>
      <c r="AS506" s="17"/>
      <c r="AT506" s="17">
        <v>0.134907210055528</v>
      </c>
      <c r="AU506" s="17"/>
      <c r="AV506" s="17">
        <v>0.14437229743171501</v>
      </c>
      <c r="AW506" s="17"/>
      <c r="AX506" s="17">
        <v>5.4983663508043998E-2</v>
      </c>
      <c r="AY506" s="17">
        <v>0.13669800761154</v>
      </c>
      <c r="AZ506" s="17"/>
      <c r="BA506" s="17">
        <v>2.3119668854275501E-2</v>
      </c>
      <c r="BB506" s="17">
        <v>8.4066512655337197E-2</v>
      </c>
    </row>
    <row r="507" spans="2:54">
      <c r="B507" t="s">
        <v>217</v>
      </c>
      <c r="C507" s="17">
        <v>0.247134711185446</v>
      </c>
      <c r="D507" s="17">
        <v>0.28239303125708098</v>
      </c>
      <c r="E507" s="17">
        <v>0.20599849801832601</v>
      </c>
      <c r="F507" s="17"/>
      <c r="G507" s="17">
        <v>0.35709805718563198</v>
      </c>
      <c r="H507" s="17">
        <v>0.29915314135925097</v>
      </c>
      <c r="I507" s="17">
        <v>0.27536830624311298</v>
      </c>
      <c r="J507" s="17">
        <v>0.22235736556410399</v>
      </c>
      <c r="K507" s="17">
        <v>0.18481604699789</v>
      </c>
      <c r="L507" s="17">
        <v>0.16367893663328401</v>
      </c>
      <c r="M507" s="17"/>
      <c r="N507" s="17">
        <v>0.32104356671642098</v>
      </c>
      <c r="O507" s="17">
        <v>0.21606529188656101</v>
      </c>
      <c r="P507" s="17">
        <v>0.24002537415477601</v>
      </c>
      <c r="Q507" s="17">
        <v>0.21226198618237599</v>
      </c>
      <c r="R507" s="17"/>
      <c r="S507" s="17">
        <v>0.36568759512219401</v>
      </c>
      <c r="T507" s="17">
        <v>0.16384349778063301</v>
      </c>
      <c r="U507" s="17">
        <v>0.227431992667952</v>
      </c>
      <c r="V507" s="17">
        <v>0.243538467067628</v>
      </c>
      <c r="W507" s="17">
        <v>0.15155761900914699</v>
      </c>
      <c r="X507" s="17">
        <v>0.188867159068623</v>
      </c>
      <c r="Y507" s="17">
        <v>0.263528150373248</v>
      </c>
      <c r="Z507" s="17">
        <v>0.215723519482936</v>
      </c>
      <c r="AA507" s="17">
        <v>0.25886552410870001</v>
      </c>
      <c r="AB507" s="17">
        <v>0.284654870146692</v>
      </c>
      <c r="AC507" s="17">
        <v>0.23409710067370201</v>
      </c>
      <c r="AD507" s="17">
        <v>0.31934410799277102</v>
      </c>
      <c r="AE507" s="17"/>
      <c r="AF507" s="17">
        <v>0.40249210893472398</v>
      </c>
      <c r="AG507" s="17">
        <v>0.13217471835997699</v>
      </c>
      <c r="AH507" s="17">
        <v>0.29089821130745902</v>
      </c>
      <c r="AI507" s="17">
        <v>0.25712897751993202</v>
      </c>
      <c r="AJ507" s="17">
        <v>8.9624898225647801E-2</v>
      </c>
      <c r="AK507" s="17"/>
      <c r="AL507" s="17">
        <v>0.178716191941447</v>
      </c>
      <c r="AM507" s="17">
        <v>0.18697758550301699</v>
      </c>
      <c r="AN507" s="17">
        <v>0.33795020534384501</v>
      </c>
      <c r="AO507" s="17">
        <v>0.35571161070949903</v>
      </c>
      <c r="AP507" s="17">
        <v>0.36395741810578403</v>
      </c>
      <c r="AQ507" s="17"/>
      <c r="AR507" s="17">
        <v>0.33655099774099201</v>
      </c>
      <c r="AS507" s="17"/>
      <c r="AT507" s="17">
        <v>0.21122520493869601</v>
      </c>
      <c r="AU507" s="17"/>
      <c r="AV507" s="17">
        <v>0.43195544229666899</v>
      </c>
      <c r="AW507" s="17"/>
      <c r="AX507" s="17">
        <v>0.27700686484717801</v>
      </c>
      <c r="AY507" s="17">
        <v>0.35042569250667799</v>
      </c>
      <c r="AZ507" s="17"/>
      <c r="BA507" s="17">
        <v>0.15615228744040199</v>
      </c>
      <c r="BB507" s="17">
        <v>0.30484395747201098</v>
      </c>
    </row>
    <row r="508" spans="2:54">
      <c r="B508" t="s">
        <v>218</v>
      </c>
      <c r="C508" s="17">
        <v>0.24771173467865801</v>
      </c>
      <c r="D508" s="17">
        <v>0.224597949265226</v>
      </c>
      <c r="E508" s="17">
        <v>0.27401835502170202</v>
      </c>
      <c r="F508" s="17"/>
      <c r="G508" s="17">
        <v>0.21712986017296401</v>
      </c>
      <c r="H508" s="17">
        <v>0.232999334105815</v>
      </c>
      <c r="I508" s="17">
        <v>0.235706552314185</v>
      </c>
      <c r="J508" s="17">
        <v>0.25709564017308401</v>
      </c>
      <c r="K508" s="17">
        <v>0.30275535085910199</v>
      </c>
      <c r="L508" s="17">
        <v>0.24636085735487601</v>
      </c>
      <c r="M508" s="17"/>
      <c r="N508" s="17">
        <v>0.24325886393500401</v>
      </c>
      <c r="O508" s="17">
        <v>0.248525369891583</v>
      </c>
      <c r="P508" s="17">
        <v>0.23562732062289099</v>
      </c>
      <c r="Q508" s="17">
        <v>0.25106496189117999</v>
      </c>
      <c r="R508" s="17"/>
      <c r="S508" s="17">
        <v>0.23001006696545401</v>
      </c>
      <c r="T508" s="17">
        <v>0.280115284244011</v>
      </c>
      <c r="U508" s="17">
        <v>0.23532731481114599</v>
      </c>
      <c r="V508" s="17">
        <v>0.25540105834264099</v>
      </c>
      <c r="W508" s="17">
        <v>0.21150372458050401</v>
      </c>
      <c r="X508" s="17">
        <v>0.28554104751588599</v>
      </c>
      <c r="Y508" s="17">
        <v>0.22589883314571099</v>
      </c>
      <c r="Z508" s="17">
        <v>0.16550576632165501</v>
      </c>
      <c r="AA508" s="17">
        <v>0.26625950999637898</v>
      </c>
      <c r="AB508" s="17">
        <v>0.19423475139900101</v>
      </c>
      <c r="AC508" s="17">
        <v>0.339170223134098</v>
      </c>
      <c r="AD508" s="17">
        <v>0.30741795346613399</v>
      </c>
      <c r="AE508" s="17"/>
      <c r="AF508" s="17">
        <v>0.23117638841784099</v>
      </c>
      <c r="AG508" s="17">
        <v>0.27861416551851897</v>
      </c>
      <c r="AH508" s="17">
        <v>0.26681988984440702</v>
      </c>
      <c r="AI508" s="17">
        <v>0.27964803477783101</v>
      </c>
      <c r="AJ508" s="17">
        <v>0.16235237448813999</v>
      </c>
      <c r="AK508" s="17"/>
      <c r="AL508" s="17">
        <v>0.26428560620853703</v>
      </c>
      <c r="AM508" s="17">
        <v>0.30324679394965798</v>
      </c>
      <c r="AN508" s="17">
        <v>0.22597036493227701</v>
      </c>
      <c r="AO508" s="17">
        <v>0.196233985573461</v>
      </c>
      <c r="AP508" s="17">
        <v>0.19327538548280401</v>
      </c>
      <c r="AQ508" s="17"/>
      <c r="AR508" s="17">
        <v>0.16505860966771499</v>
      </c>
      <c r="AS508" s="17"/>
      <c r="AT508" s="17">
        <v>0.13205040219700601</v>
      </c>
      <c r="AU508" s="17"/>
      <c r="AV508" s="17">
        <v>0.16881154898262801</v>
      </c>
      <c r="AW508" s="17"/>
      <c r="AX508" s="17">
        <v>0.25243242028699397</v>
      </c>
      <c r="AY508" s="17">
        <v>0.22308685667769301</v>
      </c>
      <c r="AZ508" s="17"/>
      <c r="BA508" s="17">
        <v>0.260798325221339</v>
      </c>
      <c r="BB508" s="17">
        <v>0.22524579859173099</v>
      </c>
    </row>
    <row r="509" spans="2:54">
      <c r="B509" t="s">
        <v>219</v>
      </c>
      <c r="C509" s="17">
        <v>0.32035404007197799</v>
      </c>
      <c r="D509" s="17">
        <v>0.29421157991730301</v>
      </c>
      <c r="E509" s="17">
        <v>0.34838704921904901</v>
      </c>
      <c r="F509" s="17"/>
      <c r="G509" s="17">
        <v>0.30047382645461002</v>
      </c>
      <c r="H509" s="17">
        <v>0.30084675962283902</v>
      </c>
      <c r="I509" s="17">
        <v>0.28757859734063301</v>
      </c>
      <c r="J509" s="17">
        <v>0.36033172399458402</v>
      </c>
      <c r="K509" s="17">
        <v>0.31327958730906802</v>
      </c>
      <c r="L509" s="17">
        <v>0.346429323855028</v>
      </c>
      <c r="M509" s="17"/>
      <c r="N509" s="17">
        <v>0.25086326891954702</v>
      </c>
      <c r="O509" s="17">
        <v>0.355261590401238</v>
      </c>
      <c r="P509" s="17">
        <v>0.34595005828425202</v>
      </c>
      <c r="Q509" s="17">
        <v>0.33621163062658399</v>
      </c>
      <c r="R509" s="17"/>
      <c r="S509" s="17">
        <v>0.25652019999890502</v>
      </c>
      <c r="T509" s="17">
        <v>0.331880991288307</v>
      </c>
      <c r="U509" s="17">
        <v>0.38282908954123601</v>
      </c>
      <c r="V509" s="17">
        <v>0.36172130300295702</v>
      </c>
      <c r="W509" s="17">
        <v>0.34574316979451403</v>
      </c>
      <c r="X509" s="17">
        <v>0.323241007957565</v>
      </c>
      <c r="Y509" s="17">
        <v>0.30654765871606299</v>
      </c>
      <c r="Z509" s="17">
        <v>0.36682091449707099</v>
      </c>
      <c r="AA509" s="17">
        <v>0.303262928351474</v>
      </c>
      <c r="AB509" s="17">
        <v>0.38618392742126101</v>
      </c>
      <c r="AC509" s="17">
        <v>0.204023227512168</v>
      </c>
      <c r="AD509" s="17">
        <v>0.20431914485775499</v>
      </c>
      <c r="AE509" s="17"/>
      <c r="AF509" s="17">
        <v>0.19779460523113501</v>
      </c>
      <c r="AG509" s="17">
        <v>0.354409976547292</v>
      </c>
      <c r="AH509" s="17">
        <v>0.35492561841308201</v>
      </c>
      <c r="AI509" s="17">
        <v>0.374336049573053</v>
      </c>
      <c r="AJ509" s="17">
        <v>0.46967721465143702</v>
      </c>
      <c r="AK509" s="17"/>
      <c r="AL509" s="17">
        <v>0.34857077538857201</v>
      </c>
      <c r="AM509" s="17">
        <v>0.38989534830227601</v>
      </c>
      <c r="AN509" s="17">
        <v>0.23750876520898001</v>
      </c>
      <c r="AO509" s="17">
        <v>0.28470640858269602</v>
      </c>
      <c r="AP509" s="17">
        <v>0.12791771572569399</v>
      </c>
      <c r="AQ509" s="17"/>
      <c r="AR509" s="17">
        <v>0.278440742076346</v>
      </c>
      <c r="AS509" s="17"/>
      <c r="AT509" s="17">
        <v>0.42495919686049</v>
      </c>
      <c r="AU509" s="17"/>
      <c r="AV509" s="17">
        <v>0.168031226698479</v>
      </c>
      <c r="AW509" s="17"/>
      <c r="AX509" s="17">
        <v>0.35407011547517597</v>
      </c>
      <c r="AY509" s="17">
        <v>0.23397677575867201</v>
      </c>
      <c r="AZ509" s="17"/>
      <c r="BA509" s="17">
        <v>0.35585008387352601</v>
      </c>
      <c r="BB509" s="17">
        <v>0.29423219051100402</v>
      </c>
    </row>
    <row r="510" spans="2:54">
      <c r="B510" t="s">
        <v>220</v>
      </c>
      <c r="C510" s="17">
        <v>0.12898997787083299</v>
      </c>
      <c r="D510" s="17">
        <v>0.12549085016258399</v>
      </c>
      <c r="E510" s="17">
        <v>0.133717927502888</v>
      </c>
      <c r="F510" s="17"/>
      <c r="G510" s="17">
        <v>6.4684705553072597E-2</v>
      </c>
      <c r="H510" s="17">
        <v>8.3734880557363306E-2</v>
      </c>
      <c r="I510" s="17">
        <v>0.137623904209251</v>
      </c>
      <c r="J510" s="17">
        <v>8.6529876829013905E-2</v>
      </c>
      <c r="K510" s="17">
        <v>0.17604405582124499</v>
      </c>
      <c r="L510" s="17">
        <v>0.21346400053335601</v>
      </c>
      <c r="M510" s="17"/>
      <c r="N510" s="17">
        <v>0.101887126689859</v>
      </c>
      <c r="O510" s="17">
        <v>0.14154629778458799</v>
      </c>
      <c r="P510" s="17">
        <v>0.137490879641331</v>
      </c>
      <c r="Q510" s="17">
        <v>0.14050699851703299</v>
      </c>
      <c r="R510" s="17"/>
      <c r="S510" s="17">
        <v>5.4645571081043003E-2</v>
      </c>
      <c r="T510" s="17">
        <v>0.18556426434960699</v>
      </c>
      <c r="U510" s="17">
        <v>0.13585749114718201</v>
      </c>
      <c r="V510" s="17">
        <v>6.1985765717540699E-2</v>
      </c>
      <c r="W510" s="17">
        <v>0.25218979401205299</v>
      </c>
      <c r="X510" s="17">
        <v>0.172413150708913</v>
      </c>
      <c r="Y510" s="17">
        <v>0.170341020363007</v>
      </c>
      <c r="Z510" s="17">
        <v>0.1902161397254</v>
      </c>
      <c r="AA510" s="17">
        <v>9.0199714684579005E-2</v>
      </c>
      <c r="AB510" s="17">
        <v>9.4932446078827004E-2</v>
      </c>
      <c r="AC510" s="17">
        <v>0.109813143828694</v>
      </c>
      <c r="AD510" s="17">
        <v>0.16891879368333901</v>
      </c>
      <c r="AE510" s="17"/>
      <c r="AF510" s="17">
        <v>5.1211334857591703E-2</v>
      </c>
      <c r="AG510" s="17">
        <v>0.22076860348221899</v>
      </c>
      <c r="AH510" s="17">
        <v>6.9965300718687007E-2</v>
      </c>
      <c r="AI510" s="17">
        <v>7.8576758328123594E-2</v>
      </c>
      <c r="AJ510" s="17">
        <v>0.25678676914960902</v>
      </c>
      <c r="AK510" s="17"/>
      <c r="AL510" s="17">
        <v>0.161723028064892</v>
      </c>
      <c r="AM510" s="17">
        <v>9.2031662165473399E-2</v>
      </c>
      <c r="AN510" s="17">
        <v>0.12041518718531</v>
      </c>
      <c r="AO510" s="17">
        <v>9.2173814781615696E-2</v>
      </c>
      <c r="AP510" s="17">
        <v>8.9923060106088096E-2</v>
      </c>
      <c r="AQ510" s="17"/>
      <c r="AR510" s="17">
        <v>7.8759990188790902E-2</v>
      </c>
      <c r="AS510" s="17"/>
      <c r="AT510" s="17">
        <v>9.6857985948278894E-2</v>
      </c>
      <c r="AU510" s="17"/>
      <c r="AV510" s="17">
        <v>8.6829484590509598E-2</v>
      </c>
      <c r="AW510" s="17"/>
      <c r="AX510" s="17">
        <v>6.15069358826087E-2</v>
      </c>
      <c r="AY510" s="17">
        <v>5.5812667445417602E-2</v>
      </c>
      <c r="AZ510" s="17"/>
      <c r="BA510" s="17">
        <v>0.204079634610458</v>
      </c>
      <c r="BB510" s="17">
        <v>9.1611540769916303E-2</v>
      </c>
    </row>
    <row r="511" spans="2:54">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row>
    <row r="512" spans="2:54">
      <c r="B512" s="6" t="s">
        <v>240</v>
      </c>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row>
    <row r="513" spans="2:54">
      <c r="B513" s="24" t="s">
        <v>31</v>
      </c>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row>
    <row r="514" spans="2:54">
      <c r="B514" t="s">
        <v>216</v>
      </c>
      <c r="C514" s="17">
        <v>9.1674929968001098E-2</v>
      </c>
      <c r="D514" s="17">
        <v>0.126685920266038</v>
      </c>
      <c r="E514" s="17">
        <v>6.0755816648190401E-2</v>
      </c>
      <c r="F514" s="17"/>
      <c r="G514" s="17">
        <v>9.9006106079573095E-2</v>
      </c>
      <c r="H514" s="17">
        <v>0.18355765292791301</v>
      </c>
      <c r="I514" s="17">
        <v>9.6843507260107695E-2</v>
      </c>
      <c r="J514" s="17">
        <v>6.4018478307913004E-2</v>
      </c>
      <c r="K514" s="17">
        <v>6.4514019147474705E-2</v>
      </c>
      <c r="L514" s="17">
        <v>5.2354183249412899E-2</v>
      </c>
      <c r="M514" s="17"/>
      <c r="N514" s="17">
        <v>0.13250366538744299</v>
      </c>
      <c r="O514" s="17">
        <v>5.4836783082327499E-2</v>
      </c>
      <c r="P514" s="17">
        <v>9.47542262990968E-2</v>
      </c>
      <c r="Q514" s="17">
        <v>8.2906570287617706E-2</v>
      </c>
      <c r="R514" s="17"/>
      <c r="S514" s="17">
        <v>0.19885722550290399</v>
      </c>
      <c r="T514" s="17">
        <v>7.6719884700884505E-2</v>
      </c>
      <c r="U514" s="17">
        <v>5.98534323763633E-2</v>
      </c>
      <c r="V514" s="17">
        <v>0.117874932742893</v>
      </c>
      <c r="W514" s="17">
        <v>0.101515181782091</v>
      </c>
      <c r="X514" s="17">
        <v>5.6962959659921701E-2</v>
      </c>
      <c r="Y514" s="17">
        <v>8.1855880390993799E-2</v>
      </c>
      <c r="Z514" s="17">
        <v>6.3392056505097494E-2</v>
      </c>
      <c r="AA514" s="17">
        <v>8.1703933437714801E-2</v>
      </c>
      <c r="AB514" s="17">
        <v>6.94987155391356E-2</v>
      </c>
      <c r="AC514" s="17">
        <v>7.8393351838347697E-2</v>
      </c>
      <c r="AD514" s="17">
        <v>2.36478476306911E-2</v>
      </c>
      <c r="AE514" s="17"/>
      <c r="AF514" s="17">
        <v>0.16094616465184899</v>
      </c>
      <c r="AG514" s="17">
        <v>7.70206733579262E-2</v>
      </c>
      <c r="AH514" s="17">
        <v>6.9847172026935203E-2</v>
      </c>
      <c r="AI514" s="17">
        <v>5.4784653669929802E-2</v>
      </c>
      <c r="AJ514" s="17">
        <v>5.62056668085711E-2</v>
      </c>
      <c r="AK514" s="17"/>
      <c r="AL514" s="17">
        <v>5.7332946120884402E-2</v>
      </c>
      <c r="AM514" s="17">
        <v>4.9549552997242598E-2</v>
      </c>
      <c r="AN514" s="17">
        <v>9.5241045493695498E-2</v>
      </c>
      <c r="AO514" s="17">
        <v>0.18619473091189101</v>
      </c>
      <c r="AP514" s="17">
        <v>0.24418495582264199</v>
      </c>
      <c r="AQ514" s="17"/>
      <c r="AR514" s="17">
        <v>0.19065913764667899</v>
      </c>
      <c r="AS514" s="17"/>
      <c r="AT514" s="17">
        <v>0.243355255017595</v>
      </c>
      <c r="AU514" s="17"/>
      <c r="AV514" s="17">
        <v>0.19431518424013899</v>
      </c>
      <c r="AW514" s="17"/>
      <c r="AX514" s="17">
        <v>0.17873968793009201</v>
      </c>
      <c r="AY514" s="17">
        <v>0.154867260114401</v>
      </c>
      <c r="AZ514" s="17"/>
      <c r="BA514" s="17">
        <v>6.7819542390225404E-2</v>
      </c>
      <c r="BB514" s="17">
        <v>0.111876603117505</v>
      </c>
    </row>
    <row r="515" spans="2:54">
      <c r="B515" t="s">
        <v>217</v>
      </c>
      <c r="C515" s="17">
        <v>0.30043357767804002</v>
      </c>
      <c r="D515" s="17">
        <v>0.32373029969177902</v>
      </c>
      <c r="E515" s="17">
        <v>0.28102871607785201</v>
      </c>
      <c r="F515" s="17"/>
      <c r="G515" s="17">
        <v>0.389017930261642</v>
      </c>
      <c r="H515" s="17">
        <v>0.33967893272308802</v>
      </c>
      <c r="I515" s="17">
        <v>0.28859199061896201</v>
      </c>
      <c r="J515" s="17">
        <v>0.33902599950717899</v>
      </c>
      <c r="K515" s="17">
        <v>0.28052440497290898</v>
      </c>
      <c r="L515" s="17">
        <v>0.21201915754994399</v>
      </c>
      <c r="M515" s="17"/>
      <c r="N515" s="17">
        <v>0.332405999293171</v>
      </c>
      <c r="O515" s="17">
        <v>0.29431867842072701</v>
      </c>
      <c r="P515" s="17">
        <v>0.31261830650432298</v>
      </c>
      <c r="Q515" s="17">
        <v>0.26851171324972101</v>
      </c>
      <c r="R515" s="17"/>
      <c r="S515" s="17">
        <v>0.325939108114146</v>
      </c>
      <c r="T515" s="17">
        <v>0.19052979458187699</v>
      </c>
      <c r="U515" s="17">
        <v>0.25519832779595802</v>
      </c>
      <c r="V515" s="17">
        <v>0.31882859538014102</v>
      </c>
      <c r="W515" s="17">
        <v>0.28473907547704402</v>
      </c>
      <c r="X515" s="17">
        <v>0.30510450690944302</v>
      </c>
      <c r="Y515" s="17">
        <v>0.28446499823262</v>
      </c>
      <c r="Z515" s="17">
        <v>0.38592253439577501</v>
      </c>
      <c r="AA515" s="17">
        <v>0.35141942554482403</v>
      </c>
      <c r="AB515" s="17">
        <v>0.402728733424286</v>
      </c>
      <c r="AC515" s="17">
        <v>0.38419602089822602</v>
      </c>
      <c r="AD515" s="17">
        <v>0.16078927241885199</v>
      </c>
      <c r="AE515" s="17"/>
      <c r="AF515" s="17">
        <v>0.41258916347443098</v>
      </c>
      <c r="AG515" s="17">
        <v>0.222190187880215</v>
      </c>
      <c r="AH515" s="17">
        <v>0.33631577549386799</v>
      </c>
      <c r="AI515" s="17">
        <v>0.35838163896318997</v>
      </c>
      <c r="AJ515" s="17">
        <v>0.18755242657452101</v>
      </c>
      <c r="AK515" s="17"/>
      <c r="AL515" s="17">
        <v>0.25523632673868701</v>
      </c>
      <c r="AM515" s="17">
        <v>0.33260663315600603</v>
      </c>
      <c r="AN515" s="17">
        <v>0.35541272346973701</v>
      </c>
      <c r="AO515" s="17">
        <v>0.34481906930439499</v>
      </c>
      <c r="AP515" s="17">
        <v>0.28003047550783899</v>
      </c>
      <c r="AQ515" s="17"/>
      <c r="AR515" s="17">
        <v>0.29602846404150202</v>
      </c>
      <c r="AS515" s="17"/>
      <c r="AT515" s="17">
        <v>0.32862385645403402</v>
      </c>
      <c r="AU515" s="17"/>
      <c r="AV515" s="17">
        <v>0.259671576335474</v>
      </c>
      <c r="AW515" s="17"/>
      <c r="AX515" s="17">
        <v>0.39633741233411501</v>
      </c>
      <c r="AY515" s="17">
        <v>0.38504201398889698</v>
      </c>
      <c r="AZ515" s="17"/>
      <c r="BA515" s="17">
        <v>0.23751713227233201</v>
      </c>
      <c r="BB515" s="17">
        <v>0.33352646569022198</v>
      </c>
    </row>
    <row r="516" spans="2:54">
      <c r="B516" t="s">
        <v>218</v>
      </c>
      <c r="C516" s="17">
        <v>0.26152563739087697</v>
      </c>
      <c r="D516" s="17">
        <v>0.21498416070982901</v>
      </c>
      <c r="E516" s="17">
        <v>0.30130797264835801</v>
      </c>
      <c r="F516" s="17"/>
      <c r="G516" s="17">
        <v>0.240957450246995</v>
      </c>
      <c r="H516" s="17">
        <v>0.20390560170191199</v>
      </c>
      <c r="I516" s="17">
        <v>0.27392278210531301</v>
      </c>
      <c r="J516" s="17">
        <v>0.31219821007878101</v>
      </c>
      <c r="K516" s="17">
        <v>0.25272711356277799</v>
      </c>
      <c r="L516" s="17">
        <v>0.27777190986163403</v>
      </c>
      <c r="M516" s="17"/>
      <c r="N516" s="17">
        <v>0.24219515848235201</v>
      </c>
      <c r="O516" s="17">
        <v>0.27200014073161199</v>
      </c>
      <c r="P516" s="17">
        <v>0.226012477051173</v>
      </c>
      <c r="Q516" s="17">
        <v>0.292535017772803</v>
      </c>
      <c r="R516" s="17"/>
      <c r="S516" s="17">
        <v>0.188392898467479</v>
      </c>
      <c r="T516" s="17">
        <v>0.34941105821482199</v>
      </c>
      <c r="U516" s="17">
        <v>0.27894104515579898</v>
      </c>
      <c r="V516" s="17">
        <v>0.21759714119061899</v>
      </c>
      <c r="W516" s="17">
        <v>0.24902088106193701</v>
      </c>
      <c r="X516" s="17">
        <v>0.29826826959299102</v>
      </c>
      <c r="Y516" s="17">
        <v>0.27157234525469398</v>
      </c>
      <c r="Z516" s="17">
        <v>0.225986392519199</v>
      </c>
      <c r="AA516" s="17">
        <v>0.21621578902102501</v>
      </c>
      <c r="AB516" s="17">
        <v>0.29228545529211702</v>
      </c>
      <c r="AC516" s="17">
        <v>0.23242852292687899</v>
      </c>
      <c r="AD516" s="17">
        <v>0.25421281007683399</v>
      </c>
      <c r="AE516" s="17"/>
      <c r="AF516" s="17">
        <v>0.22138237087900201</v>
      </c>
      <c r="AG516" s="17">
        <v>0.24559715301413301</v>
      </c>
      <c r="AH516" s="17">
        <v>0.31388178284894902</v>
      </c>
      <c r="AI516" s="17">
        <v>0.25763102239601099</v>
      </c>
      <c r="AJ516" s="17">
        <v>0.171420713431675</v>
      </c>
      <c r="AK516" s="17"/>
      <c r="AL516" s="17">
        <v>0.30243740696826998</v>
      </c>
      <c r="AM516" s="17">
        <v>0.23354183208775001</v>
      </c>
      <c r="AN516" s="17">
        <v>0.24907997159756201</v>
      </c>
      <c r="AO516" s="17">
        <v>0.237631322065017</v>
      </c>
      <c r="AP516" s="17">
        <v>0.28257319712343698</v>
      </c>
      <c r="AQ516" s="17"/>
      <c r="AR516" s="17">
        <v>0.26138984227018103</v>
      </c>
      <c r="AS516" s="17"/>
      <c r="AT516" s="17">
        <v>0.13859562911742199</v>
      </c>
      <c r="AU516" s="17"/>
      <c r="AV516" s="17">
        <v>0.29128230470739302</v>
      </c>
      <c r="AW516" s="17"/>
      <c r="AX516" s="17">
        <v>0.21148758050177199</v>
      </c>
      <c r="AY516" s="17">
        <v>0.23230273868718701</v>
      </c>
      <c r="AZ516" s="17"/>
      <c r="BA516" s="17">
        <v>0.24773051134490201</v>
      </c>
      <c r="BB516" s="17">
        <v>0.253983935392806</v>
      </c>
    </row>
    <row r="517" spans="2:54">
      <c r="B517" t="s">
        <v>219</v>
      </c>
      <c r="C517" s="17">
        <v>0.23323698002026799</v>
      </c>
      <c r="D517" s="17">
        <v>0.21819106130070501</v>
      </c>
      <c r="E517" s="17">
        <v>0.24616454846967301</v>
      </c>
      <c r="F517" s="17"/>
      <c r="G517" s="17">
        <v>0.19552267148959299</v>
      </c>
      <c r="H517" s="17">
        <v>0.21134540652946099</v>
      </c>
      <c r="I517" s="17">
        <v>0.242498238916449</v>
      </c>
      <c r="J517" s="17">
        <v>0.20497165519056801</v>
      </c>
      <c r="K517" s="17">
        <v>0.25885486200716801</v>
      </c>
      <c r="L517" s="17">
        <v>0.27013312024698299</v>
      </c>
      <c r="M517" s="17"/>
      <c r="N517" s="17">
        <v>0.18074186640988399</v>
      </c>
      <c r="O517" s="17">
        <v>0.26187902029609</v>
      </c>
      <c r="P517" s="17">
        <v>0.272342875828056</v>
      </c>
      <c r="Q517" s="17">
        <v>0.23015860436968799</v>
      </c>
      <c r="R517" s="17"/>
      <c r="S517" s="17">
        <v>0.14724938240424801</v>
      </c>
      <c r="T517" s="17">
        <v>0.27401554908332898</v>
      </c>
      <c r="U517" s="17">
        <v>0.26526928046068998</v>
      </c>
      <c r="V517" s="17">
        <v>0.21169361925725599</v>
      </c>
      <c r="W517" s="17">
        <v>0.25541753825170699</v>
      </c>
      <c r="X517" s="17">
        <v>0.25810464124923899</v>
      </c>
      <c r="Y517" s="17">
        <v>0.23098033057051101</v>
      </c>
      <c r="Z517" s="17">
        <v>0.19348593707712999</v>
      </c>
      <c r="AA517" s="17">
        <v>0.267597140557917</v>
      </c>
      <c r="AB517" s="17">
        <v>0.15666318163754001</v>
      </c>
      <c r="AC517" s="17">
        <v>0.171262790442954</v>
      </c>
      <c r="AD517" s="17">
        <v>0.46198497687404499</v>
      </c>
      <c r="AE517" s="17"/>
      <c r="AF517" s="17">
        <v>0.16416297506199001</v>
      </c>
      <c r="AG517" s="17">
        <v>0.28370918587397098</v>
      </c>
      <c r="AH517" s="17">
        <v>0.21205472364345199</v>
      </c>
      <c r="AI517" s="17">
        <v>0.273779557106616</v>
      </c>
      <c r="AJ517" s="17">
        <v>0.32261509080796802</v>
      </c>
      <c r="AK517" s="17"/>
      <c r="AL517" s="17">
        <v>0.2518519744121</v>
      </c>
      <c r="AM517" s="17">
        <v>0.275518631471942</v>
      </c>
      <c r="AN517" s="17">
        <v>0.20913083394020399</v>
      </c>
      <c r="AO517" s="17">
        <v>0.16735898239198799</v>
      </c>
      <c r="AP517" s="17">
        <v>5.6523322238153699E-2</v>
      </c>
      <c r="AQ517" s="17"/>
      <c r="AR517" s="17">
        <v>0.20189572903963199</v>
      </c>
      <c r="AS517" s="17"/>
      <c r="AT517" s="17">
        <v>0.245757260900165</v>
      </c>
      <c r="AU517" s="17"/>
      <c r="AV517" s="17">
        <v>0.20097569463777801</v>
      </c>
      <c r="AW517" s="17"/>
      <c r="AX517" s="17">
        <v>0.13225679684009201</v>
      </c>
      <c r="AY517" s="17">
        <v>0.19351230622372001</v>
      </c>
      <c r="AZ517" s="17"/>
      <c r="BA517" s="17">
        <v>0.25965060389759398</v>
      </c>
      <c r="BB517" s="17">
        <v>0.22718822212725401</v>
      </c>
    </row>
    <row r="518" spans="2:54">
      <c r="B518" t="s">
        <v>220</v>
      </c>
      <c r="C518" s="17">
        <v>0.113128874942815</v>
      </c>
      <c r="D518" s="17">
        <v>0.116408558031649</v>
      </c>
      <c r="E518" s="17">
        <v>0.110742946155928</v>
      </c>
      <c r="F518" s="17"/>
      <c r="G518" s="17">
        <v>7.5495841922196896E-2</v>
      </c>
      <c r="H518" s="17">
        <v>6.1512406117625699E-2</v>
      </c>
      <c r="I518" s="17">
        <v>9.8143481099167901E-2</v>
      </c>
      <c r="J518" s="17">
        <v>7.9785656915559403E-2</v>
      </c>
      <c r="K518" s="17">
        <v>0.14337960030967001</v>
      </c>
      <c r="L518" s="17">
        <v>0.187721629092025</v>
      </c>
      <c r="M518" s="17"/>
      <c r="N518" s="17">
        <v>0.11215331042715</v>
      </c>
      <c r="O518" s="17">
        <v>0.116965377469244</v>
      </c>
      <c r="P518" s="17">
        <v>9.4272114317351802E-2</v>
      </c>
      <c r="Q518" s="17">
        <v>0.12588809432017001</v>
      </c>
      <c r="R518" s="17"/>
      <c r="S518" s="17">
        <v>0.13956138551122299</v>
      </c>
      <c r="T518" s="17">
        <v>0.109323713419088</v>
      </c>
      <c r="U518" s="17">
        <v>0.14073791421119</v>
      </c>
      <c r="V518" s="17">
        <v>0.13400571142909101</v>
      </c>
      <c r="W518" s="17">
        <v>0.10930732342722201</v>
      </c>
      <c r="X518" s="17">
        <v>8.15596225884061E-2</v>
      </c>
      <c r="Y518" s="17">
        <v>0.131126445551181</v>
      </c>
      <c r="Z518" s="17">
        <v>0.13121307950279901</v>
      </c>
      <c r="AA518" s="17">
        <v>8.3063711438519094E-2</v>
      </c>
      <c r="AB518" s="17">
        <v>7.8823914106921994E-2</v>
      </c>
      <c r="AC518" s="17">
        <v>0.13371931389359401</v>
      </c>
      <c r="AD518" s="17">
        <v>9.9365092999577007E-2</v>
      </c>
      <c r="AE518" s="17"/>
      <c r="AF518" s="17">
        <v>4.0919325932727499E-2</v>
      </c>
      <c r="AG518" s="17">
        <v>0.171482799873755</v>
      </c>
      <c r="AH518" s="17">
        <v>6.7900545986796096E-2</v>
      </c>
      <c r="AI518" s="17">
        <v>5.5423127864253199E-2</v>
      </c>
      <c r="AJ518" s="17">
        <v>0.26220610237726499</v>
      </c>
      <c r="AK518" s="17"/>
      <c r="AL518" s="17">
        <v>0.13314134576005901</v>
      </c>
      <c r="AM518" s="17">
        <v>0.108783350287059</v>
      </c>
      <c r="AN518" s="17">
        <v>9.1135425498801104E-2</v>
      </c>
      <c r="AO518" s="17">
        <v>6.3995895326709504E-2</v>
      </c>
      <c r="AP518" s="17">
        <v>0.13668804930792799</v>
      </c>
      <c r="AQ518" s="17"/>
      <c r="AR518" s="17">
        <v>5.0026827002005697E-2</v>
      </c>
      <c r="AS518" s="17"/>
      <c r="AT518" s="17">
        <v>4.3667998510784498E-2</v>
      </c>
      <c r="AU518" s="17"/>
      <c r="AV518" s="17">
        <v>5.37552400792159E-2</v>
      </c>
      <c r="AW518" s="17"/>
      <c r="AX518" s="17">
        <v>8.1178522393929503E-2</v>
      </c>
      <c r="AY518" s="17">
        <v>3.4275680985794699E-2</v>
      </c>
      <c r="AZ518" s="17"/>
      <c r="BA518" s="17">
        <v>0.187282210094946</v>
      </c>
      <c r="BB518" s="17">
        <v>7.3424773672213298E-2</v>
      </c>
    </row>
    <row r="519" spans="2:54">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row>
    <row r="520" spans="2:54">
      <c r="B520" s="6" t="s">
        <v>241</v>
      </c>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row>
    <row r="521" spans="2:54">
      <c r="B521" s="24" t="s">
        <v>31</v>
      </c>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row>
    <row r="522" spans="2:54">
      <c r="B522" t="s">
        <v>216</v>
      </c>
      <c r="C522" s="17">
        <v>0.12707529966754399</v>
      </c>
      <c r="D522" s="17">
        <v>0.15541877384948899</v>
      </c>
      <c r="E522" s="17">
        <v>0.10061027467162</v>
      </c>
      <c r="F522" s="17"/>
      <c r="G522" s="17">
        <v>0.147379076104206</v>
      </c>
      <c r="H522" s="17">
        <v>0.13389816729985601</v>
      </c>
      <c r="I522" s="17">
        <v>0.11682966225763899</v>
      </c>
      <c r="J522" s="17">
        <v>0.124686026417253</v>
      </c>
      <c r="K522" s="17">
        <v>0.103688700842946</v>
      </c>
      <c r="L522" s="17">
        <v>0.13497793848301201</v>
      </c>
      <c r="M522" s="17"/>
      <c r="N522" s="17">
        <v>0.148029234205661</v>
      </c>
      <c r="O522" s="17">
        <v>0.112839429125857</v>
      </c>
      <c r="P522" s="17">
        <v>0.13139230301353499</v>
      </c>
      <c r="Q522" s="17">
        <v>0.11558033696639899</v>
      </c>
      <c r="R522" s="17"/>
      <c r="S522" s="17">
        <v>0.20177903519957899</v>
      </c>
      <c r="T522" s="17">
        <v>0.109909991110508</v>
      </c>
      <c r="U522" s="17">
        <v>0.12903719732534499</v>
      </c>
      <c r="V522" s="17">
        <v>0.132620848933684</v>
      </c>
      <c r="W522" s="17">
        <v>0.109597423929763</v>
      </c>
      <c r="X522" s="17">
        <v>9.6097112340877297E-2</v>
      </c>
      <c r="Y522" s="17">
        <v>0.13108485703994699</v>
      </c>
      <c r="Z522" s="17">
        <v>0.14502308370786099</v>
      </c>
      <c r="AA522" s="17">
        <v>0.121554415840013</v>
      </c>
      <c r="AB522" s="17">
        <v>0.114122703957728</v>
      </c>
      <c r="AC522" s="17">
        <v>0.100240060435693</v>
      </c>
      <c r="AD522" s="17">
        <v>8.7328628784393E-2</v>
      </c>
      <c r="AE522" s="17"/>
      <c r="AF522" s="17">
        <v>0.18745600849743299</v>
      </c>
      <c r="AG522" s="17">
        <v>0.100651729238966</v>
      </c>
      <c r="AH522" s="17">
        <v>0.106164655294646</v>
      </c>
      <c r="AI522" s="17">
        <v>0.20260183792195199</v>
      </c>
      <c r="AJ522" s="17">
        <v>4.5656033015246698E-2</v>
      </c>
      <c r="AK522" s="17"/>
      <c r="AL522" s="17">
        <v>9.5239407739988097E-2</v>
      </c>
      <c r="AM522" s="17">
        <v>0.10480058899901</v>
      </c>
      <c r="AN522" s="17">
        <v>0.12724480756222201</v>
      </c>
      <c r="AO522" s="17">
        <v>0.239097116137135</v>
      </c>
      <c r="AP522" s="17">
        <v>0.21381140249807901</v>
      </c>
      <c r="AQ522" s="17"/>
      <c r="AR522" s="17">
        <v>0.24219130820814999</v>
      </c>
      <c r="AS522" s="17"/>
      <c r="AT522" s="17">
        <v>0.29568429526041101</v>
      </c>
      <c r="AU522" s="17"/>
      <c r="AV522" s="17">
        <v>0.293971436202415</v>
      </c>
      <c r="AW522" s="17"/>
      <c r="AX522" s="17">
        <v>0.25436413403515101</v>
      </c>
      <c r="AY522" s="17">
        <v>0.17258778837445901</v>
      </c>
      <c r="AZ522" s="17"/>
      <c r="BA522" s="17">
        <v>0.107773062766973</v>
      </c>
      <c r="BB522" s="17">
        <v>0.16150318250419499</v>
      </c>
    </row>
    <row r="523" spans="2:54">
      <c r="B523" t="s">
        <v>217</v>
      </c>
      <c r="C523" s="17">
        <v>0.31374496869179602</v>
      </c>
      <c r="D523" s="17">
        <v>0.304043476911462</v>
      </c>
      <c r="E523" s="17">
        <v>0.32227750296222601</v>
      </c>
      <c r="F523" s="17"/>
      <c r="G523" s="17">
        <v>0.37960477088709499</v>
      </c>
      <c r="H523" s="17">
        <v>0.37855457885997501</v>
      </c>
      <c r="I523" s="17">
        <v>0.35612650092069198</v>
      </c>
      <c r="J523" s="17">
        <v>0.29441065728588001</v>
      </c>
      <c r="K523" s="17">
        <v>0.246554506398771</v>
      </c>
      <c r="L523" s="17">
        <v>0.250865458804228</v>
      </c>
      <c r="M523" s="17"/>
      <c r="N523" s="17">
        <v>0.370525850809719</v>
      </c>
      <c r="O523" s="17">
        <v>0.33592642072864198</v>
      </c>
      <c r="P523" s="17">
        <v>0.29992783400370299</v>
      </c>
      <c r="Q523" s="17">
        <v>0.251793700460964</v>
      </c>
      <c r="R523" s="17"/>
      <c r="S523" s="17">
        <v>0.318339503107889</v>
      </c>
      <c r="T523" s="17">
        <v>0.28330597175741501</v>
      </c>
      <c r="U523" s="17">
        <v>0.21227414830976701</v>
      </c>
      <c r="V523" s="17">
        <v>0.30140983775864799</v>
      </c>
      <c r="W523" s="17">
        <v>0.35290653081308598</v>
      </c>
      <c r="X523" s="17">
        <v>0.37542983459270801</v>
      </c>
      <c r="Y523" s="17">
        <v>0.245916297275595</v>
      </c>
      <c r="Z523" s="17">
        <v>0.27935044897509398</v>
      </c>
      <c r="AA523" s="17">
        <v>0.383259946535566</v>
      </c>
      <c r="AB523" s="17">
        <v>0.38294814892607298</v>
      </c>
      <c r="AC523" s="17">
        <v>0.30181008557810202</v>
      </c>
      <c r="AD523" s="17">
        <v>0.27678482170575502</v>
      </c>
      <c r="AE523" s="17"/>
      <c r="AF523" s="17">
        <v>0.39764092746586499</v>
      </c>
      <c r="AG523" s="17">
        <v>0.291718925226779</v>
      </c>
      <c r="AH523" s="17">
        <v>0.33854714266466501</v>
      </c>
      <c r="AI523" s="17">
        <v>0.37805693495957698</v>
      </c>
      <c r="AJ523" s="17">
        <v>0.18080972064121401</v>
      </c>
      <c r="AK523" s="17"/>
      <c r="AL523" s="17">
        <v>0.27711273495406902</v>
      </c>
      <c r="AM523" s="17">
        <v>0.311352361284643</v>
      </c>
      <c r="AN523" s="17">
        <v>0.34425474478818302</v>
      </c>
      <c r="AO523" s="17">
        <v>0.397191036086042</v>
      </c>
      <c r="AP523" s="17">
        <v>0.31130313620924699</v>
      </c>
      <c r="AQ523" s="17"/>
      <c r="AR523" s="17">
        <v>0.30650840398641699</v>
      </c>
      <c r="AS523" s="17"/>
      <c r="AT523" s="17">
        <v>0.30328933753857601</v>
      </c>
      <c r="AU523" s="17"/>
      <c r="AV523" s="17">
        <v>0.27978527316692903</v>
      </c>
      <c r="AW523" s="17"/>
      <c r="AX523" s="17">
        <v>0.37858421159726502</v>
      </c>
      <c r="AY523" s="17">
        <v>0.38563131763353797</v>
      </c>
      <c r="AZ523" s="17"/>
      <c r="BA523" s="17">
        <v>0.22674387063343801</v>
      </c>
      <c r="BB523" s="17">
        <v>0.35328308220483201</v>
      </c>
    </row>
    <row r="524" spans="2:54">
      <c r="B524" t="s">
        <v>218</v>
      </c>
      <c r="C524" s="17">
        <v>0.23348287276982199</v>
      </c>
      <c r="D524" s="17">
        <v>0.202004127147588</v>
      </c>
      <c r="E524" s="17">
        <v>0.26132567832367698</v>
      </c>
      <c r="F524" s="17"/>
      <c r="G524" s="17">
        <v>0.19888887693763499</v>
      </c>
      <c r="H524" s="17">
        <v>0.125646123356218</v>
      </c>
      <c r="I524" s="17">
        <v>0.23749220690835199</v>
      </c>
      <c r="J524" s="17">
        <v>0.33278595515243797</v>
      </c>
      <c r="K524" s="17">
        <v>0.296547119765177</v>
      </c>
      <c r="L524" s="17">
        <v>0.22015802700825099</v>
      </c>
      <c r="M524" s="17"/>
      <c r="N524" s="17">
        <v>0.190801855687389</v>
      </c>
      <c r="O524" s="17">
        <v>0.22546342523250101</v>
      </c>
      <c r="P524" s="17">
        <v>0.24410880003749</v>
      </c>
      <c r="Q524" s="17">
        <v>0.266776031469318</v>
      </c>
      <c r="R524" s="17"/>
      <c r="S524" s="17">
        <v>0.143867424409967</v>
      </c>
      <c r="T524" s="17">
        <v>0.32780144569766101</v>
      </c>
      <c r="U524" s="17">
        <v>0.31398588135167199</v>
      </c>
      <c r="V524" s="17">
        <v>0.27233039151817101</v>
      </c>
      <c r="W524" s="17">
        <v>0.19386276826989801</v>
      </c>
      <c r="X524" s="17">
        <v>0.21573640766866101</v>
      </c>
      <c r="Y524" s="17">
        <v>0.23664970455853601</v>
      </c>
      <c r="Z524" s="17">
        <v>0.143175898323636</v>
      </c>
      <c r="AA524" s="17">
        <v>0.18718876207983001</v>
      </c>
      <c r="AB524" s="17">
        <v>0.21960571689580899</v>
      </c>
      <c r="AC524" s="17">
        <v>0.22523338139612301</v>
      </c>
      <c r="AD524" s="17">
        <v>0.30206321008041798</v>
      </c>
      <c r="AE524" s="17"/>
      <c r="AF524" s="17">
        <v>0.196033002849927</v>
      </c>
      <c r="AG524" s="17">
        <v>0.21113270611777399</v>
      </c>
      <c r="AH524" s="17">
        <v>0.26684809186423802</v>
      </c>
      <c r="AI524" s="17">
        <v>0.18268696897072301</v>
      </c>
      <c r="AJ524" s="17">
        <v>0.169212106218112</v>
      </c>
      <c r="AK524" s="17"/>
      <c r="AL524" s="17">
        <v>0.28164967719513001</v>
      </c>
      <c r="AM524" s="17">
        <v>0.233296965485358</v>
      </c>
      <c r="AN524" s="17">
        <v>0.23004671879864499</v>
      </c>
      <c r="AO524" s="17">
        <v>0.152243630352313</v>
      </c>
      <c r="AP524" s="17">
        <v>0.14787147566259701</v>
      </c>
      <c r="AQ524" s="17"/>
      <c r="AR524" s="17">
        <v>0.182929524623197</v>
      </c>
      <c r="AS524" s="17"/>
      <c r="AT524" s="17">
        <v>0.11572211640789901</v>
      </c>
      <c r="AU524" s="17"/>
      <c r="AV524" s="17">
        <v>0.21379533608269</v>
      </c>
      <c r="AW524" s="17"/>
      <c r="AX524" s="17">
        <v>0.191570134701777</v>
      </c>
      <c r="AY524" s="17">
        <v>0.19615897839607699</v>
      </c>
      <c r="AZ524" s="17"/>
      <c r="BA524" s="17">
        <v>0.23196780323813601</v>
      </c>
      <c r="BB524" s="17">
        <v>0.21411949994657101</v>
      </c>
    </row>
    <row r="525" spans="2:54">
      <c r="B525" t="s">
        <v>219</v>
      </c>
      <c r="C525" s="17">
        <v>0.214785671967298</v>
      </c>
      <c r="D525" s="17">
        <v>0.22020303860530499</v>
      </c>
      <c r="E525" s="17">
        <v>0.21098092962554801</v>
      </c>
      <c r="F525" s="17"/>
      <c r="G525" s="17">
        <v>0.20590875840214401</v>
      </c>
      <c r="H525" s="17">
        <v>0.27439893002249999</v>
      </c>
      <c r="I525" s="17">
        <v>0.170342982703272</v>
      </c>
      <c r="J525" s="17">
        <v>0.17554142516036</v>
      </c>
      <c r="K525" s="17">
        <v>0.219632239875371</v>
      </c>
      <c r="L525" s="17">
        <v>0.23246704885790201</v>
      </c>
      <c r="M525" s="17"/>
      <c r="N525" s="17">
        <v>0.18575128064166099</v>
      </c>
      <c r="O525" s="17">
        <v>0.20412718196750301</v>
      </c>
      <c r="P525" s="17">
        <v>0.22354611011690301</v>
      </c>
      <c r="Q525" s="17">
        <v>0.25079206595374998</v>
      </c>
      <c r="R525" s="17"/>
      <c r="S525" s="17">
        <v>0.22778574635813301</v>
      </c>
      <c r="T525" s="17">
        <v>0.14880453953657299</v>
      </c>
      <c r="U525" s="17">
        <v>0.23562711327088501</v>
      </c>
      <c r="V525" s="17">
        <v>0.12852038678366201</v>
      </c>
      <c r="W525" s="17">
        <v>0.221852737676794</v>
      </c>
      <c r="X525" s="17">
        <v>0.23135087543621999</v>
      </c>
      <c r="Y525" s="17">
        <v>0.25130182710184601</v>
      </c>
      <c r="Z525" s="17">
        <v>0.26296733742544198</v>
      </c>
      <c r="AA525" s="17">
        <v>0.26298755087055198</v>
      </c>
      <c r="AB525" s="17">
        <v>0.191173972227177</v>
      </c>
      <c r="AC525" s="17">
        <v>0.26283059670923897</v>
      </c>
      <c r="AD525" s="17">
        <v>0.23476204146438301</v>
      </c>
      <c r="AE525" s="17"/>
      <c r="AF525" s="17">
        <v>0.18100000412279699</v>
      </c>
      <c r="AG525" s="17">
        <v>0.2432198220067</v>
      </c>
      <c r="AH525" s="17">
        <v>0.20238856104130501</v>
      </c>
      <c r="AI525" s="17">
        <v>0.19462579014595699</v>
      </c>
      <c r="AJ525" s="17">
        <v>0.324679464771433</v>
      </c>
      <c r="AK525" s="17"/>
      <c r="AL525" s="17">
        <v>0.221759496398724</v>
      </c>
      <c r="AM525" s="17">
        <v>0.26016374525385899</v>
      </c>
      <c r="AN525" s="17">
        <v>0.18938472905888801</v>
      </c>
      <c r="AO525" s="17">
        <v>0.14925811196944799</v>
      </c>
      <c r="AP525" s="17">
        <v>9.1582223303108806E-2</v>
      </c>
      <c r="AQ525" s="17"/>
      <c r="AR525" s="17">
        <v>0.24290124105074401</v>
      </c>
      <c r="AS525" s="17"/>
      <c r="AT525" s="17">
        <v>0.285304250793114</v>
      </c>
      <c r="AU525" s="17"/>
      <c r="AV525" s="17">
        <v>0.17993219392957499</v>
      </c>
      <c r="AW525" s="17"/>
      <c r="AX525" s="17">
        <v>0.13257454288641701</v>
      </c>
      <c r="AY525" s="17">
        <v>0.20874187673488401</v>
      </c>
      <c r="AZ525" s="17"/>
      <c r="BA525" s="17">
        <v>0.250322652239234</v>
      </c>
      <c r="BB525" s="17">
        <v>0.19045047677968499</v>
      </c>
    </row>
    <row r="526" spans="2:54">
      <c r="B526" t="s">
        <v>220</v>
      </c>
      <c r="C526" s="17">
        <v>0.11091118690354</v>
      </c>
      <c r="D526" s="17">
        <v>0.11833058348615499</v>
      </c>
      <c r="E526" s="17">
        <v>0.10480561441693</v>
      </c>
      <c r="F526" s="17"/>
      <c r="G526" s="17">
        <v>6.8218517668920106E-2</v>
      </c>
      <c r="H526" s="17">
        <v>8.7502200461450894E-2</v>
      </c>
      <c r="I526" s="17">
        <v>0.119208647210046</v>
      </c>
      <c r="J526" s="17">
        <v>7.2575935984070097E-2</v>
      </c>
      <c r="K526" s="17">
        <v>0.13357743311773501</v>
      </c>
      <c r="L526" s="17">
        <v>0.16153152684660799</v>
      </c>
      <c r="M526" s="17"/>
      <c r="N526" s="17">
        <v>0.10489177865557001</v>
      </c>
      <c r="O526" s="17">
        <v>0.12164354294549699</v>
      </c>
      <c r="P526" s="17">
        <v>0.101024952828368</v>
      </c>
      <c r="Q526" s="17">
        <v>0.11505786514957</v>
      </c>
      <c r="R526" s="17"/>
      <c r="S526" s="17">
        <v>0.10822829092443299</v>
      </c>
      <c r="T526" s="17">
        <v>0.13017805189784401</v>
      </c>
      <c r="U526" s="17">
        <v>0.10907565974233201</v>
      </c>
      <c r="V526" s="17">
        <v>0.16511853500583501</v>
      </c>
      <c r="W526" s="17">
        <v>0.121780539310459</v>
      </c>
      <c r="X526" s="17">
        <v>8.1385769961533794E-2</v>
      </c>
      <c r="Y526" s="17">
        <v>0.13504731402407599</v>
      </c>
      <c r="Z526" s="17">
        <v>0.16948323156796699</v>
      </c>
      <c r="AA526" s="17">
        <v>4.5009324674039002E-2</v>
      </c>
      <c r="AB526" s="17">
        <v>9.2149457993213002E-2</v>
      </c>
      <c r="AC526" s="17">
        <v>0.109885875880843</v>
      </c>
      <c r="AD526" s="17">
        <v>9.9061297965051295E-2</v>
      </c>
      <c r="AE526" s="17"/>
      <c r="AF526" s="17">
        <v>3.7870057063978099E-2</v>
      </c>
      <c r="AG526" s="17">
        <v>0.153276817409781</v>
      </c>
      <c r="AH526" s="17">
        <v>8.6051549135145802E-2</v>
      </c>
      <c r="AI526" s="17">
        <v>4.2028468001790997E-2</v>
      </c>
      <c r="AJ526" s="17">
        <v>0.27964267535399401</v>
      </c>
      <c r="AK526" s="17"/>
      <c r="AL526" s="17">
        <v>0.124238683712089</v>
      </c>
      <c r="AM526" s="17">
        <v>9.0386338977129402E-2</v>
      </c>
      <c r="AN526" s="17">
        <v>0.109068999792062</v>
      </c>
      <c r="AO526" s="17">
        <v>6.2210105455061698E-2</v>
      </c>
      <c r="AP526" s="17">
        <v>0.235431762326968</v>
      </c>
      <c r="AQ526" s="17"/>
      <c r="AR526" s="17">
        <v>2.5469522131492901E-2</v>
      </c>
      <c r="AS526" s="17"/>
      <c r="AT526" s="17">
        <v>0</v>
      </c>
      <c r="AU526" s="17"/>
      <c r="AV526" s="17">
        <v>3.2515760618392099E-2</v>
      </c>
      <c r="AW526" s="17"/>
      <c r="AX526" s="17">
        <v>4.2906976779389497E-2</v>
      </c>
      <c r="AY526" s="17">
        <v>3.6880038861041999E-2</v>
      </c>
      <c r="AZ526" s="17"/>
      <c r="BA526" s="17">
        <v>0.18319261112221899</v>
      </c>
      <c r="BB526" s="17">
        <v>8.0643758564716506E-2</v>
      </c>
    </row>
    <row r="527" spans="2:54">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row>
    <row r="528" spans="2:54">
      <c r="B528" s="6" t="s">
        <v>242</v>
      </c>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row>
    <row r="529" spans="2:54">
      <c r="B529" s="24" t="s">
        <v>31</v>
      </c>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row>
    <row r="530" spans="2:54">
      <c r="B530" t="s">
        <v>216</v>
      </c>
      <c r="C530" s="17">
        <v>0.17597655024116701</v>
      </c>
      <c r="D530" s="17">
        <v>0.197227428311568</v>
      </c>
      <c r="E530" s="17">
        <v>0.15610463174320399</v>
      </c>
      <c r="F530" s="17"/>
      <c r="G530" s="17">
        <v>0.15178587626523701</v>
      </c>
      <c r="H530" s="17">
        <v>0.184447347153398</v>
      </c>
      <c r="I530" s="17">
        <v>0.17989478518077001</v>
      </c>
      <c r="J530" s="17">
        <v>0.172239012453936</v>
      </c>
      <c r="K530" s="17">
        <v>0.16472185058352001</v>
      </c>
      <c r="L530" s="17">
        <v>0.18850787221419599</v>
      </c>
      <c r="M530" s="17"/>
      <c r="N530" s="17">
        <v>0.237816618661299</v>
      </c>
      <c r="O530" s="17">
        <v>0.19233711513510501</v>
      </c>
      <c r="P530" s="17">
        <v>0.13140717034174201</v>
      </c>
      <c r="Q530" s="17">
        <v>0.13560814389654399</v>
      </c>
      <c r="R530" s="17"/>
      <c r="S530" s="17">
        <v>0.24152027973652301</v>
      </c>
      <c r="T530" s="17">
        <v>0.19290673925320001</v>
      </c>
      <c r="U530" s="17">
        <v>0.16258393316685399</v>
      </c>
      <c r="V530" s="17">
        <v>0.181854173748798</v>
      </c>
      <c r="W530" s="17">
        <v>0.154868910733091</v>
      </c>
      <c r="X530" s="17">
        <v>0.13563730560874701</v>
      </c>
      <c r="Y530" s="17">
        <v>8.8995604082674498E-2</v>
      </c>
      <c r="Z530" s="17">
        <v>0.17023717920151599</v>
      </c>
      <c r="AA530" s="17">
        <v>0.18852684041881501</v>
      </c>
      <c r="AB530" s="17">
        <v>0.22180981466643601</v>
      </c>
      <c r="AC530" s="17">
        <v>9.7003787785368806E-2</v>
      </c>
      <c r="AD530" s="17">
        <v>0.19111125991404401</v>
      </c>
      <c r="AE530" s="17"/>
      <c r="AF530" s="17">
        <v>0.25265597237852899</v>
      </c>
      <c r="AG530" s="17">
        <v>0.13138957619005301</v>
      </c>
      <c r="AH530" s="17">
        <v>0.16921439724154899</v>
      </c>
      <c r="AI530" s="17">
        <v>0.29249728648268197</v>
      </c>
      <c r="AJ530" s="17">
        <v>7.5174254593884104E-2</v>
      </c>
      <c r="AK530" s="17"/>
      <c r="AL530" s="17">
        <v>0.156770803625877</v>
      </c>
      <c r="AM530" s="17">
        <v>0.16402415030527201</v>
      </c>
      <c r="AN530" s="17">
        <v>0.17528373162330901</v>
      </c>
      <c r="AO530" s="17">
        <v>0.27790352983989303</v>
      </c>
      <c r="AP530" s="17">
        <v>0.31161600066866602</v>
      </c>
      <c r="AQ530" s="17"/>
      <c r="AR530" s="17">
        <v>0.21520623450534099</v>
      </c>
      <c r="AS530" s="17"/>
      <c r="AT530" s="17">
        <v>0.23817052739254599</v>
      </c>
      <c r="AU530" s="17"/>
      <c r="AV530" s="17">
        <v>0.24207754239248799</v>
      </c>
      <c r="AW530" s="17"/>
      <c r="AX530" s="17">
        <v>0.246719260047429</v>
      </c>
      <c r="AY530" s="17">
        <v>0.24353573877868401</v>
      </c>
      <c r="AZ530" s="17"/>
      <c r="BA530" s="17">
        <v>0.122586244349756</v>
      </c>
      <c r="BB530" s="17">
        <v>0.23819970907066401</v>
      </c>
    </row>
    <row r="531" spans="2:54">
      <c r="B531" t="s">
        <v>217</v>
      </c>
      <c r="C531" s="17">
        <v>0.37855961660471399</v>
      </c>
      <c r="D531" s="17">
        <v>0.405166337389328</v>
      </c>
      <c r="E531" s="17">
        <v>0.35657075727541399</v>
      </c>
      <c r="F531" s="17"/>
      <c r="G531" s="17">
        <v>0.41261023524857099</v>
      </c>
      <c r="H531" s="17">
        <v>0.41278000224161798</v>
      </c>
      <c r="I531" s="17">
        <v>0.429659470678523</v>
      </c>
      <c r="J531" s="17">
        <v>0.40286385793987101</v>
      </c>
      <c r="K531" s="17">
        <v>0.32909834477373601</v>
      </c>
      <c r="L531" s="17">
        <v>0.308403168189328</v>
      </c>
      <c r="M531" s="17"/>
      <c r="N531" s="17">
        <v>0.38525733615501101</v>
      </c>
      <c r="O531" s="17">
        <v>0.37550731154550299</v>
      </c>
      <c r="P531" s="17">
        <v>0.37985450406673299</v>
      </c>
      <c r="Q531" s="17">
        <v>0.370148303645145</v>
      </c>
      <c r="R531" s="17"/>
      <c r="S531" s="17">
        <v>0.37978791732385803</v>
      </c>
      <c r="T531" s="17">
        <v>0.36266208995443999</v>
      </c>
      <c r="U531" s="17">
        <v>0.307981260270906</v>
      </c>
      <c r="V531" s="17">
        <v>0.37433682604233398</v>
      </c>
      <c r="W531" s="17">
        <v>0.43280092985289798</v>
      </c>
      <c r="X531" s="17">
        <v>0.35059293696007199</v>
      </c>
      <c r="Y531" s="17">
        <v>0.43374465261370299</v>
      </c>
      <c r="Z531" s="17">
        <v>0.34235557055948801</v>
      </c>
      <c r="AA531" s="17">
        <v>0.38764458482011599</v>
      </c>
      <c r="AB531" s="17">
        <v>0.41014612940345302</v>
      </c>
      <c r="AC531" s="17">
        <v>0.40958937528890299</v>
      </c>
      <c r="AD531" s="17">
        <v>0.37073364230978401</v>
      </c>
      <c r="AE531" s="17"/>
      <c r="AF531" s="17">
        <v>0.42677780620837602</v>
      </c>
      <c r="AG531" s="17">
        <v>0.35407820740825702</v>
      </c>
      <c r="AH531" s="17">
        <v>0.45688002158915703</v>
      </c>
      <c r="AI531" s="17">
        <v>0.469246024397732</v>
      </c>
      <c r="AJ531" s="17">
        <v>0.26299818427876498</v>
      </c>
      <c r="AK531" s="17"/>
      <c r="AL531" s="17">
        <v>0.35215679277214001</v>
      </c>
      <c r="AM531" s="17">
        <v>0.404418486992423</v>
      </c>
      <c r="AN531" s="17">
        <v>0.42705117431489698</v>
      </c>
      <c r="AO531" s="17">
        <v>0.438392726307758</v>
      </c>
      <c r="AP531" s="17">
        <v>0.33928051647722401</v>
      </c>
      <c r="AQ531" s="17"/>
      <c r="AR531" s="17">
        <v>0.42264225121679999</v>
      </c>
      <c r="AS531" s="17"/>
      <c r="AT531" s="17">
        <v>0.38378708727755301</v>
      </c>
      <c r="AU531" s="17"/>
      <c r="AV531" s="17">
        <v>0.419441334061806</v>
      </c>
      <c r="AW531" s="17"/>
      <c r="AX531" s="17">
        <v>0.34400536256352698</v>
      </c>
      <c r="AY531" s="17">
        <v>0.43553410343923799</v>
      </c>
      <c r="AZ531" s="17"/>
      <c r="BA531" s="17">
        <v>0.350504881023533</v>
      </c>
      <c r="BB531" s="17">
        <v>0.40005770406811603</v>
      </c>
    </row>
    <row r="532" spans="2:54">
      <c r="B532" t="s">
        <v>218</v>
      </c>
      <c r="C532" s="17">
        <v>0.19387152327857701</v>
      </c>
      <c r="D532" s="17">
        <v>0.16409112736189799</v>
      </c>
      <c r="E532" s="17">
        <v>0.21999934760798801</v>
      </c>
      <c r="F532" s="17"/>
      <c r="G532" s="17">
        <v>0.16590447215569501</v>
      </c>
      <c r="H532" s="17">
        <v>0.15823017936609601</v>
      </c>
      <c r="I532" s="17">
        <v>0.169037434242652</v>
      </c>
      <c r="J532" s="17">
        <v>0.200923208891854</v>
      </c>
      <c r="K532" s="17">
        <v>0.24123932964796199</v>
      </c>
      <c r="L532" s="17">
        <v>0.22167208918442999</v>
      </c>
      <c r="M532" s="17"/>
      <c r="N532" s="17">
        <v>0.18283427268979499</v>
      </c>
      <c r="O532" s="17">
        <v>0.17372979049036399</v>
      </c>
      <c r="P532" s="17">
        <v>0.21692973153785899</v>
      </c>
      <c r="Q532" s="17">
        <v>0.201805861558012</v>
      </c>
      <c r="R532" s="17"/>
      <c r="S532" s="17">
        <v>0.13992689137796199</v>
      </c>
      <c r="T532" s="17">
        <v>0.22723089912144101</v>
      </c>
      <c r="U532" s="17">
        <v>0.22970670401298501</v>
      </c>
      <c r="V532" s="17">
        <v>0.18477964286301299</v>
      </c>
      <c r="W532" s="17">
        <v>0.18155817660519799</v>
      </c>
      <c r="X532" s="17">
        <v>0.27975993148768802</v>
      </c>
      <c r="Y532" s="17">
        <v>0.166920992213656</v>
      </c>
      <c r="Z532" s="17">
        <v>0.105010256618659</v>
      </c>
      <c r="AA532" s="17">
        <v>0.15681014407392299</v>
      </c>
      <c r="AB532" s="17">
        <v>0.16507537487596799</v>
      </c>
      <c r="AC532" s="17">
        <v>0.25209276180323897</v>
      </c>
      <c r="AD532" s="17">
        <v>0.24654950485992799</v>
      </c>
      <c r="AE532" s="17"/>
      <c r="AF532" s="17">
        <v>0.15311253280193701</v>
      </c>
      <c r="AG532" s="17">
        <v>0.220842920696494</v>
      </c>
      <c r="AH532" s="17">
        <v>0.17968770570840201</v>
      </c>
      <c r="AI532" s="17">
        <v>9.2890658627451397E-2</v>
      </c>
      <c r="AJ532" s="17">
        <v>0.20169865306934401</v>
      </c>
      <c r="AK532" s="17"/>
      <c r="AL532" s="17">
        <v>0.20281800018652199</v>
      </c>
      <c r="AM532" s="17">
        <v>0.199191144632509</v>
      </c>
      <c r="AN532" s="17">
        <v>0.17638830883769799</v>
      </c>
      <c r="AO532" s="17">
        <v>0.12339960156922</v>
      </c>
      <c r="AP532" s="17">
        <v>9.9132772625318596E-2</v>
      </c>
      <c r="AQ532" s="17"/>
      <c r="AR532" s="17">
        <v>0.14462095036721301</v>
      </c>
      <c r="AS532" s="17"/>
      <c r="AT532" s="17">
        <v>0.124400618355861</v>
      </c>
      <c r="AU532" s="17"/>
      <c r="AV532" s="17">
        <v>0.13858897688350999</v>
      </c>
      <c r="AW532" s="17"/>
      <c r="AX532" s="17">
        <v>0.17357186888491799</v>
      </c>
      <c r="AY532" s="17">
        <v>0.148057546950668</v>
      </c>
      <c r="AZ532" s="17"/>
      <c r="BA532" s="17">
        <v>0.205572491536858</v>
      </c>
      <c r="BB532" s="17">
        <v>0.15938821151343899</v>
      </c>
    </row>
    <row r="533" spans="2:54">
      <c r="B533" t="s">
        <v>219</v>
      </c>
      <c r="C533" s="17">
        <v>0.16547901201210799</v>
      </c>
      <c r="D533" s="17">
        <v>0.13889578567112601</v>
      </c>
      <c r="E533" s="17">
        <v>0.188412140014728</v>
      </c>
      <c r="F533" s="17"/>
      <c r="G533" s="17">
        <v>0.18327388048503801</v>
      </c>
      <c r="H533" s="17">
        <v>0.18049515978855701</v>
      </c>
      <c r="I533" s="17">
        <v>0.17843032023510799</v>
      </c>
      <c r="J533" s="17">
        <v>0.16305466956812001</v>
      </c>
      <c r="K533" s="17">
        <v>0.14026768867787601</v>
      </c>
      <c r="L533" s="17">
        <v>0.152083983523434</v>
      </c>
      <c r="M533" s="17"/>
      <c r="N533" s="17">
        <v>0.10388473352843999</v>
      </c>
      <c r="O533" s="17">
        <v>0.18077564441565</v>
      </c>
      <c r="P533" s="17">
        <v>0.19203977421280699</v>
      </c>
      <c r="Q533" s="17">
        <v>0.19879777391530601</v>
      </c>
      <c r="R533" s="17"/>
      <c r="S533" s="17">
        <v>0.11939412527429299</v>
      </c>
      <c r="T533" s="17">
        <v>0.121736178480541</v>
      </c>
      <c r="U533" s="17">
        <v>0.18744739130315199</v>
      </c>
      <c r="V533" s="17">
        <v>0.161512457765735</v>
      </c>
      <c r="W533" s="17">
        <v>0.20963961814922399</v>
      </c>
      <c r="X533" s="17">
        <v>0.197347833406851</v>
      </c>
      <c r="Y533" s="17">
        <v>0.14841569187772799</v>
      </c>
      <c r="Z533" s="17">
        <v>0.25118391411753799</v>
      </c>
      <c r="AA533" s="17">
        <v>0.23696753167993601</v>
      </c>
      <c r="AB533" s="17">
        <v>0.11972124649117701</v>
      </c>
      <c r="AC533" s="17">
        <v>0.134113927668529</v>
      </c>
      <c r="AD533" s="17">
        <v>0.15890619478427401</v>
      </c>
      <c r="AE533" s="17"/>
      <c r="AF533" s="17">
        <v>0.12544755581709899</v>
      </c>
      <c r="AG533" s="17">
        <v>0.18084130685496499</v>
      </c>
      <c r="AH533" s="17">
        <v>0.11423226961650799</v>
      </c>
      <c r="AI533" s="17">
        <v>9.1753953215720593E-2</v>
      </c>
      <c r="AJ533" s="17">
        <v>0.27787858051557102</v>
      </c>
      <c r="AK533" s="17"/>
      <c r="AL533" s="17">
        <v>0.177539332825319</v>
      </c>
      <c r="AM533" s="17">
        <v>0.16800785048231001</v>
      </c>
      <c r="AN533" s="17">
        <v>0.152999002028882</v>
      </c>
      <c r="AO533" s="17">
        <v>9.1947065225882293E-2</v>
      </c>
      <c r="AP533" s="17">
        <v>0.113282660920863</v>
      </c>
      <c r="AQ533" s="17"/>
      <c r="AR533" s="17">
        <v>0.15440921123003601</v>
      </c>
      <c r="AS533" s="17"/>
      <c r="AT533" s="17">
        <v>0.15395206338093201</v>
      </c>
      <c r="AU533" s="17"/>
      <c r="AV533" s="17">
        <v>0.16094908496147001</v>
      </c>
      <c r="AW533" s="17"/>
      <c r="AX533" s="17">
        <v>0.12888885437157799</v>
      </c>
      <c r="AY533" s="17">
        <v>0.139706251069527</v>
      </c>
      <c r="AZ533" s="17"/>
      <c r="BA533" s="17">
        <v>0.18001400272229201</v>
      </c>
      <c r="BB533" s="17">
        <v>0.148559414584332</v>
      </c>
    </row>
    <row r="534" spans="2:54">
      <c r="B534" t="s">
        <v>220</v>
      </c>
      <c r="C534" s="17">
        <v>8.6113297863434093E-2</v>
      </c>
      <c r="D534" s="17">
        <v>9.4619321266079706E-2</v>
      </c>
      <c r="E534" s="17">
        <v>7.8913123358665696E-2</v>
      </c>
      <c r="F534" s="17"/>
      <c r="G534" s="17">
        <v>8.6425535845458201E-2</v>
      </c>
      <c r="H534" s="17">
        <v>6.4047311450330602E-2</v>
      </c>
      <c r="I534" s="17">
        <v>4.2977989662947698E-2</v>
      </c>
      <c r="J534" s="17">
        <v>6.0919251146218302E-2</v>
      </c>
      <c r="K534" s="17">
        <v>0.124672786316906</v>
      </c>
      <c r="L534" s="17">
        <v>0.129332886888612</v>
      </c>
      <c r="M534" s="17"/>
      <c r="N534" s="17">
        <v>9.0207038965456204E-2</v>
      </c>
      <c r="O534" s="17">
        <v>7.7650138413377603E-2</v>
      </c>
      <c r="P534" s="17">
        <v>7.9768819840858804E-2</v>
      </c>
      <c r="Q534" s="17">
        <v>9.3639916984993396E-2</v>
      </c>
      <c r="R534" s="17"/>
      <c r="S534" s="17">
        <v>0.119370786287365</v>
      </c>
      <c r="T534" s="17">
        <v>9.5464093190378796E-2</v>
      </c>
      <c r="U534" s="17">
        <v>0.112280711246103</v>
      </c>
      <c r="V534" s="17">
        <v>9.7516899580119706E-2</v>
      </c>
      <c r="W534" s="17">
        <v>2.1132364659587701E-2</v>
      </c>
      <c r="X534" s="17">
        <v>3.6661992536641597E-2</v>
      </c>
      <c r="Y534" s="17">
        <v>0.16192305921223901</v>
      </c>
      <c r="Z534" s="17">
        <v>0.13121307950279901</v>
      </c>
      <c r="AA534" s="17">
        <v>3.0050899007209499E-2</v>
      </c>
      <c r="AB534" s="17">
        <v>8.3247434562964795E-2</v>
      </c>
      <c r="AC534" s="17">
        <v>0.107200147453959</v>
      </c>
      <c r="AD534" s="17">
        <v>3.2699398131970703E-2</v>
      </c>
      <c r="AE534" s="17"/>
      <c r="AF534" s="17">
        <v>4.2006132794058501E-2</v>
      </c>
      <c r="AG534" s="17">
        <v>0.11284798885023101</v>
      </c>
      <c r="AH534" s="17">
        <v>7.9985605844383995E-2</v>
      </c>
      <c r="AI534" s="17">
        <v>5.3612077276414101E-2</v>
      </c>
      <c r="AJ534" s="17">
        <v>0.182250327542436</v>
      </c>
      <c r="AK534" s="17"/>
      <c r="AL534" s="17">
        <v>0.110715070590142</v>
      </c>
      <c r="AM534" s="17">
        <v>6.4358367587486906E-2</v>
      </c>
      <c r="AN534" s="17">
        <v>6.8277783195214201E-2</v>
      </c>
      <c r="AO534" s="17">
        <v>6.8357077057247306E-2</v>
      </c>
      <c r="AP534" s="17">
        <v>0.13668804930792799</v>
      </c>
      <c r="AQ534" s="17"/>
      <c r="AR534" s="17">
        <v>6.3121352680610504E-2</v>
      </c>
      <c r="AS534" s="17"/>
      <c r="AT534" s="17">
        <v>9.96897035931084E-2</v>
      </c>
      <c r="AU534" s="17"/>
      <c r="AV534" s="17">
        <v>3.8943061700726603E-2</v>
      </c>
      <c r="AW534" s="17"/>
      <c r="AX534" s="17">
        <v>0.106814654132546</v>
      </c>
      <c r="AY534" s="17">
        <v>3.3166359761882799E-2</v>
      </c>
      <c r="AZ534" s="17"/>
      <c r="BA534" s="17">
        <v>0.14132238036756101</v>
      </c>
      <c r="BB534" s="17">
        <v>5.3794960763448002E-2</v>
      </c>
    </row>
    <row r="535" spans="2:54">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row>
    <row r="536" spans="2:54">
      <c r="B536" s="6" t="s">
        <v>243</v>
      </c>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row>
    <row r="537" spans="2:54">
      <c r="B537" s="24" t="s">
        <v>31</v>
      </c>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row>
    <row r="538" spans="2:54">
      <c r="B538" t="s">
        <v>216</v>
      </c>
      <c r="C538" s="17">
        <v>0.115362948104654</v>
      </c>
      <c r="D538" s="17">
        <v>0.144354296215845</v>
      </c>
      <c r="E538" s="17">
        <v>8.9952560961261502E-2</v>
      </c>
      <c r="F538" s="17"/>
      <c r="G538" s="17">
        <v>0.130737781649815</v>
      </c>
      <c r="H538" s="17">
        <v>0.15043365470237199</v>
      </c>
      <c r="I538" s="17">
        <v>0.12997772771171601</v>
      </c>
      <c r="J538" s="17">
        <v>9.46794119998106E-2</v>
      </c>
      <c r="K538" s="17">
        <v>9.5146696372106696E-2</v>
      </c>
      <c r="L538" s="17">
        <v>9.6874300658134099E-2</v>
      </c>
      <c r="M538" s="17"/>
      <c r="N538" s="17">
        <v>0.170183407834608</v>
      </c>
      <c r="O538" s="17">
        <v>8.9799753643028696E-2</v>
      </c>
      <c r="P538" s="17">
        <v>9.35043960956599E-2</v>
      </c>
      <c r="Q538" s="17">
        <v>0.10302993156376</v>
      </c>
      <c r="R538" s="17"/>
      <c r="S538" s="17">
        <v>0.20319539390380101</v>
      </c>
      <c r="T538" s="17">
        <v>0.10742362850421899</v>
      </c>
      <c r="U538" s="17">
        <v>7.9078648414257297E-2</v>
      </c>
      <c r="V538" s="17">
        <v>0.143258655564524</v>
      </c>
      <c r="W538" s="17">
        <v>9.3524514387225005E-2</v>
      </c>
      <c r="X538" s="17">
        <v>8.4947356400637095E-2</v>
      </c>
      <c r="Y538" s="17">
        <v>5.1629897086983699E-2</v>
      </c>
      <c r="Z538" s="17">
        <v>0.20199365613883999</v>
      </c>
      <c r="AA538" s="17">
        <v>0.12111450748555901</v>
      </c>
      <c r="AB538" s="17">
        <v>0.108493105156324</v>
      </c>
      <c r="AC538" s="17">
        <v>8.0209417939385796E-2</v>
      </c>
      <c r="AD538" s="17">
        <v>5.7390793238869503E-2</v>
      </c>
      <c r="AE538" s="17"/>
      <c r="AF538" s="17">
        <v>0.18065169421387001</v>
      </c>
      <c r="AG538" s="17">
        <v>0.116702868156698</v>
      </c>
      <c r="AH538" s="17">
        <v>0.112308125020565</v>
      </c>
      <c r="AI538" s="17">
        <v>0.198151281639601</v>
      </c>
      <c r="AJ538" s="17">
        <v>3.0797691745512699E-2</v>
      </c>
      <c r="AK538" s="17"/>
      <c r="AL538" s="17">
        <v>0.100241701980836</v>
      </c>
      <c r="AM538" s="17">
        <v>9.2629794829281298E-2</v>
      </c>
      <c r="AN538" s="17">
        <v>0.12110358110835</v>
      </c>
      <c r="AO538" s="17">
        <v>0.24116749839628801</v>
      </c>
      <c r="AP538" s="17">
        <v>0.23249211737512801</v>
      </c>
      <c r="AQ538" s="17"/>
      <c r="AR538" s="17">
        <v>0.186754309596043</v>
      </c>
      <c r="AS538" s="17"/>
      <c r="AT538" s="17">
        <v>0.24867326207120199</v>
      </c>
      <c r="AU538" s="17"/>
      <c r="AV538" s="17">
        <v>0.21412545062938201</v>
      </c>
      <c r="AW538" s="17"/>
      <c r="AX538" s="17">
        <v>0.25784945342344001</v>
      </c>
      <c r="AY538" s="17">
        <v>0.14437538907699701</v>
      </c>
      <c r="AZ538" s="17"/>
      <c r="BA538" s="17">
        <v>6.7048110350083401E-2</v>
      </c>
      <c r="BB538" s="17">
        <v>0.158875379758977</v>
      </c>
    </row>
    <row r="539" spans="2:54">
      <c r="B539" t="s">
        <v>217</v>
      </c>
      <c r="C539" s="17">
        <v>0.32852834505508999</v>
      </c>
      <c r="D539" s="17">
        <v>0.33294280384083003</v>
      </c>
      <c r="E539" s="17">
        <v>0.322794161815605</v>
      </c>
      <c r="F539" s="17"/>
      <c r="G539" s="17">
        <v>0.477692396304218</v>
      </c>
      <c r="H539" s="17">
        <v>0.392715811686498</v>
      </c>
      <c r="I539" s="17">
        <v>0.313116525230767</v>
      </c>
      <c r="J539" s="17">
        <v>0.36856810522592098</v>
      </c>
      <c r="K539" s="17">
        <v>0.29300869856955197</v>
      </c>
      <c r="L539" s="17">
        <v>0.19627229399621601</v>
      </c>
      <c r="M539" s="17"/>
      <c r="N539" s="17">
        <v>0.334821784706686</v>
      </c>
      <c r="O539" s="17">
        <v>0.35013818078532599</v>
      </c>
      <c r="P539" s="17">
        <v>0.356420508189426</v>
      </c>
      <c r="Q539" s="17">
        <v>0.27788948789186502</v>
      </c>
      <c r="R539" s="17"/>
      <c r="S539" s="17">
        <v>0.35917909952480098</v>
      </c>
      <c r="T539" s="17">
        <v>0.28525232527841399</v>
      </c>
      <c r="U539" s="17">
        <v>0.29492977099377599</v>
      </c>
      <c r="V539" s="17">
        <v>0.28290766206352103</v>
      </c>
      <c r="W539" s="17">
        <v>0.359414615427121</v>
      </c>
      <c r="X539" s="17">
        <v>0.31523629059727698</v>
      </c>
      <c r="Y539" s="17">
        <v>0.28301017162505299</v>
      </c>
      <c r="Z539" s="17">
        <v>0.39118651681046601</v>
      </c>
      <c r="AA539" s="17">
        <v>0.43786277038543098</v>
      </c>
      <c r="AB539" s="17">
        <v>0.35012844506309299</v>
      </c>
      <c r="AC539" s="17">
        <v>0.28218534648979299</v>
      </c>
      <c r="AD539" s="17">
        <v>0.25140863157136101</v>
      </c>
      <c r="AE539" s="17"/>
      <c r="AF539" s="17">
        <v>0.46097228238239202</v>
      </c>
      <c r="AG539" s="17">
        <v>0.235895515036599</v>
      </c>
      <c r="AH539" s="17">
        <v>0.35515581257995099</v>
      </c>
      <c r="AI539" s="17">
        <v>0.42908377074868498</v>
      </c>
      <c r="AJ539" s="17">
        <v>0.16140122444070601</v>
      </c>
      <c r="AK539" s="17"/>
      <c r="AL539" s="17">
        <v>0.30792000122140301</v>
      </c>
      <c r="AM539" s="17">
        <v>0.33442178998927802</v>
      </c>
      <c r="AN539" s="17">
        <v>0.37468369938701201</v>
      </c>
      <c r="AO539" s="17">
        <v>0.384101911718575</v>
      </c>
      <c r="AP539" s="17">
        <v>0.431826631962484</v>
      </c>
      <c r="AQ539" s="17"/>
      <c r="AR539" s="17">
        <v>0.42646064644690401</v>
      </c>
      <c r="AS539" s="17"/>
      <c r="AT539" s="17">
        <v>0.39419533332481399</v>
      </c>
      <c r="AU539" s="17"/>
      <c r="AV539" s="17">
        <v>0.47049374948832101</v>
      </c>
      <c r="AW539" s="17"/>
      <c r="AX539" s="17">
        <v>0.341182917363272</v>
      </c>
      <c r="AY539" s="17">
        <v>0.46963362854424001</v>
      </c>
      <c r="AZ539" s="17"/>
      <c r="BA539" s="17">
        <v>0.24352535548762999</v>
      </c>
      <c r="BB539" s="17">
        <v>0.36962758027520498</v>
      </c>
    </row>
    <row r="540" spans="2:54">
      <c r="B540" t="s">
        <v>218</v>
      </c>
      <c r="C540" s="17">
        <v>0.26090937076811799</v>
      </c>
      <c r="D540" s="17">
        <v>0.22688954134370501</v>
      </c>
      <c r="E540" s="17">
        <v>0.29116267727073603</v>
      </c>
      <c r="F540" s="17"/>
      <c r="G540" s="17">
        <v>0.193321440021372</v>
      </c>
      <c r="H540" s="17">
        <v>0.18781957582467099</v>
      </c>
      <c r="I540" s="17">
        <v>0.24063232633673901</v>
      </c>
      <c r="J540" s="17">
        <v>0.26534642403391701</v>
      </c>
      <c r="K540" s="17">
        <v>0.30181357618044402</v>
      </c>
      <c r="L540" s="17">
        <v>0.34395608582016901</v>
      </c>
      <c r="M540" s="17"/>
      <c r="N540" s="17">
        <v>0.26303709464163799</v>
      </c>
      <c r="O540" s="17">
        <v>0.229534376436932</v>
      </c>
      <c r="P540" s="17">
        <v>0.24193234304053801</v>
      </c>
      <c r="Q540" s="17">
        <v>0.299270575486206</v>
      </c>
      <c r="R540" s="17"/>
      <c r="S540" s="17">
        <v>0.17676665765790101</v>
      </c>
      <c r="T540" s="17">
        <v>0.332434339327074</v>
      </c>
      <c r="U540" s="17">
        <v>0.35656977930990003</v>
      </c>
      <c r="V540" s="17">
        <v>0.19374866532549601</v>
      </c>
      <c r="W540" s="17">
        <v>0.285844322097911</v>
      </c>
      <c r="X540" s="17">
        <v>0.33593657421298201</v>
      </c>
      <c r="Y540" s="17">
        <v>0.24441186263463299</v>
      </c>
      <c r="Z540" s="17">
        <v>0.11156467911582101</v>
      </c>
      <c r="AA540" s="17">
        <v>0.173230006747285</v>
      </c>
      <c r="AB540" s="17">
        <v>0.26787877762878698</v>
      </c>
      <c r="AC540" s="17">
        <v>0.29599778095393797</v>
      </c>
      <c r="AD540" s="17">
        <v>0.342902886975961</v>
      </c>
      <c r="AE540" s="17"/>
      <c r="AF540" s="17">
        <v>0.18825153357824401</v>
      </c>
      <c r="AG540" s="17">
        <v>0.25969965762286301</v>
      </c>
      <c r="AH540" s="17">
        <v>0.31383928122527499</v>
      </c>
      <c r="AI540" s="17">
        <v>0.13776744997548299</v>
      </c>
      <c r="AJ540" s="17">
        <v>0.23352072174750901</v>
      </c>
      <c r="AK540" s="17"/>
      <c r="AL540" s="17">
        <v>0.27911984167687098</v>
      </c>
      <c r="AM540" s="17">
        <v>0.26376807684481601</v>
      </c>
      <c r="AN540" s="17">
        <v>0.26014889137845798</v>
      </c>
      <c r="AO540" s="17">
        <v>0.20120774530799701</v>
      </c>
      <c r="AP540" s="17">
        <v>8.8009045156662205E-2</v>
      </c>
      <c r="AQ540" s="17"/>
      <c r="AR540" s="17">
        <v>0.17166422222915301</v>
      </c>
      <c r="AS540" s="17"/>
      <c r="AT540" s="17">
        <v>0.217250051054132</v>
      </c>
      <c r="AU540" s="17"/>
      <c r="AV540" s="17">
        <v>9.3192214761689193E-2</v>
      </c>
      <c r="AW540" s="17"/>
      <c r="AX540" s="17">
        <v>0.25152916388858798</v>
      </c>
      <c r="AY540" s="17">
        <v>0.200355466350706</v>
      </c>
      <c r="AZ540" s="17"/>
      <c r="BA540" s="17">
        <v>0.26974614075214198</v>
      </c>
      <c r="BB540" s="17">
        <v>0.23961732286936299</v>
      </c>
    </row>
    <row r="541" spans="2:54">
      <c r="B541" t="s">
        <v>219</v>
      </c>
      <c r="C541" s="17">
        <v>0.18737448914889199</v>
      </c>
      <c r="D541" s="17">
        <v>0.17623913245278799</v>
      </c>
      <c r="E541" s="17">
        <v>0.19826567483858701</v>
      </c>
      <c r="F541" s="17"/>
      <c r="G541" s="17">
        <v>0.128452740529861</v>
      </c>
      <c r="H541" s="17">
        <v>0.21720821786653499</v>
      </c>
      <c r="I541" s="17">
        <v>0.20745475551537201</v>
      </c>
      <c r="J541" s="17">
        <v>0.19019866097895699</v>
      </c>
      <c r="K541" s="17">
        <v>0.19226832165621</v>
      </c>
      <c r="L541" s="17">
        <v>0.17732896162456599</v>
      </c>
      <c r="M541" s="17"/>
      <c r="N541" s="17">
        <v>0.13916658960977299</v>
      </c>
      <c r="O541" s="17">
        <v>0.22982002446125699</v>
      </c>
      <c r="P541" s="17">
        <v>0.201747499798103</v>
      </c>
      <c r="Q541" s="17">
        <v>0.18907302391898301</v>
      </c>
      <c r="R541" s="17"/>
      <c r="S541" s="17">
        <v>0.18256407939373701</v>
      </c>
      <c r="T541" s="17">
        <v>0.12271158155183599</v>
      </c>
      <c r="U541" s="17">
        <v>0.15383829946071501</v>
      </c>
      <c r="V541" s="17">
        <v>0.20984124734352499</v>
      </c>
      <c r="W541" s="17">
        <v>0.170274473745298</v>
      </c>
      <c r="X541" s="17">
        <v>0.19009636954513501</v>
      </c>
      <c r="Y541" s="17">
        <v>0.26936955921426098</v>
      </c>
      <c r="Z541" s="17">
        <v>0.161112497530459</v>
      </c>
      <c r="AA541" s="17">
        <v>0.23195637521336901</v>
      </c>
      <c r="AB541" s="17">
        <v>0.157004507627827</v>
      </c>
      <c r="AC541" s="17">
        <v>0.235995336583225</v>
      </c>
      <c r="AD541" s="17">
        <v>0.28198806026964501</v>
      </c>
      <c r="AE541" s="17"/>
      <c r="AF541" s="17">
        <v>0.141268405633418</v>
      </c>
      <c r="AG541" s="17">
        <v>0.225254234981108</v>
      </c>
      <c r="AH541" s="17">
        <v>0.16157706216863901</v>
      </c>
      <c r="AI541" s="17">
        <v>0.19150374056025901</v>
      </c>
      <c r="AJ541" s="17">
        <v>0.29073810045548998</v>
      </c>
      <c r="AK541" s="17"/>
      <c r="AL541" s="17">
        <v>0.168752006003039</v>
      </c>
      <c r="AM541" s="17">
        <v>0.22149398089617001</v>
      </c>
      <c r="AN541" s="17">
        <v>0.15170353851566201</v>
      </c>
      <c r="AO541" s="17">
        <v>0.15577450580042601</v>
      </c>
      <c r="AP541" s="17">
        <v>0.110984156197798</v>
      </c>
      <c r="AQ541" s="17"/>
      <c r="AR541" s="17">
        <v>0.17611713420699199</v>
      </c>
      <c r="AS541" s="17"/>
      <c r="AT541" s="17">
        <v>0.117757107774269</v>
      </c>
      <c r="AU541" s="17"/>
      <c r="AV541" s="17">
        <v>0.18995753002311799</v>
      </c>
      <c r="AW541" s="17"/>
      <c r="AX541" s="17">
        <v>0.10653148854531</v>
      </c>
      <c r="AY541" s="17">
        <v>0.143522005882567</v>
      </c>
      <c r="AZ541" s="17"/>
      <c r="BA541" s="17">
        <v>0.236131148632649</v>
      </c>
      <c r="BB541" s="17">
        <v>0.16679397067957499</v>
      </c>
    </row>
    <row r="542" spans="2:54">
      <c r="B542" t="s">
        <v>220</v>
      </c>
      <c r="C542" s="17">
        <v>0.107824846923246</v>
      </c>
      <c r="D542" s="17">
        <v>0.119574226146833</v>
      </c>
      <c r="E542" s="17">
        <v>9.7824925113810704E-2</v>
      </c>
      <c r="F542" s="17"/>
      <c r="G542" s="17">
        <v>6.9795641494733801E-2</v>
      </c>
      <c r="H542" s="17">
        <v>5.1822739919924102E-2</v>
      </c>
      <c r="I542" s="17">
        <v>0.10881866520540601</v>
      </c>
      <c r="J542" s="17">
        <v>8.1207397761394795E-2</v>
      </c>
      <c r="K542" s="17">
        <v>0.117762707221688</v>
      </c>
      <c r="L542" s="17">
        <v>0.185568357900914</v>
      </c>
      <c r="M542" s="17"/>
      <c r="N542" s="17">
        <v>9.27911232072956E-2</v>
      </c>
      <c r="O542" s="17">
        <v>0.100707664673457</v>
      </c>
      <c r="P542" s="17">
        <v>0.10639525287627399</v>
      </c>
      <c r="Q542" s="17">
        <v>0.130736981139186</v>
      </c>
      <c r="R542" s="17"/>
      <c r="S542" s="17">
        <v>7.8294769519759499E-2</v>
      </c>
      <c r="T542" s="17">
        <v>0.15217812533845701</v>
      </c>
      <c r="U542" s="17">
        <v>0.11558350182135201</v>
      </c>
      <c r="V542" s="17">
        <v>0.170243769702935</v>
      </c>
      <c r="W542" s="17">
        <v>9.0942074342443904E-2</v>
      </c>
      <c r="X542" s="17">
        <v>7.3783409243968395E-2</v>
      </c>
      <c r="Y542" s="17">
        <v>0.151578509439068</v>
      </c>
      <c r="Z542" s="17">
        <v>0.134142650404414</v>
      </c>
      <c r="AA542" s="17">
        <v>3.58363401683564E-2</v>
      </c>
      <c r="AB542" s="17">
        <v>0.11649516452396901</v>
      </c>
      <c r="AC542" s="17">
        <v>0.105612118033659</v>
      </c>
      <c r="AD542" s="17">
        <v>6.6309627944164104E-2</v>
      </c>
      <c r="AE542" s="17"/>
      <c r="AF542" s="17">
        <v>2.8856084192076099E-2</v>
      </c>
      <c r="AG542" s="17">
        <v>0.16244772420273099</v>
      </c>
      <c r="AH542" s="17">
        <v>5.71197190055708E-2</v>
      </c>
      <c r="AI542" s="17">
        <v>4.3493757075971397E-2</v>
      </c>
      <c r="AJ542" s="17">
        <v>0.283542261610782</v>
      </c>
      <c r="AK542" s="17"/>
      <c r="AL542" s="17">
        <v>0.143966449117852</v>
      </c>
      <c r="AM542" s="17">
        <v>8.7686357440454707E-2</v>
      </c>
      <c r="AN542" s="17">
        <v>9.2360289610516802E-2</v>
      </c>
      <c r="AO542" s="17">
        <v>1.7748338776714199E-2</v>
      </c>
      <c r="AP542" s="17">
        <v>0.13668804930792799</v>
      </c>
      <c r="AQ542" s="17"/>
      <c r="AR542" s="17">
        <v>3.9003687520907798E-2</v>
      </c>
      <c r="AS542" s="17"/>
      <c r="AT542" s="17">
        <v>2.21242457755828E-2</v>
      </c>
      <c r="AU542" s="17"/>
      <c r="AV542" s="17">
        <v>3.2231055097490899E-2</v>
      </c>
      <c r="AW542" s="17"/>
      <c r="AX542" s="17">
        <v>4.2906976779389497E-2</v>
      </c>
      <c r="AY542" s="17">
        <v>4.2113510145488801E-2</v>
      </c>
      <c r="AZ542" s="17"/>
      <c r="BA542" s="17">
        <v>0.18354924477749601</v>
      </c>
      <c r="BB542" s="17">
        <v>6.5085746416879198E-2</v>
      </c>
    </row>
    <row r="543" spans="2:54">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row>
    <row r="544" spans="2:54">
      <c r="B544" s="6" t="s">
        <v>244</v>
      </c>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row>
    <row r="545" spans="2:54">
      <c r="B545" s="24" t="s">
        <v>31</v>
      </c>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row>
    <row r="546" spans="2:54">
      <c r="B546" t="s">
        <v>216</v>
      </c>
      <c r="C546" s="17">
        <v>5.4875882310877297E-2</v>
      </c>
      <c r="D546" s="17">
        <v>8.4382100192910606E-2</v>
      </c>
      <c r="E546" s="17">
        <v>2.8708876659567499E-2</v>
      </c>
      <c r="F546" s="17"/>
      <c r="G546" s="17">
        <v>6.0529164005571602E-2</v>
      </c>
      <c r="H546" s="17">
        <v>0.115680858072699</v>
      </c>
      <c r="I546" s="17">
        <v>7.4942141471655399E-2</v>
      </c>
      <c r="J546" s="17">
        <v>2.98602861383667E-2</v>
      </c>
      <c r="K546" s="17">
        <v>2.5044878154668999E-2</v>
      </c>
      <c r="L546" s="17">
        <v>2.8017554245808599E-2</v>
      </c>
      <c r="M546" s="17"/>
      <c r="N546" s="17">
        <v>6.1873506597065898E-2</v>
      </c>
      <c r="O546" s="17">
        <v>4.86402554326009E-2</v>
      </c>
      <c r="P546" s="17">
        <v>5.2643894693216502E-2</v>
      </c>
      <c r="Q546" s="17">
        <v>5.6767090042613398E-2</v>
      </c>
      <c r="R546" s="17"/>
      <c r="S546" s="17">
        <v>0.11555617283097</v>
      </c>
      <c r="T546" s="17">
        <v>5.3967716317890102E-2</v>
      </c>
      <c r="U546" s="17">
        <v>6.4208169001044299E-2</v>
      </c>
      <c r="V546" s="17">
        <v>6.4974380590061401E-2</v>
      </c>
      <c r="W546" s="17">
        <v>3.4231912378068802E-2</v>
      </c>
      <c r="X546" s="17">
        <v>3.1913898507797397E-2</v>
      </c>
      <c r="Y546" s="17">
        <v>4.0128412820993602E-2</v>
      </c>
      <c r="Z546" s="17">
        <v>2.21643484770527E-2</v>
      </c>
      <c r="AA546" s="17">
        <v>6.5417769481937699E-2</v>
      </c>
      <c r="AB546" s="17">
        <v>5.1124722934780903E-2</v>
      </c>
      <c r="AC546" s="17">
        <v>1.9298415406559501E-2</v>
      </c>
      <c r="AD546" s="17">
        <v>0</v>
      </c>
      <c r="AE546" s="17"/>
      <c r="AF546" s="17">
        <v>0.10964713063126801</v>
      </c>
      <c r="AG546" s="17">
        <v>4.0473843603505297E-2</v>
      </c>
      <c r="AH546" s="17">
        <v>6.2169864796531298E-2</v>
      </c>
      <c r="AI546" s="17">
        <v>2.22533841387734E-2</v>
      </c>
      <c r="AJ546" s="17">
        <v>1.1692518257372801E-2</v>
      </c>
      <c r="AK546" s="17"/>
      <c r="AL546" s="17">
        <v>4.7869903280639003E-2</v>
      </c>
      <c r="AM546" s="17">
        <v>2.2170577511321499E-2</v>
      </c>
      <c r="AN546" s="17">
        <v>7.2819834631956903E-2</v>
      </c>
      <c r="AO546" s="17">
        <v>7.6493350530358398E-2</v>
      </c>
      <c r="AP546" s="17">
        <v>0.27033472473623299</v>
      </c>
      <c r="AQ546" s="17"/>
      <c r="AR546" s="17">
        <v>8.4988401252069107E-2</v>
      </c>
      <c r="AS546" s="17"/>
      <c r="AT546" s="17">
        <v>0.13524784107582999</v>
      </c>
      <c r="AU546" s="17"/>
      <c r="AV546" s="17">
        <v>7.3825902619068906E-2</v>
      </c>
      <c r="AW546" s="17"/>
      <c r="AX546" s="17">
        <v>0.135695242915987</v>
      </c>
      <c r="AY546" s="17">
        <v>9.2340874441054002E-2</v>
      </c>
      <c r="AZ546" s="17"/>
      <c r="BA546" s="17">
        <v>3.9471761102634798E-2</v>
      </c>
      <c r="BB546" s="17">
        <v>6.4638150330140406E-2</v>
      </c>
    </row>
    <row r="547" spans="2:54">
      <c r="B547" t="s">
        <v>217</v>
      </c>
      <c r="C547" s="17">
        <v>0.25033599231028297</v>
      </c>
      <c r="D547" s="17">
        <v>0.25150768499016302</v>
      </c>
      <c r="E547" s="17">
        <v>0.250508578487802</v>
      </c>
      <c r="F547" s="17"/>
      <c r="G547" s="17">
        <v>0.32195485755687903</v>
      </c>
      <c r="H547" s="17">
        <v>0.42181375051713099</v>
      </c>
      <c r="I547" s="17">
        <v>0.239405968716492</v>
      </c>
      <c r="J547" s="17">
        <v>0.25114844163387001</v>
      </c>
      <c r="K547" s="17">
        <v>0.175792972715616</v>
      </c>
      <c r="L547" s="17">
        <v>0.135362133329474</v>
      </c>
      <c r="M547" s="17"/>
      <c r="N547" s="17">
        <v>0.33226963067535897</v>
      </c>
      <c r="O547" s="17">
        <v>0.200313829327294</v>
      </c>
      <c r="P547" s="17">
        <v>0.26080877409446701</v>
      </c>
      <c r="Q547" s="17">
        <v>0.206362613886649</v>
      </c>
      <c r="R547" s="17"/>
      <c r="S547" s="17">
        <v>0.287241484184176</v>
      </c>
      <c r="T547" s="17">
        <v>0.159370231922982</v>
      </c>
      <c r="U547" s="17">
        <v>0.173500221795471</v>
      </c>
      <c r="V547" s="17">
        <v>0.232852615585388</v>
      </c>
      <c r="W547" s="17">
        <v>0.28620899311686798</v>
      </c>
      <c r="X547" s="17">
        <v>0.244944389547991</v>
      </c>
      <c r="Y547" s="17">
        <v>0.23059336329684699</v>
      </c>
      <c r="Z547" s="17">
        <v>0.31229945119903901</v>
      </c>
      <c r="AA547" s="17">
        <v>0.352898702807738</v>
      </c>
      <c r="AB547" s="17">
        <v>0.28686719765597701</v>
      </c>
      <c r="AC547" s="17">
        <v>0.321792550372413</v>
      </c>
      <c r="AD547" s="17">
        <v>0.13289834249999</v>
      </c>
      <c r="AE547" s="17"/>
      <c r="AF547" s="17">
        <v>0.42980903107769702</v>
      </c>
      <c r="AG547" s="17">
        <v>0.16508100672103601</v>
      </c>
      <c r="AH547" s="17">
        <v>0.22624068097587999</v>
      </c>
      <c r="AI547" s="17">
        <v>0.26257746495509598</v>
      </c>
      <c r="AJ547" s="17">
        <v>0.13650925456483001</v>
      </c>
      <c r="AK547" s="17"/>
      <c r="AL547" s="17">
        <v>0.18314738868608599</v>
      </c>
      <c r="AM547" s="17">
        <v>0.24534412018796301</v>
      </c>
      <c r="AN547" s="17">
        <v>0.28028053908616402</v>
      </c>
      <c r="AO547" s="17">
        <v>0.40517373221318198</v>
      </c>
      <c r="AP547" s="17">
        <v>0.29544234601424502</v>
      </c>
      <c r="AQ547" s="17"/>
      <c r="AR547" s="17">
        <v>0.41970023781840499</v>
      </c>
      <c r="AS547" s="17"/>
      <c r="AT547" s="17">
        <v>0.471541017525069</v>
      </c>
      <c r="AU547" s="17"/>
      <c r="AV547" s="17">
        <v>0.41645930505966899</v>
      </c>
      <c r="AW547" s="17"/>
      <c r="AX547" s="17">
        <v>0.33994379912379602</v>
      </c>
      <c r="AY547" s="17">
        <v>0.405525814541775</v>
      </c>
      <c r="AZ547" s="17"/>
      <c r="BA547" s="17">
        <v>0.165200736861224</v>
      </c>
      <c r="BB547" s="17">
        <v>0.31310095122989301</v>
      </c>
    </row>
    <row r="548" spans="2:54">
      <c r="B548" t="s">
        <v>218</v>
      </c>
      <c r="C548" s="17">
        <v>0.269422341125791</v>
      </c>
      <c r="D548" s="17">
        <v>0.248887276074446</v>
      </c>
      <c r="E548" s="17">
        <v>0.28594499700385201</v>
      </c>
      <c r="F548" s="17"/>
      <c r="G548" s="17">
        <v>0.33161997947595001</v>
      </c>
      <c r="H548" s="17">
        <v>0.16862897853862099</v>
      </c>
      <c r="I548" s="17">
        <v>0.269067989291006</v>
      </c>
      <c r="J548" s="17">
        <v>0.29112830232277798</v>
      </c>
      <c r="K548" s="17">
        <v>0.33308790134817601</v>
      </c>
      <c r="L548" s="17">
        <v>0.250707948495768</v>
      </c>
      <c r="M548" s="17"/>
      <c r="N548" s="17">
        <v>0.23834704798865999</v>
      </c>
      <c r="O548" s="17">
        <v>0.30451390761805802</v>
      </c>
      <c r="P548" s="17">
        <v>0.27498458347464599</v>
      </c>
      <c r="Q548" s="17">
        <v>0.25602636670253598</v>
      </c>
      <c r="R548" s="17"/>
      <c r="S548" s="17">
        <v>0.23812615301412801</v>
      </c>
      <c r="T548" s="17">
        <v>0.31576415717688899</v>
      </c>
      <c r="U548" s="17">
        <v>0.26652982843349299</v>
      </c>
      <c r="V548" s="17">
        <v>0.32345030657393797</v>
      </c>
      <c r="W548" s="17">
        <v>0.26676028928679502</v>
      </c>
      <c r="X548" s="17">
        <v>0.32746698609355002</v>
      </c>
      <c r="Y548" s="17">
        <v>0.30990265803369399</v>
      </c>
      <c r="Z548" s="17">
        <v>0.22742152059734599</v>
      </c>
      <c r="AA548" s="17">
        <v>0.16993812197533001</v>
      </c>
      <c r="AB548" s="17">
        <v>0.24742905451885999</v>
      </c>
      <c r="AC548" s="17">
        <v>0.206295661103015</v>
      </c>
      <c r="AD548" s="17">
        <v>0.33019420213384498</v>
      </c>
      <c r="AE548" s="17"/>
      <c r="AF548" s="17">
        <v>0.239794043906018</v>
      </c>
      <c r="AG548" s="17">
        <v>0.27015707575555398</v>
      </c>
      <c r="AH548" s="17">
        <v>0.34243875529248802</v>
      </c>
      <c r="AI548" s="17">
        <v>0.33233947128125901</v>
      </c>
      <c r="AJ548" s="17">
        <v>0.17689899192654501</v>
      </c>
      <c r="AK548" s="17"/>
      <c r="AL548" s="17">
        <v>0.28628970401380899</v>
      </c>
      <c r="AM548" s="17">
        <v>0.29706388376755899</v>
      </c>
      <c r="AN548" s="17">
        <v>0.28983740761643301</v>
      </c>
      <c r="AO548" s="17">
        <v>0.22522809934860999</v>
      </c>
      <c r="AP548" s="17">
        <v>0.26044735900761301</v>
      </c>
      <c r="AQ548" s="17"/>
      <c r="AR548" s="17">
        <v>0.226152961467462</v>
      </c>
      <c r="AS548" s="17"/>
      <c r="AT548" s="17">
        <v>0.15219819815561</v>
      </c>
      <c r="AU548" s="17"/>
      <c r="AV548" s="17">
        <v>0.27528233654571199</v>
      </c>
      <c r="AW548" s="17"/>
      <c r="AX548" s="17">
        <v>0.21433316065149099</v>
      </c>
      <c r="AY548" s="17">
        <v>0.27503263181826598</v>
      </c>
      <c r="AZ548" s="17"/>
      <c r="BA548" s="17">
        <v>0.22050628100835801</v>
      </c>
      <c r="BB548" s="17">
        <v>0.27055156025687899</v>
      </c>
    </row>
    <row r="549" spans="2:54">
      <c r="B549" t="s">
        <v>219</v>
      </c>
      <c r="C549" s="17">
        <v>0.30491562844423797</v>
      </c>
      <c r="D549" s="17">
        <v>0.28482580771944899</v>
      </c>
      <c r="E549" s="17">
        <v>0.322710874294931</v>
      </c>
      <c r="F549" s="17"/>
      <c r="G549" s="17">
        <v>0.23787062166341499</v>
      </c>
      <c r="H549" s="17">
        <v>0.22326549564631101</v>
      </c>
      <c r="I549" s="17">
        <v>0.30718343300253298</v>
      </c>
      <c r="J549" s="17">
        <v>0.348358171502476</v>
      </c>
      <c r="K549" s="17">
        <v>0.30366726396273402</v>
      </c>
      <c r="L549" s="17">
        <v>0.37604903742075302</v>
      </c>
      <c r="M549" s="17"/>
      <c r="N549" s="17">
        <v>0.26323062507036998</v>
      </c>
      <c r="O549" s="17">
        <v>0.31548196715886501</v>
      </c>
      <c r="P549" s="17">
        <v>0.31320396844232301</v>
      </c>
      <c r="Q549" s="17">
        <v>0.33499553419276001</v>
      </c>
      <c r="R549" s="17"/>
      <c r="S549" s="17">
        <v>0.26100618782699198</v>
      </c>
      <c r="T549" s="17">
        <v>0.29764236124668397</v>
      </c>
      <c r="U549" s="17">
        <v>0.35009633243817001</v>
      </c>
      <c r="V549" s="17">
        <v>0.243775320298659</v>
      </c>
      <c r="W549" s="17">
        <v>0.32159553720369199</v>
      </c>
      <c r="X549" s="17">
        <v>0.278466640728322</v>
      </c>
      <c r="Y549" s="17">
        <v>0.28267118924393198</v>
      </c>
      <c r="Z549" s="17">
        <v>0.26479024713841098</v>
      </c>
      <c r="AA549" s="17">
        <v>0.360293070187238</v>
      </c>
      <c r="AB549" s="17">
        <v>0.29222399370725199</v>
      </c>
      <c r="AC549" s="17">
        <v>0.345540360798478</v>
      </c>
      <c r="AD549" s="17">
        <v>0.47024176049855898</v>
      </c>
      <c r="AE549" s="17"/>
      <c r="AF549" s="17">
        <v>0.182330946841118</v>
      </c>
      <c r="AG549" s="17">
        <v>0.36659447741303802</v>
      </c>
      <c r="AH549" s="17">
        <v>0.28979025855755097</v>
      </c>
      <c r="AI549" s="17">
        <v>0.32005196686315102</v>
      </c>
      <c r="AJ549" s="17">
        <v>0.39903630878118801</v>
      </c>
      <c r="AK549" s="17"/>
      <c r="AL549" s="17">
        <v>0.34108112758289599</v>
      </c>
      <c r="AM549" s="17">
        <v>0.31075579701702</v>
      </c>
      <c r="AN549" s="17">
        <v>0.261272695259266</v>
      </c>
      <c r="AO549" s="17">
        <v>0.22679543091951701</v>
      </c>
      <c r="AP549" s="17">
        <v>8.1607608375813906E-2</v>
      </c>
      <c r="AQ549" s="17"/>
      <c r="AR549" s="17">
        <v>0.20526324884298</v>
      </c>
      <c r="AS549" s="17"/>
      <c r="AT549" s="17">
        <v>0.185455761923317</v>
      </c>
      <c r="AU549" s="17"/>
      <c r="AV549" s="17">
        <v>0.15608346475339899</v>
      </c>
      <c r="AW549" s="17"/>
      <c r="AX549" s="17">
        <v>0.216070387219016</v>
      </c>
      <c r="AY549" s="17">
        <v>0.18451555455139099</v>
      </c>
      <c r="AZ549" s="17"/>
      <c r="BA549" s="17">
        <v>0.37207519227353603</v>
      </c>
      <c r="BB549" s="17">
        <v>0.26737474309006098</v>
      </c>
    </row>
    <row r="550" spans="2:54">
      <c r="B550" t="s">
        <v>220</v>
      </c>
      <c r="C550" s="17">
        <v>0.12045015580881201</v>
      </c>
      <c r="D550" s="17">
        <v>0.13039713102303199</v>
      </c>
      <c r="E550" s="17">
        <v>0.11212667355384701</v>
      </c>
      <c r="F550" s="17"/>
      <c r="G550" s="17">
        <v>4.8025377298184901E-2</v>
      </c>
      <c r="H550" s="17">
        <v>7.0610917225238296E-2</v>
      </c>
      <c r="I550" s="17">
        <v>0.109400467518314</v>
      </c>
      <c r="J550" s="17">
        <v>7.9504798402509499E-2</v>
      </c>
      <c r="K550" s="17">
        <v>0.162406983818804</v>
      </c>
      <c r="L550" s="17">
        <v>0.209863326508197</v>
      </c>
      <c r="M550" s="17"/>
      <c r="N550" s="17">
        <v>0.10427918966854501</v>
      </c>
      <c r="O550" s="17">
        <v>0.131050040463183</v>
      </c>
      <c r="P550" s="17">
        <v>9.8358779295347004E-2</v>
      </c>
      <c r="Q550" s="17">
        <v>0.14584839517544201</v>
      </c>
      <c r="R550" s="17"/>
      <c r="S550" s="17">
        <v>9.8070002143734902E-2</v>
      </c>
      <c r="T550" s="17">
        <v>0.17325553333555399</v>
      </c>
      <c r="U550" s="17">
        <v>0.14566544833182099</v>
      </c>
      <c r="V550" s="17">
        <v>0.134947376951954</v>
      </c>
      <c r="W550" s="17">
        <v>9.1203268014577496E-2</v>
      </c>
      <c r="X550" s="17">
        <v>0.11720808512234</v>
      </c>
      <c r="Y550" s="17">
        <v>0.136704376604533</v>
      </c>
      <c r="Z550" s="17">
        <v>0.173324432588152</v>
      </c>
      <c r="AA550" s="17">
        <v>5.1452335547756203E-2</v>
      </c>
      <c r="AB550" s="17">
        <v>0.122355031183129</v>
      </c>
      <c r="AC550" s="17">
        <v>0.10707301231953401</v>
      </c>
      <c r="AD550" s="17">
        <v>6.6665694867606304E-2</v>
      </c>
      <c r="AE550" s="17"/>
      <c r="AF550" s="17">
        <v>3.8418847543899001E-2</v>
      </c>
      <c r="AG550" s="17">
        <v>0.15769359650686701</v>
      </c>
      <c r="AH550" s="17">
        <v>7.9360440377549302E-2</v>
      </c>
      <c r="AI550" s="17">
        <v>6.2777712761720797E-2</v>
      </c>
      <c r="AJ550" s="17">
        <v>0.275862926470065</v>
      </c>
      <c r="AK550" s="17"/>
      <c r="AL550" s="17">
        <v>0.14161187643657</v>
      </c>
      <c r="AM550" s="17">
        <v>0.124665621516137</v>
      </c>
      <c r="AN550" s="17">
        <v>9.5789523406179897E-2</v>
      </c>
      <c r="AO550" s="17">
        <v>6.63093869883329E-2</v>
      </c>
      <c r="AP550" s="17">
        <v>9.2167961866095605E-2</v>
      </c>
      <c r="AQ550" s="17"/>
      <c r="AR550" s="17">
        <v>6.3895150619084295E-2</v>
      </c>
      <c r="AS550" s="17"/>
      <c r="AT550" s="17">
        <v>5.55571813201731E-2</v>
      </c>
      <c r="AU550" s="17"/>
      <c r="AV550" s="17">
        <v>7.8348991022150399E-2</v>
      </c>
      <c r="AW550" s="17"/>
      <c r="AX550" s="17">
        <v>9.3957410089710203E-2</v>
      </c>
      <c r="AY550" s="17">
        <v>4.2585124647513801E-2</v>
      </c>
      <c r="AZ550" s="17"/>
      <c r="BA550" s="17">
        <v>0.20274602875424699</v>
      </c>
      <c r="BB550" s="17">
        <v>8.4334595093025502E-2</v>
      </c>
    </row>
    <row r="551" spans="2:54">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row>
    <row r="552" spans="2:54">
      <c r="B552" s="6" t="s">
        <v>245</v>
      </c>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row>
    <row r="553" spans="2:54">
      <c r="B553" s="24" t="s">
        <v>31</v>
      </c>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row>
    <row r="554" spans="2:54">
      <c r="B554" t="s">
        <v>216</v>
      </c>
      <c r="C554" s="17">
        <v>9.3209552050994293E-2</v>
      </c>
      <c r="D554" s="17">
        <v>0.11182785716806901</v>
      </c>
      <c r="E554" s="17">
        <v>7.5066541851733407E-2</v>
      </c>
      <c r="F554" s="17"/>
      <c r="G554" s="17">
        <v>0.13261244245805601</v>
      </c>
      <c r="H554" s="17">
        <v>0.12475017636866199</v>
      </c>
      <c r="I554" s="17">
        <v>0.12234848505224</v>
      </c>
      <c r="J554" s="17">
        <v>0.103293401598754</v>
      </c>
      <c r="K554" s="17">
        <v>7.1725136808403103E-2</v>
      </c>
      <c r="L554" s="17">
        <v>2.0447638627192299E-2</v>
      </c>
      <c r="M554" s="17"/>
      <c r="N554" s="17">
        <v>0.12974199187890101</v>
      </c>
      <c r="O554" s="17">
        <v>6.5166560156627695E-2</v>
      </c>
      <c r="P554" s="17">
        <v>6.0327729913144501E-2</v>
      </c>
      <c r="Q554" s="17">
        <v>0.111689954144257</v>
      </c>
      <c r="R554" s="17"/>
      <c r="S554" s="17">
        <v>0.16310320222227001</v>
      </c>
      <c r="T554" s="17">
        <v>8.1951255049451693E-2</v>
      </c>
      <c r="U554" s="17">
        <v>3.4510605477813899E-2</v>
      </c>
      <c r="V554" s="17">
        <v>6.0825842298163901E-2</v>
      </c>
      <c r="W554" s="17">
        <v>6.6271331325215205E-2</v>
      </c>
      <c r="X554" s="17">
        <v>8.8895425037077702E-2</v>
      </c>
      <c r="Y554" s="17">
        <v>9.0520491999292602E-2</v>
      </c>
      <c r="Z554" s="17">
        <v>0.11568809490353101</v>
      </c>
      <c r="AA554" s="17">
        <v>0.118303075086272</v>
      </c>
      <c r="AB554" s="17">
        <v>8.4068553534611401E-2</v>
      </c>
      <c r="AC554" s="17">
        <v>4.9543393583444201E-2</v>
      </c>
      <c r="AD554" s="17">
        <v>0.111657040060931</v>
      </c>
      <c r="AE554" s="17"/>
      <c r="AF554" s="17">
        <v>0.168120951518927</v>
      </c>
      <c r="AG554" s="17">
        <v>7.4155876044401894E-2</v>
      </c>
      <c r="AH554" s="17">
        <v>4.8246523481849199E-2</v>
      </c>
      <c r="AI554" s="17">
        <v>7.4620506852060606E-2</v>
      </c>
      <c r="AJ554" s="17">
        <v>3.8657386261425501E-2</v>
      </c>
      <c r="AK554" s="17"/>
      <c r="AL554" s="17">
        <v>7.18232262668803E-2</v>
      </c>
      <c r="AM554" s="17">
        <v>5.8994051331521302E-2</v>
      </c>
      <c r="AN554" s="17">
        <v>0.11102566153600001</v>
      </c>
      <c r="AO554" s="17">
        <v>0.16692698847739601</v>
      </c>
      <c r="AP554" s="17">
        <v>0.240516171643576</v>
      </c>
      <c r="AQ554" s="17"/>
      <c r="AR554" s="17">
        <v>0.20242873226518401</v>
      </c>
      <c r="AS554" s="17"/>
      <c r="AT554" s="17">
        <v>0.215717267172817</v>
      </c>
      <c r="AU554" s="17"/>
      <c r="AV554" s="17">
        <v>0.28455120142735901</v>
      </c>
      <c r="AW554" s="17"/>
      <c r="AX554" s="17">
        <v>0.131652986911139</v>
      </c>
      <c r="AY554" s="17">
        <v>0.180154371595274</v>
      </c>
      <c r="AZ554" s="17"/>
      <c r="BA554" s="17">
        <v>6.5514278038844007E-2</v>
      </c>
      <c r="BB554" s="17">
        <v>0.13082331086889501</v>
      </c>
    </row>
    <row r="555" spans="2:54">
      <c r="B555" t="s">
        <v>217</v>
      </c>
      <c r="C555" s="17">
        <v>0.31461065773700497</v>
      </c>
      <c r="D555" s="17">
        <v>0.32635356943194699</v>
      </c>
      <c r="E555" s="17">
        <v>0.30359710393900902</v>
      </c>
      <c r="F555" s="17"/>
      <c r="G555" s="17">
        <v>0.40162820818601902</v>
      </c>
      <c r="H555" s="17">
        <v>0.44776338880726102</v>
      </c>
      <c r="I555" s="17">
        <v>0.30037275876611802</v>
      </c>
      <c r="J555" s="17">
        <v>0.29780734541519099</v>
      </c>
      <c r="K555" s="17">
        <v>0.236946074087794</v>
      </c>
      <c r="L555" s="17">
        <v>0.22571370951668299</v>
      </c>
      <c r="M555" s="17"/>
      <c r="N555" s="17">
        <v>0.34329751873516701</v>
      </c>
      <c r="O555" s="17">
        <v>0.320873765272494</v>
      </c>
      <c r="P555" s="17">
        <v>0.334118625367547</v>
      </c>
      <c r="Q555" s="17">
        <v>0.25615262285226398</v>
      </c>
      <c r="R555" s="17"/>
      <c r="S555" s="17">
        <v>0.391529373928858</v>
      </c>
      <c r="T555" s="17">
        <v>0.34302599420354901</v>
      </c>
      <c r="U555" s="17">
        <v>0.26007130506091602</v>
      </c>
      <c r="V555" s="17">
        <v>0.28353789078386199</v>
      </c>
      <c r="W555" s="17">
        <v>0.30469315677918601</v>
      </c>
      <c r="X555" s="17">
        <v>0.26269120830468201</v>
      </c>
      <c r="Y555" s="17">
        <v>0.35130025096339301</v>
      </c>
      <c r="Z555" s="17">
        <v>0.32948591579369702</v>
      </c>
      <c r="AA555" s="17">
        <v>0.34991751389310899</v>
      </c>
      <c r="AB555" s="17">
        <v>0.32900882900228301</v>
      </c>
      <c r="AC555" s="17">
        <v>0.217807975403148</v>
      </c>
      <c r="AD555" s="17">
        <v>0.14741849058413201</v>
      </c>
      <c r="AE555" s="17"/>
      <c r="AF555" s="17">
        <v>0.44866970629389702</v>
      </c>
      <c r="AG555" s="17">
        <v>0.18640818730855099</v>
      </c>
      <c r="AH555" s="17">
        <v>0.42104402931370899</v>
      </c>
      <c r="AI555" s="17">
        <v>0.39354468638491602</v>
      </c>
      <c r="AJ555" s="17">
        <v>0.15990921866923799</v>
      </c>
      <c r="AK555" s="17"/>
      <c r="AL555" s="17">
        <v>0.259959434195838</v>
      </c>
      <c r="AM555" s="17">
        <v>0.30648340523944401</v>
      </c>
      <c r="AN555" s="17">
        <v>0.39092408838274101</v>
      </c>
      <c r="AO555" s="17">
        <v>0.35245637231188998</v>
      </c>
      <c r="AP555" s="17">
        <v>0.500669318641081</v>
      </c>
      <c r="AQ555" s="17"/>
      <c r="AR555" s="17">
        <v>0.368815273709304</v>
      </c>
      <c r="AS555" s="17"/>
      <c r="AT555" s="17">
        <v>0.35599108579258798</v>
      </c>
      <c r="AU555" s="17"/>
      <c r="AV555" s="17">
        <v>0.35039906306852198</v>
      </c>
      <c r="AW555" s="17"/>
      <c r="AX555" s="17">
        <v>0.39126347649930798</v>
      </c>
      <c r="AY555" s="17">
        <v>0.38294421655355798</v>
      </c>
      <c r="AZ555" s="17"/>
      <c r="BA555" s="17">
        <v>0.26760728348431401</v>
      </c>
      <c r="BB555" s="17">
        <v>0.33313373409428998</v>
      </c>
    </row>
    <row r="556" spans="2:54">
      <c r="B556" t="s">
        <v>218</v>
      </c>
      <c r="C556" s="17">
        <v>0.244134854923478</v>
      </c>
      <c r="D556" s="17">
        <v>0.21673958855752001</v>
      </c>
      <c r="E556" s="17">
        <v>0.26979180676713599</v>
      </c>
      <c r="F556" s="17"/>
      <c r="G556" s="17">
        <v>0.20003182808176401</v>
      </c>
      <c r="H556" s="17">
        <v>0.15741443962927501</v>
      </c>
      <c r="I556" s="17">
        <v>0.24546432079467601</v>
      </c>
      <c r="J556" s="17">
        <v>0.241778360749307</v>
      </c>
      <c r="K556" s="17">
        <v>0.29712007437953197</v>
      </c>
      <c r="L556" s="17">
        <v>0.31120091038025</v>
      </c>
      <c r="M556" s="17"/>
      <c r="N556" s="17">
        <v>0.22651096356084699</v>
      </c>
      <c r="O556" s="17">
        <v>0.22957755814935901</v>
      </c>
      <c r="P556" s="17">
        <v>0.26379715357436501</v>
      </c>
      <c r="Q556" s="17">
        <v>0.26396291232167002</v>
      </c>
      <c r="R556" s="17"/>
      <c r="S556" s="17">
        <v>0.21220997170685699</v>
      </c>
      <c r="T556" s="17">
        <v>0.24166518823302799</v>
      </c>
      <c r="U556" s="17">
        <v>0.28971152207133799</v>
      </c>
      <c r="V556" s="17">
        <v>0.32688427671454201</v>
      </c>
      <c r="W556" s="17">
        <v>0.15637314587939799</v>
      </c>
      <c r="X556" s="17">
        <v>0.285238018248619</v>
      </c>
      <c r="Y556" s="17">
        <v>0.21968776295374101</v>
      </c>
      <c r="Z556" s="17">
        <v>0.26189700011498401</v>
      </c>
      <c r="AA556" s="17">
        <v>0.210713614790944</v>
      </c>
      <c r="AB556" s="17">
        <v>0.24928380794726501</v>
      </c>
      <c r="AC556" s="17">
        <v>0.29875452257971402</v>
      </c>
      <c r="AD556" s="17">
        <v>0.187634677411114</v>
      </c>
      <c r="AE556" s="17"/>
      <c r="AF556" s="17">
        <v>0.22526432727715701</v>
      </c>
      <c r="AG556" s="17">
        <v>0.27322712419754902</v>
      </c>
      <c r="AH556" s="17">
        <v>0.25433539807700101</v>
      </c>
      <c r="AI556" s="17">
        <v>0.20052382577834199</v>
      </c>
      <c r="AJ556" s="17">
        <v>0.23932664672922199</v>
      </c>
      <c r="AK556" s="17"/>
      <c r="AL556" s="17">
        <v>0.262276329304514</v>
      </c>
      <c r="AM556" s="17">
        <v>0.26794628831409201</v>
      </c>
      <c r="AN556" s="17">
        <v>0.234540240446556</v>
      </c>
      <c r="AO556" s="17">
        <v>0.21541738009087699</v>
      </c>
      <c r="AP556" s="17">
        <v>0.106956728428289</v>
      </c>
      <c r="AQ556" s="17"/>
      <c r="AR556" s="17">
        <v>0.180310352035677</v>
      </c>
      <c r="AS556" s="17"/>
      <c r="AT556" s="17">
        <v>0.12676868636079799</v>
      </c>
      <c r="AU556" s="17"/>
      <c r="AV556" s="17">
        <v>0.19035691240036501</v>
      </c>
      <c r="AW556" s="17"/>
      <c r="AX556" s="17">
        <v>0.18474483132462399</v>
      </c>
      <c r="AY556" s="17">
        <v>0.24789472864093201</v>
      </c>
      <c r="AZ556" s="17"/>
      <c r="BA556" s="17">
        <v>0.23472629322843</v>
      </c>
      <c r="BB556" s="17">
        <v>0.238715701493879</v>
      </c>
    </row>
    <row r="557" spans="2:54">
      <c r="B557" t="s">
        <v>219</v>
      </c>
      <c r="C557" s="17">
        <v>0.228441117841444</v>
      </c>
      <c r="D557" s="17">
        <v>0.21442902110293199</v>
      </c>
      <c r="E557" s="17">
        <v>0.242596907304714</v>
      </c>
      <c r="F557" s="17"/>
      <c r="G557" s="17">
        <v>0.22762303914774701</v>
      </c>
      <c r="H557" s="17">
        <v>0.18959371277437001</v>
      </c>
      <c r="I557" s="17">
        <v>0.23263071399259899</v>
      </c>
      <c r="J557" s="17">
        <v>0.21716526135248901</v>
      </c>
      <c r="K557" s="17">
        <v>0.21217170171260399</v>
      </c>
      <c r="L557" s="17">
        <v>0.27917354031660502</v>
      </c>
      <c r="M557" s="17"/>
      <c r="N557" s="17">
        <v>0.203346423321033</v>
      </c>
      <c r="O557" s="17">
        <v>0.27157465031166</v>
      </c>
      <c r="P557" s="17">
        <v>0.230408243148398</v>
      </c>
      <c r="Q557" s="17">
        <v>0.21107738559449801</v>
      </c>
      <c r="R557" s="17"/>
      <c r="S557" s="17">
        <v>0.16358140282557301</v>
      </c>
      <c r="T557" s="17">
        <v>0.23688095978433099</v>
      </c>
      <c r="U557" s="17">
        <v>0.25813990654053498</v>
      </c>
      <c r="V557" s="17">
        <v>0.23503288688992299</v>
      </c>
      <c r="W557" s="17">
        <v>0.34506834191637498</v>
      </c>
      <c r="X557" s="17">
        <v>0.26490662553980798</v>
      </c>
      <c r="Y557" s="17">
        <v>0.15219266383255001</v>
      </c>
      <c r="Z557" s="17">
        <v>0.167283397073267</v>
      </c>
      <c r="AA557" s="17">
        <v>0.225980050338556</v>
      </c>
      <c r="AB557" s="17">
        <v>0.20876323793664101</v>
      </c>
      <c r="AC557" s="17">
        <v>0.21931207645388001</v>
      </c>
      <c r="AD557" s="17">
        <v>0.39675584045468598</v>
      </c>
      <c r="AE557" s="17"/>
      <c r="AF557" s="17">
        <v>0.124177246387395</v>
      </c>
      <c r="AG557" s="17">
        <v>0.29348255359281999</v>
      </c>
      <c r="AH557" s="17">
        <v>0.213325500235894</v>
      </c>
      <c r="AI557" s="17">
        <v>0.268808293628294</v>
      </c>
      <c r="AJ557" s="17">
        <v>0.29917508876264698</v>
      </c>
      <c r="AK557" s="17"/>
      <c r="AL557" s="17">
        <v>0.24095473874678699</v>
      </c>
      <c r="AM557" s="17">
        <v>0.25173120189489601</v>
      </c>
      <c r="AN557" s="17">
        <v>0.189172128707806</v>
      </c>
      <c r="AO557" s="17">
        <v>0.16527203475985699</v>
      </c>
      <c r="AP557" s="17">
        <v>0.15185778128705399</v>
      </c>
      <c r="AQ557" s="17"/>
      <c r="AR557" s="17">
        <v>0.139850616800543</v>
      </c>
      <c r="AS557" s="17"/>
      <c r="AT557" s="17">
        <v>0.13889416512714001</v>
      </c>
      <c r="AU557" s="17"/>
      <c r="AV557" s="17">
        <v>0.116924398024325</v>
      </c>
      <c r="AW557" s="17"/>
      <c r="AX557" s="17">
        <v>0.167161085772186</v>
      </c>
      <c r="AY557" s="17">
        <v>0.134499330946343</v>
      </c>
      <c r="AZ557" s="17"/>
      <c r="BA557" s="17">
        <v>0.24336869462675001</v>
      </c>
      <c r="BB557" s="17">
        <v>0.218971245442417</v>
      </c>
    </row>
    <row r="558" spans="2:54">
      <c r="B558" t="s">
        <v>220</v>
      </c>
      <c r="C558" s="17">
        <v>0.119603817447079</v>
      </c>
      <c r="D558" s="17">
        <v>0.130649963739531</v>
      </c>
      <c r="E558" s="17">
        <v>0.108947640137407</v>
      </c>
      <c r="F558" s="17"/>
      <c r="G558" s="17">
        <v>3.8104482126414298E-2</v>
      </c>
      <c r="H558" s="17">
        <v>8.0478282420432201E-2</v>
      </c>
      <c r="I558" s="17">
        <v>9.9183721394366903E-2</v>
      </c>
      <c r="J558" s="17">
        <v>0.139955630884259</v>
      </c>
      <c r="K558" s="17">
        <v>0.182037013011666</v>
      </c>
      <c r="L558" s="17">
        <v>0.16346420115926899</v>
      </c>
      <c r="M558" s="17"/>
      <c r="N558" s="17">
        <v>9.7103102504052893E-2</v>
      </c>
      <c r="O558" s="17">
        <v>0.11280746610986001</v>
      </c>
      <c r="P558" s="17">
        <v>0.111348247996546</v>
      </c>
      <c r="Q558" s="17">
        <v>0.15711712508731199</v>
      </c>
      <c r="R558" s="17"/>
      <c r="S558" s="17">
        <v>6.9576049316441693E-2</v>
      </c>
      <c r="T558" s="17">
        <v>9.6476602729639996E-2</v>
      </c>
      <c r="U558" s="17">
        <v>0.15756666084939699</v>
      </c>
      <c r="V558" s="17">
        <v>9.3719103313509897E-2</v>
      </c>
      <c r="W558" s="17">
        <v>0.12759402409982601</v>
      </c>
      <c r="X558" s="17">
        <v>9.8268722869813793E-2</v>
      </c>
      <c r="Y558" s="17">
        <v>0.18629883025102301</v>
      </c>
      <c r="Z558" s="17">
        <v>0.125645592114521</v>
      </c>
      <c r="AA558" s="17">
        <v>9.5085745891119303E-2</v>
      </c>
      <c r="AB558" s="17">
        <v>0.12887557157919899</v>
      </c>
      <c r="AC558" s="17">
        <v>0.21458203197981399</v>
      </c>
      <c r="AD558" s="17">
        <v>0.15653395148913701</v>
      </c>
      <c r="AE558" s="17"/>
      <c r="AF558" s="17">
        <v>3.37677685226251E-2</v>
      </c>
      <c r="AG558" s="17">
        <v>0.172726258856678</v>
      </c>
      <c r="AH558" s="17">
        <v>6.3048548891547498E-2</v>
      </c>
      <c r="AI558" s="17">
        <v>6.2502687356387407E-2</v>
      </c>
      <c r="AJ558" s="17">
        <v>0.262931659577468</v>
      </c>
      <c r="AK558" s="17"/>
      <c r="AL558" s="17">
        <v>0.16498627148598199</v>
      </c>
      <c r="AM558" s="17">
        <v>0.114845053220047</v>
      </c>
      <c r="AN558" s="17">
        <v>7.4337880926897207E-2</v>
      </c>
      <c r="AO558" s="17">
        <v>9.9927224359979805E-2</v>
      </c>
      <c r="AP558" s="17">
        <v>0</v>
      </c>
      <c r="AQ558" s="17"/>
      <c r="AR558" s="17">
        <v>0.108595025189292</v>
      </c>
      <c r="AS558" s="17"/>
      <c r="AT558" s="17">
        <v>0.16262879554665699</v>
      </c>
      <c r="AU558" s="17"/>
      <c r="AV558" s="17">
        <v>5.7768425079428601E-2</v>
      </c>
      <c r="AW558" s="17"/>
      <c r="AX558" s="17">
        <v>0.125177619492744</v>
      </c>
      <c r="AY558" s="17">
        <v>5.4507352263893499E-2</v>
      </c>
      <c r="AZ558" s="17"/>
      <c r="BA558" s="17">
        <v>0.18878345062166199</v>
      </c>
      <c r="BB558" s="17">
        <v>7.8356008100518598E-2</v>
      </c>
    </row>
    <row r="559" spans="2:54">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row>
    <row r="560" spans="2:54">
      <c r="B560" s="6" t="s">
        <v>246</v>
      </c>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row>
    <row r="561" spans="2:54">
      <c r="B561" s="24" t="s">
        <v>31</v>
      </c>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row>
    <row r="562" spans="2:54">
      <c r="B562" t="s">
        <v>216</v>
      </c>
      <c r="C562" s="17">
        <v>0.14912406350053001</v>
      </c>
      <c r="D562" s="17">
        <v>0.16752098319723999</v>
      </c>
      <c r="E562" s="17">
        <v>0.13129254094296799</v>
      </c>
      <c r="F562" s="17"/>
      <c r="G562" s="17">
        <v>0.18653039084990899</v>
      </c>
      <c r="H562" s="17">
        <v>0.16875335934857799</v>
      </c>
      <c r="I562" s="17">
        <v>0.145159573542437</v>
      </c>
      <c r="J562" s="17">
        <v>0.16095410087162801</v>
      </c>
      <c r="K562" s="17">
        <v>0.14024184193265701</v>
      </c>
      <c r="L562" s="17">
        <v>0.108379413073798</v>
      </c>
      <c r="M562" s="17"/>
      <c r="N562" s="17">
        <v>0.20539172866378999</v>
      </c>
      <c r="O562" s="17">
        <v>0.142499822905372</v>
      </c>
      <c r="P562" s="17">
        <v>8.0163025653572501E-2</v>
      </c>
      <c r="Q562" s="17">
        <v>0.15447979161775799</v>
      </c>
      <c r="R562" s="17"/>
      <c r="S562" s="17">
        <v>0.20911617495853799</v>
      </c>
      <c r="T562" s="17">
        <v>0.15957071144396701</v>
      </c>
      <c r="U562" s="17">
        <v>0.112399283835622</v>
      </c>
      <c r="V562" s="17">
        <v>0.13398928510288999</v>
      </c>
      <c r="W562" s="17">
        <v>6.8540822518995695E-2</v>
      </c>
      <c r="X562" s="17">
        <v>0.15097329782341201</v>
      </c>
      <c r="Y562" s="17">
        <v>0.17866601008910099</v>
      </c>
      <c r="Z562" s="17">
        <v>0.107120168544436</v>
      </c>
      <c r="AA562" s="17">
        <v>0.15750868023032</v>
      </c>
      <c r="AB562" s="17">
        <v>0.117540619219939</v>
      </c>
      <c r="AC562" s="17">
        <v>0.168911518246813</v>
      </c>
      <c r="AD562" s="17">
        <v>0.14350443025376799</v>
      </c>
      <c r="AE562" s="17"/>
      <c r="AF562" s="17">
        <v>0.21384096560131999</v>
      </c>
      <c r="AG562" s="17">
        <v>0.122614878806034</v>
      </c>
      <c r="AH562" s="17">
        <v>0.16215532155350501</v>
      </c>
      <c r="AI562" s="17">
        <v>0.28107453908326202</v>
      </c>
      <c r="AJ562" s="17">
        <v>4.26983911594482E-2</v>
      </c>
      <c r="AK562" s="17"/>
      <c r="AL562" s="17">
        <v>0.11198902771333601</v>
      </c>
      <c r="AM562" s="17">
        <v>0.13692307519917701</v>
      </c>
      <c r="AN562" s="17">
        <v>0.18937652755869999</v>
      </c>
      <c r="AO562" s="17">
        <v>0.20820866897554899</v>
      </c>
      <c r="AP562" s="17">
        <v>0.36110228855945298</v>
      </c>
      <c r="AQ562" s="17"/>
      <c r="AR562" s="17">
        <v>0.288752293282725</v>
      </c>
      <c r="AS562" s="17"/>
      <c r="AT562" s="17">
        <v>0.23424477375415201</v>
      </c>
      <c r="AU562" s="17"/>
      <c r="AV562" s="17">
        <v>0.399127974728479</v>
      </c>
      <c r="AW562" s="17"/>
      <c r="AX562" s="17">
        <v>0.18549352300098401</v>
      </c>
      <c r="AY562" s="17">
        <v>0.19924434097909099</v>
      </c>
      <c r="AZ562" s="17"/>
      <c r="BA562" s="17">
        <v>0.114038691688993</v>
      </c>
      <c r="BB562" s="17">
        <v>0.18623367726350801</v>
      </c>
    </row>
    <row r="563" spans="2:54">
      <c r="B563" t="s">
        <v>217</v>
      </c>
      <c r="C563" s="17">
        <v>0.32846853074404597</v>
      </c>
      <c r="D563" s="17">
        <v>0.33332399063781298</v>
      </c>
      <c r="E563" s="17">
        <v>0.32424777476469502</v>
      </c>
      <c r="F563" s="17"/>
      <c r="G563" s="17">
        <v>0.36833907603595001</v>
      </c>
      <c r="H563" s="17">
        <v>0.344666217656667</v>
      </c>
      <c r="I563" s="17">
        <v>0.346794775062372</v>
      </c>
      <c r="J563" s="17">
        <v>0.26729661180006697</v>
      </c>
      <c r="K563" s="17">
        <v>0.31901992383968097</v>
      </c>
      <c r="L563" s="17">
        <v>0.33122277946683198</v>
      </c>
      <c r="M563" s="17"/>
      <c r="N563" s="17">
        <v>0.362737014308324</v>
      </c>
      <c r="O563" s="17">
        <v>0.32533312145565402</v>
      </c>
      <c r="P563" s="17">
        <v>0.33982889480262701</v>
      </c>
      <c r="Q563" s="17">
        <v>0.28246053784554898</v>
      </c>
      <c r="R563" s="17"/>
      <c r="S563" s="17">
        <v>0.318500333018849</v>
      </c>
      <c r="T563" s="17">
        <v>0.35233925529629501</v>
      </c>
      <c r="U563" s="17">
        <v>0.35924640821119902</v>
      </c>
      <c r="V563" s="17">
        <v>0.37865399683636602</v>
      </c>
      <c r="W563" s="17">
        <v>0.392205638737262</v>
      </c>
      <c r="X563" s="17">
        <v>0.295585063551208</v>
      </c>
      <c r="Y563" s="17">
        <v>0.30580769161624199</v>
      </c>
      <c r="Z563" s="17">
        <v>0.166196590366741</v>
      </c>
      <c r="AA563" s="17">
        <v>0.32371481801431501</v>
      </c>
      <c r="AB563" s="17">
        <v>0.38714833822610401</v>
      </c>
      <c r="AC563" s="17">
        <v>0.27257945884706902</v>
      </c>
      <c r="AD563" s="17">
        <v>0.25742426892784998</v>
      </c>
      <c r="AE563" s="17"/>
      <c r="AF563" s="17">
        <v>0.405410653919685</v>
      </c>
      <c r="AG563" s="17">
        <v>0.27905156928108299</v>
      </c>
      <c r="AH563" s="17">
        <v>0.41993190422125198</v>
      </c>
      <c r="AI563" s="17">
        <v>0.29738612604133602</v>
      </c>
      <c r="AJ563" s="17">
        <v>0.235104795888814</v>
      </c>
      <c r="AK563" s="17"/>
      <c r="AL563" s="17">
        <v>0.26322216737734</v>
      </c>
      <c r="AM563" s="17">
        <v>0.31564139041692602</v>
      </c>
      <c r="AN563" s="17">
        <v>0.37365109458794998</v>
      </c>
      <c r="AO563" s="17">
        <v>0.35372403189705298</v>
      </c>
      <c r="AP563" s="17">
        <v>0.48640933607373998</v>
      </c>
      <c r="AQ563" s="17"/>
      <c r="AR563" s="17">
        <v>0.38605091426343802</v>
      </c>
      <c r="AS563" s="17"/>
      <c r="AT563" s="17">
        <v>0.29067942845125799</v>
      </c>
      <c r="AU563" s="17"/>
      <c r="AV563" s="17">
        <v>0.38965687989703202</v>
      </c>
      <c r="AW563" s="17"/>
      <c r="AX563" s="17">
        <v>0.361928834171237</v>
      </c>
      <c r="AY563" s="17">
        <v>0.37142009881594301</v>
      </c>
      <c r="AZ563" s="17"/>
      <c r="BA563" s="17">
        <v>0.27538860916320201</v>
      </c>
      <c r="BB563" s="17">
        <v>0.381103282959323</v>
      </c>
    </row>
    <row r="564" spans="2:54">
      <c r="B564" t="s">
        <v>218</v>
      </c>
      <c r="C564" s="17">
        <v>0.215917938964694</v>
      </c>
      <c r="D564" s="17">
        <v>0.19211110150892699</v>
      </c>
      <c r="E564" s="17">
        <v>0.238000519264673</v>
      </c>
      <c r="F564" s="17"/>
      <c r="G564" s="17">
        <v>0.20268827343333301</v>
      </c>
      <c r="H564" s="17">
        <v>0.20414024537391501</v>
      </c>
      <c r="I564" s="17">
        <v>0.18000878504331499</v>
      </c>
      <c r="J564" s="17">
        <v>0.220774340412388</v>
      </c>
      <c r="K564" s="17">
        <v>0.22631162567966401</v>
      </c>
      <c r="L564" s="17">
        <v>0.25630013858175998</v>
      </c>
      <c r="M564" s="17"/>
      <c r="N564" s="17">
        <v>0.184111744391728</v>
      </c>
      <c r="O564" s="17">
        <v>0.23522485327099299</v>
      </c>
      <c r="P564" s="17">
        <v>0.202373210718338</v>
      </c>
      <c r="Q564" s="17">
        <v>0.241811511867871</v>
      </c>
      <c r="R564" s="17"/>
      <c r="S564" s="17">
        <v>0.23033993417017701</v>
      </c>
      <c r="T564" s="17">
        <v>0.19668188570460299</v>
      </c>
      <c r="U564" s="17">
        <v>0.21013260847301199</v>
      </c>
      <c r="V564" s="17">
        <v>0.2363782553056</v>
      </c>
      <c r="W564" s="17">
        <v>0.12901061709776501</v>
      </c>
      <c r="X564" s="17">
        <v>0.26546232699568001</v>
      </c>
      <c r="Y564" s="17">
        <v>0.201450540240737</v>
      </c>
      <c r="Z564" s="17">
        <v>0.33306382699182802</v>
      </c>
      <c r="AA564" s="17">
        <v>0.212093011124667</v>
      </c>
      <c r="AB564" s="17">
        <v>0.22528939942151599</v>
      </c>
      <c r="AC564" s="17">
        <v>0.17186329751614299</v>
      </c>
      <c r="AD564" s="17">
        <v>0.187942406917602</v>
      </c>
      <c r="AE564" s="17"/>
      <c r="AF564" s="17">
        <v>0.20411346720777601</v>
      </c>
      <c r="AG564" s="17">
        <v>0.25208639222545698</v>
      </c>
      <c r="AH564" s="17">
        <v>0.18588401159600201</v>
      </c>
      <c r="AI564" s="17">
        <v>0.15789248710558401</v>
      </c>
      <c r="AJ564" s="17">
        <v>0.16989482710842899</v>
      </c>
      <c r="AK564" s="17"/>
      <c r="AL564" s="17">
        <v>0.26289769985945499</v>
      </c>
      <c r="AM564" s="17">
        <v>0.20345098952964299</v>
      </c>
      <c r="AN564" s="17">
        <v>0.190279716491631</v>
      </c>
      <c r="AO564" s="17">
        <v>0.17726016843327699</v>
      </c>
      <c r="AP564" s="17">
        <v>6.5125062309001003E-2</v>
      </c>
      <c r="AQ564" s="17"/>
      <c r="AR564" s="17">
        <v>0.112727098493422</v>
      </c>
      <c r="AS564" s="17"/>
      <c r="AT564" s="17">
        <v>0.114450569286335</v>
      </c>
      <c r="AU564" s="17"/>
      <c r="AV564" s="17">
        <v>9.92111936152833E-2</v>
      </c>
      <c r="AW564" s="17"/>
      <c r="AX564" s="17">
        <v>0.20782353458007599</v>
      </c>
      <c r="AY564" s="17">
        <v>0.21901533822983299</v>
      </c>
      <c r="AZ564" s="17"/>
      <c r="BA564" s="17">
        <v>0.19388773001071999</v>
      </c>
      <c r="BB564" s="17">
        <v>0.197786186637713</v>
      </c>
    </row>
    <row r="565" spans="2:54">
      <c r="B565" t="s">
        <v>219</v>
      </c>
      <c r="C565" s="17">
        <v>0.192584752461294</v>
      </c>
      <c r="D565" s="17">
        <v>0.183829554915939</v>
      </c>
      <c r="E565" s="17">
        <v>0.20151343871723301</v>
      </c>
      <c r="F565" s="17"/>
      <c r="G565" s="17">
        <v>0.186192930146933</v>
      </c>
      <c r="H565" s="17">
        <v>0.20985518410936799</v>
      </c>
      <c r="I565" s="17">
        <v>0.24134746206875701</v>
      </c>
      <c r="J565" s="17">
        <v>0.20533090390748901</v>
      </c>
      <c r="K565" s="17">
        <v>0.16316937752149999</v>
      </c>
      <c r="L565" s="17">
        <v>0.14580888988680199</v>
      </c>
      <c r="M565" s="17"/>
      <c r="N565" s="17">
        <v>0.153622526303684</v>
      </c>
      <c r="O565" s="17">
        <v>0.18955530348881899</v>
      </c>
      <c r="P565" s="17">
        <v>0.247262359926157</v>
      </c>
      <c r="Q565" s="17">
        <v>0.19599187541070201</v>
      </c>
      <c r="R565" s="17"/>
      <c r="S565" s="17">
        <v>0.153334878846423</v>
      </c>
      <c r="T565" s="17">
        <v>0.17971494848637001</v>
      </c>
      <c r="U565" s="17">
        <v>0.21839546722963499</v>
      </c>
      <c r="V565" s="17">
        <v>0.154914614383758</v>
      </c>
      <c r="W565" s="17">
        <v>0.27125529438338902</v>
      </c>
      <c r="X565" s="17">
        <v>0.18361974443193799</v>
      </c>
      <c r="Y565" s="17">
        <v>0.18633584525962901</v>
      </c>
      <c r="Z565" s="17">
        <v>0.22636294592238601</v>
      </c>
      <c r="AA565" s="17">
        <v>0.20520268920606799</v>
      </c>
      <c r="AB565" s="17">
        <v>0.14004557641293799</v>
      </c>
      <c r="AC565" s="17">
        <v>0.238375467685496</v>
      </c>
      <c r="AD565" s="17">
        <v>0.29218217096634602</v>
      </c>
      <c r="AE565" s="17"/>
      <c r="AF565" s="17">
        <v>0.14022670583983299</v>
      </c>
      <c r="AG565" s="17">
        <v>0.202070300581877</v>
      </c>
      <c r="AH565" s="17">
        <v>0.147685432240175</v>
      </c>
      <c r="AI565" s="17">
        <v>0.162374495510687</v>
      </c>
      <c r="AJ565" s="17">
        <v>0.31373770682357499</v>
      </c>
      <c r="AK565" s="17"/>
      <c r="AL565" s="17">
        <v>0.20404965586079299</v>
      </c>
      <c r="AM565" s="17">
        <v>0.221734250107084</v>
      </c>
      <c r="AN565" s="17">
        <v>0.15024572027411001</v>
      </c>
      <c r="AO565" s="17">
        <v>0.190125080075117</v>
      </c>
      <c r="AP565" s="17">
        <v>8.7363313057805106E-2</v>
      </c>
      <c r="AQ565" s="17"/>
      <c r="AR565" s="17">
        <v>9.6471004052892703E-2</v>
      </c>
      <c r="AS565" s="17"/>
      <c r="AT565" s="17">
        <v>0.146737175727637</v>
      </c>
      <c r="AU565" s="17"/>
      <c r="AV565" s="17">
        <v>5.4848291095119302E-2</v>
      </c>
      <c r="AW565" s="17"/>
      <c r="AX565" s="17">
        <v>0.14015601029682501</v>
      </c>
      <c r="AY565" s="17">
        <v>0.16036244288096899</v>
      </c>
      <c r="AZ565" s="17"/>
      <c r="BA565" s="17">
        <v>0.23317722123401699</v>
      </c>
      <c r="BB565" s="17">
        <v>0.170334817031672</v>
      </c>
    </row>
    <row r="566" spans="2:54">
      <c r="B566" t="s">
        <v>220</v>
      </c>
      <c r="C566" s="17">
        <v>0.113904714329436</v>
      </c>
      <c r="D566" s="17">
        <v>0.123214369740081</v>
      </c>
      <c r="E566" s="17">
        <v>0.10494572631043</v>
      </c>
      <c r="F566" s="17"/>
      <c r="G566" s="17">
        <v>5.62493295338743E-2</v>
      </c>
      <c r="H566" s="17">
        <v>7.2584993511472004E-2</v>
      </c>
      <c r="I566" s="17">
        <v>8.6689404283118499E-2</v>
      </c>
      <c r="J566" s="17">
        <v>0.14564404300842801</v>
      </c>
      <c r="K566" s="17">
        <v>0.15125723102649899</v>
      </c>
      <c r="L566" s="17">
        <v>0.15828877899080801</v>
      </c>
      <c r="M566" s="17"/>
      <c r="N566" s="17">
        <v>9.4136986332474595E-2</v>
      </c>
      <c r="O566" s="17">
        <v>0.107386898879162</v>
      </c>
      <c r="P566" s="17">
        <v>0.13037250889930499</v>
      </c>
      <c r="Q566" s="17">
        <v>0.12525628325811899</v>
      </c>
      <c r="R566" s="17"/>
      <c r="S566" s="17">
        <v>8.8708679006013799E-2</v>
      </c>
      <c r="T566" s="17">
        <v>0.111693199068765</v>
      </c>
      <c r="U566" s="17">
        <v>9.9826232250531305E-2</v>
      </c>
      <c r="V566" s="17">
        <v>9.6063848371386096E-2</v>
      </c>
      <c r="W566" s="17">
        <v>0.13898762726258801</v>
      </c>
      <c r="X566" s="17">
        <v>0.104359567197762</v>
      </c>
      <c r="Y566" s="17">
        <v>0.12773991279429101</v>
      </c>
      <c r="Z566" s="17">
        <v>0.16725646817461001</v>
      </c>
      <c r="AA566" s="17">
        <v>0.10148080142463101</v>
      </c>
      <c r="AB566" s="17">
        <v>0.12997606671950299</v>
      </c>
      <c r="AC566" s="17">
        <v>0.14827025770447899</v>
      </c>
      <c r="AD566" s="17">
        <v>0.11894672293443299</v>
      </c>
      <c r="AE566" s="17"/>
      <c r="AF566" s="17">
        <v>3.6408207431384398E-2</v>
      </c>
      <c r="AG566" s="17">
        <v>0.14417685910555</v>
      </c>
      <c r="AH566" s="17">
        <v>8.4343330389065496E-2</v>
      </c>
      <c r="AI566" s="17">
        <v>0.101272352259132</v>
      </c>
      <c r="AJ566" s="17">
        <v>0.23856427901973301</v>
      </c>
      <c r="AK566" s="17"/>
      <c r="AL566" s="17">
        <v>0.157841449189076</v>
      </c>
      <c r="AM566" s="17">
        <v>0.122250294747169</v>
      </c>
      <c r="AN566" s="17">
        <v>9.6446941087609095E-2</v>
      </c>
      <c r="AO566" s="17">
        <v>7.06820506190034E-2</v>
      </c>
      <c r="AP566" s="17">
        <v>0</v>
      </c>
      <c r="AQ566" s="17"/>
      <c r="AR566" s="17">
        <v>0.115998689907522</v>
      </c>
      <c r="AS566" s="17"/>
      <c r="AT566" s="17">
        <v>0.21388805278061901</v>
      </c>
      <c r="AU566" s="17"/>
      <c r="AV566" s="17">
        <v>5.7155660664085998E-2</v>
      </c>
      <c r="AW566" s="17"/>
      <c r="AX566" s="17">
        <v>0.104598097950877</v>
      </c>
      <c r="AY566" s="17">
        <v>4.9957779094163803E-2</v>
      </c>
      <c r="AZ566" s="17"/>
      <c r="BA566" s="17">
        <v>0.18350774790306801</v>
      </c>
      <c r="BB566" s="17">
        <v>6.4542036107784806E-2</v>
      </c>
    </row>
    <row r="567" spans="2:54">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row>
    <row r="568" spans="2:54">
      <c r="B568" s="6" t="s">
        <v>247</v>
      </c>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row>
    <row r="569" spans="2:54">
      <c r="B569" s="24" t="s">
        <v>31</v>
      </c>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row>
    <row r="570" spans="2:54">
      <c r="B570" t="s">
        <v>216</v>
      </c>
      <c r="C570" s="17">
        <v>0.208837482153064</v>
      </c>
      <c r="D570" s="17">
        <v>0.24258210353586901</v>
      </c>
      <c r="E570" s="17">
        <v>0.176021307436142</v>
      </c>
      <c r="F570" s="17"/>
      <c r="G570" s="17">
        <v>0.26200428002391701</v>
      </c>
      <c r="H570" s="17">
        <v>0.26959626562102101</v>
      </c>
      <c r="I570" s="17">
        <v>0.21252734022559999</v>
      </c>
      <c r="J570" s="17">
        <v>0.17196051002857901</v>
      </c>
      <c r="K570" s="17">
        <v>0.21945177290762299</v>
      </c>
      <c r="L570" s="17">
        <v>0.14408103939020001</v>
      </c>
      <c r="M570" s="17"/>
      <c r="N570" s="17">
        <v>0.26326985074132497</v>
      </c>
      <c r="O570" s="17">
        <v>0.22850097084580701</v>
      </c>
      <c r="P570" s="17">
        <v>0.162192122217727</v>
      </c>
      <c r="Q570" s="17">
        <v>0.16679660757364101</v>
      </c>
      <c r="R570" s="17"/>
      <c r="S570" s="17">
        <v>0.28959908991646899</v>
      </c>
      <c r="T570" s="17">
        <v>0.23957064239870099</v>
      </c>
      <c r="U570" s="17">
        <v>0.20460514040420799</v>
      </c>
      <c r="V570" s="17">
        <v>0.19829532965183</v>
      </c>
      <c r="W570" s="17">
        <v>0.108290745818673</v>
      </c>
      <c r="X570" s="17">
        <v>0.207587723110506</v>
      </c>
      <c r="Y570" s="17">
        <v>0.19658514629488499</v>
      </c>
      <c r="Z570" s="17">
        <v>0.144625783934754</v>
      </c>
      <c r="AA570" s="17">
        <v>0.186220189541841</v>
      </c>
      <c r="AB570" s="17">
        <v>0.217969654383109</v>
      </c>
      <c r="AC570" s="17">
        <v>0.20599636223394599</v>
      </c>
      <c r="AD570" s="17">
        <v>0.17451007205073699</v>
      </c>
      <c r="AE570" s="17"/>
      <c r="AF570" s="17">
        <v>0.32153805203470098</v>
      </c>
      <c r="AG570" s="17">
        <v>0.127400507732153</v>
      </c>
      <c r="AH570" s="17">
        <v>0.24239149151765499</v>
      </c>
      <c r="AI570" s="17">
        <v>0.31926017939197499</v>
      </c>
      <c r="AJ570" s="17">
        <v>7.8798264464541606E-2</v>
      </c>
      <c r="AK570" s="17"/>
      <c r="AL570" s="17">
        <v>0.15213233598699</v>
      </c>
      <c r="AM570" s="17">
        <v>0.17470285128169899</v>
      </c>
      <c r="AN570" s="17">
        <v>0.30025069380681302</v>
      </c>
      <c r="AO570" s="17">
        <v>0.27957861441120302</v>
      </c>
      <c r="AP570" s="17">
        <v>0.35757482608422198</v>
      </c>
      <c r="AQ570" s="17"/>
      <c r="AR570" s="17">
        <v>0.32178298171796998</v>
      </c>
      <c r="AS570" s="17"/>
      <c r="AT570" s="17">
        <v>0.266472295310692</v>
      </c>
      <c r="AU570" s="17"/>
      <c r="AV570" s="17">
        <v>0.42370538284263098</v>
      </c>
      <c r="AW570" s="17"/>
      <c r="AX570" s="17">
        <v>0.278867504051443</v>
      </c>
      <c r="AY570" s="17">
        <v>0.29253294605010199</v>
      </c>
      <c r="AZ570" s="17"/>
      <c r="BA570" s="17">
        <v>0.15307901464200499</v>
      </c>
      <c r="BB570" s="17">
        <v>0.26831626522385899</v>
      </c>
    </row>
    <row r="571" spans="2:54">
      <c r="B571" t="s">
        <v>217</v>
      </c>
      <c r="C571" s="17">
        <v>0.367336230146808</v>
      </c>
      <c r="D571" s="17">
        <v>0.33847878385143199</v>
      </c>
      <c r="E571" s="17">
        <v>0.396316427909499</v>
      </c>
      <c r="F571" s="17"/>
      <c r="G571" s="17">
        <v>0.45112660585459502</v>
      </c>
      <c r="H571" s="17">
        <v>0.33409019375142501</v>
      </c>
      <c r="I571" s="17">
        <v>0.41013543747849701</v>
      </c>
      <c r="J571" s="17">
        <v>0.34782005933389598</v>
      </c>
      <c r="K571" s="17">
        <v>0.32575011399056703</v>
      </c>
      <c r="L571" s="17">
        <v>0.34876911716669201</v>
      </c>
      <c r="M571" s="17"/>
      <c r="N571" s="17">
        <v>0.413096640113707</v>
      </c>
      <c r="O571" s="17">
        <v>0.32784632737341202</v>
      </c>
      <c r="P571" s="17">
        <v>0.41749522971081299</v>
      </c>
      <c r="Q571" s="17">
        <v>0.31643803012427302</v>
      </c>
      <c r="R571" s="17"/>
      <c r="S571" s="17">
        <v>0.38929153484456402</v>
      </c>
      <c r="T571" s="17">
        <v>0.39199394977407298</v>
      </c>
      <c r="U571" s="17">
        <v>0.38368978627216799</v>
      </c>
      <c r="V571" s="17">
        <v>0.34080444133863702</v>
      </c>
      <c r="W571" s="17">
        <v>0.49003132973605401</v>
      </c>
      <c r="X571" s="17">
        <v>0.27848500890334099</v>
      </c>
      <c r="Y571" s="17">
        <v>0.36000414312371598</v>
      </c>
      <c r="Z571" s="17">
        <v>0.32408970319936298</v>
      </c>
      <c r="AA571" s="17">
        <v>0.42363928229054498</v>
      </c>
      <c r="AB571" s="17">
        <v>0.35280879455919101</v>
      </c>
      <c r="AC571" s="17">
        <v>0.30392078488005903</v>
      </c>
      <c r="AD571" s="17">
        <v>0.21655347931420599</v>
      </c>
      <c r="AE571" s="17"/>
      <c r="AF571" s="17">
        <v>0.40581866834562502</v>
      </c>
      <c r="AG571" s="17">
        <v>0.33472505614536302</v>
      </c>
      <c r="AH571" s="17">
        <v>0.440487323739782</v>
      </c>
      <c r="AI571" s="17">
        <v>0.41269249311860101</v>
      </c>
      <c r="AJ571" s="17">
        <v>0.31301094265565699</v>
      </c>
      <c r="AK571" s="17"/>
      <c r="AL571" s="17">
        <v>0.295059622891304</v>
      </c>
      <c r="AM571" s="17">
        <v>0.40391664361540502</v>
      </c>
      <c r="AN571" s="17">
        <v>0.40338659598008503</v>
      </c>
      <c r="AO571" s="17">
        <v>0.40368116490358003</v>
      </c>
      <c r="AP571" s="17">
        <v>0.45815566750143599</v>
      </c>
      <c r="AQ571" s="17"/>
      <c r="AR571" s="17">
        <v>0.361699410846469</v>
      </c>
      <c r="AS571" s="17"/>
      <c r="AT571" s="17">
        <v>0.34970695140618901</v>
      </c>
      <c r="AU571" s="17"/>
      <c r="AV571" s="17">
        <v>0.36353093965696298</v>
      </c>
      <c r="AW571" s="17"/>
      <c r="AX571" s="17">
        <v>0.45163648288084401</v>
      </c>
      <c r="AY571" s="17">
        <v>0.370745776447023</v>
      </c>
      <c r="AZ571" s="17"/>
      <c r="BA571" s="17">
        <v>0.348597183035179</v>
      </c>
      <c r="BB571" s="17">
        <v>0.366763078403057</v>
      </c>
    </row>
    <row r="572" spans="2:54">
      <c r="B572" t="s">
        <v>218</v>
      </c>
      <c r="C572" s="17">
        <v>0.18663481412142399</v>
      </c>
      <c r="D572" s="17">
        <v>0.168412640655698</v>
      </c>
      <c r="E572" s="17">
        <v>0.20317917619315401</v>
      </c>
      <c r="F572" s="17"/>
      <c r="G572" s="17">
        <v>0.143302762635725</v>
      </c>
      <c r="H572" s="17">
        <v>0.16556361899618299</v>
      </c>
      <c r="I572" s="17">
        <v>0.15434645157915</v>
      </c>
      <c r="J572" s="17">
        <v>0.218677687892504</v>
      </c>
      <c r="K572" s="17">
        <v>0.17700391545886901</v>
      </c>
      <c r="L572" s="17">
        <v>0.24094394467916599</v>
      </c>
      <c r="M572" s="17"/>
      <c r="N572" s="17">
        <v>0.126026535032146</v>
      </c>
      <c r="O572" s="17">
        <v>0.19970862676669801</v>
      </c>
      <c r="P572" s="17">
        <v>0.185227386089487</v>
      </c>
      <c r="Q572" s="17">
        <v>0.24361849661624899</v>
      </c>
      <c r="R572" s="17"/>
      <c r="S572" s="17">
        <v>0.14858154500651599</v>
      </c>
      <c r="T572" s="17">
        <v>0.157513607284405</v>
      </c>
      <c r="U572" s="17">
        <v>0.19511538140735901</v>
      </c>
      <c r="V572" s="17">
        <v>0.24067070988782499</v>
      </c>
      <c r="W572" s="17">
        <v>8.2494785659340306E-2</v>
      </c>
      <c r="X572" s="17">
        <v>0.280393030840205</v>
      </c>
      <c r="Y572" s="17">
        <v>0.15206206743749001</v>
      </c>
      <c r="Z572" s="17">
        <v>0.26699395622698702</v>
      </c>
      <c r="AA572" s="17">
        <v>0.14944972391654099</v>
      </c>
      <c r="AB572" s="17">
        <v>0.22253175752437601</v>
      </c>
      <c r="AC572" s="17">
        <v>0.21478115115402499</v>
      </c>
      <c r="AD572" s="17">
        <v>0.232081294360447</v>
      </c>
      <c r="AE572" s="17"/>
      <c r="AF572" s="17">
        <v>0.15939253098018699</v>
      </c>
      <c r="AG572" s="17">
        <v>0.24070926721578501</v>
      </c>
      <c r="AH572" s="17">
        <v>0.146760536054207</v>
      </c>
      <c r="AI572" s="17">
        <v>9.0965075526226805E-2</v>
      </c>
      <c r="AJ572" s="17">
        <v>0.18803504863901099</v>
      </c>
      <c r="AK572" s="17"/>
      <c r="AL572" s="17">
        <v>0.25373199557599802</v>
      </c>
      <c r="AM572" s="17">
        <v>0.16016811024313299</v>
      </c>
      <c r="AN572" s="17">
        <v>0.154091341435904</v>
      </c>
      <c r="AO572" s="17">
        <v>0.14600927359660401</v>
      </c>
      <c r="AP572" s="17">
        <v>4.8466906983926097E-2</v>
      </c>
      <c r="AQ572" s="17"/>
      <c r="AR572" s="17">
        <v>0.104990893917946</v>
      </c>
      <c r="AS572" s="17"/>
      <c r="AT572" s="17">
        <v>0.10106264493427999</v>
      </c>
      <c r="AU572" s="17"/>
      <c r="AV572" s="17">
        <v>8.5739075827831399E-2</v>
      </c>
      <c r="AW572" s="17"/>
      <c r="AX572" s="17">
        <v>7.5777133575116104E-2</v>
      </c>
      <c r="AY572" s="17">
        <v>0.18790034812440101</v>
      </c>
      <c r="AZ572" s="17"/>
      <c r="BA572" s="17">
        <v>0.18242360633898699</v>
      </c>
      <c r="BB572" s="17">
        <v>0.18710759597739099</v>
      </c>
    </row>
    <row r="573" spans="2:54">
      <c r="B573" t="s">
        <v>219</v>
      </c>
      <c r="C573" s="17">
        <v>0.148699252521065</v>
      </c>
      <c r="D573" s="17">
        <v>0.15407764956499201</v>
      </c>
      <c r="E573" s="17">
        <v>0.14366264097109199</v>
      </c>
      <c r="F573" s="17"/>
      <c r="G573" s="17">
        <v>0.113875182416719</v>
      </c>
      <c r="H573" s="17">
        <v>0.16720905616766199</v>
      </c>
      <c r="I573" s="17">
        <v>0.15948046613915601</v>
      </c>
      <c r="J573" s="17">
        <v>0.15451370194223299</v>
      </c>
      <c r="K573" s="17">
        <v>0.12317172207876299</v>
      </c>
      <c r="L573" s="17">
        <v>0.15702864622542201</v>
      </c>
      <c r="M573" s="17"/>
      <c r="N573" s="17">
        <v>0.130630832119078</v>
      </c>
      <c r="O573" s="17">
        <v>0.16482527968813701</v>
      </c>
      <c r="P573" s="17">
        <v>0.150867018405869</v>
      </c>
      <c r="Q573" s="17">
        <v>0.14973820803329799</v>
      </c>
      <c r="R573" s="17"/>
      <c r="S573" s="17">
        <v>0.130685727219434</v>
      </c>
      <c r="T573" s="17">
        <v>0.105566725755369</v>
      </c>
      <c r="U573" s="17">
        <v>0.15819208707437299</v>
      </c>
      <c r="V573" s="17">
        <v>0.15283158060709701</v>
      </c>
      <c r="W573" s="17">
        <v>0.220002867880561</v>
      </c>
      <c r="X573" s="17">
        <v>0.15558874656416199</v>
      </c>
      <c r="Y573" s="17">
        <v>0.167617286542219</v>
      </c>
      <c r="Z573" s="17">
        <v>0.172920378643519</v>
      </c>
      <c r="AA573" s="17">
        <v>0.15607327541077901</v>
      </c>
      <c r="AB573" s="17">
        <v>5.0349182821868697E-2</v>
      </c>
      <c r="AC573" s="17">
        <v>0.15204842694531301</v>
      </c>
      <c r="AD573" s="17">
        <v>0.33926792571990599</v>
      </c>
      <c r="AE573" s="17"/>
      <c r="AF573" s="17">
        <v>8.6224228108035594E-2</v>
      </c>
      <c r="AG573" s="17">
        <v>0.16261844081858301</v>
      </c>
      <c r="AH573" s="17">
        <v>0.121440216882018</v>
      </c>
      <c r="AI573" s="17">
        <v>9.74731755874233E-2</v>
      </c>
      <c r="AJ573" s="17">
        <v>0.23743926254692699</v>
      </c>
      <c r="AK573" s="17"/>
      <c r="AL573" s="17">
        <v>0.17234967496793699</v>
      </c>
      <c r="AM573" s="17">
        <v>0.15947981614391099</v>
      </c>
      <c r="AN573" s="17">
        <v>0.102867446101881</v>
      </c>
      <c r="AO573" s="17">
        <v>0.107612204012379</v>
      </c>
      <c r="AP573" s="17">
        <v>0.135802599430416</v>
      </c>
      <c r="AQ573" s="17"/>
      <c r="AR573" s="17">
        <v>0.10609822057911</v>
      </c>
      <c r="AS573" s="17"/>
      <c r="AT573" s="17">
        <v>0.126724234141118</v>
      </c>
      <c r="AU573" s="17"/>
      <c r="AV573" s="17">
        <v>6.11590230216345E-2</v>
      </c>
      <c r="AW573" s="17"/>
      <c r="AX573" s="17">
        <v>7.10626224182975E-2</v>
      </c>
      <c r="AY573" s="17">
        <v>0.112757295563988</v>
      </c>
      <c r="AZ573" s="17"/>
      <c r="BA573" s="17">
        <v>0.16791200134179901</v>
      </c>
      <c r="BB573" s="17">
        <v>0.12580719115971001</v>
      </c>
    </row>
    <row r="574" spans="2:54">
      <c r="B574" t="s">
        <v>220</v>
      </c>
      <c r="C574" s="17">
        <v>8.8492221057639098E-2</v>
      </c>
      <c r="D574" s="17">
        <v>9.6448822392008998E-2</v>
      </c>
      <c r="E574" s="17">
        <v>8.0820447490113106E-2</v>
      </c>
      <c r="F574" s="17"/>
      <c r="G574" s="17">
        <v>2.9691169069043202E-2</v>
      </c>
      <c r="H574" s="17">
        <v>6.3540865463708601E-2</v>
      </c>
      <c r="I574" s="17">
        <v>6.3510304577597598E-2</v>
      </c>
      <c r="J574" s="17">
        <v>0.10702804080278699</v>
      </c>
      <c r="K574" s="17">
        <v>0.15462247556417699</v>
      </c>
      <c r="L574" s="17">
        <v>0.10917725253852099</v>
      </c>
      <c r="M574" s="17"/>
      <c r="N574" s="17">
        <v>6.6976141993744506E-2</v>
      </c>
      <c r="O574" s="17">
        <v>7.9118795325946706E-2</v>
      </c>
      <c r="P574" s="17">
        <v>8.4218243576103496E-2</v>
      </c>
      <c r="Q574" s="17">
        <v>0.123408657652539</v>
      </c>
      <c r="R574" s="17"/>
      <c r="S574" s="17">
        <v>4.1842103013016302E-2</v>
      </c>
      <c r="T574" s="17">
        <v>0.105355074787452</v>
      </c>
      <c r="U574" s="17">
        <v>5.8397604841890799E-2</v>
      </c>
      <c r="V574" s="17">
        <v>6.7397938514611302E-2</v>
      </c>
      <c r="W574" s="17">
        <v>9.9180270905371806E-2</v>
      </c>
      <c r="X574" s="17">
        <v>7.7945490581785695E-2</v>
      </c>
      <c r="Y574" s="17">
        <v>0.12373135660169</v>
      </c>
      <c r="Z574" s="17">
        <v>9.1370177995377E-2</v>
      </c>
      <c r="AA574" s="17">
        <v>8.4617528840294207E-2</v>
      </c>
      <c r="AB574" s="17">
        <v>0.156340610711455</v>
      </c>
      <c r="AC574" s="17">
        <v>0.123253274786656</v>
      </c>
      <c r="AD574" s="17">
        <v>3.7587228554703998E-2</v>
      </c>
      <c r="AE574" s="17"/>
      <c r="AF574" s="17">
        <v>2.7026520531451801E-2</v>
      </c>
      <c r="AG574" s="17">
        <v>0.13454672808811599</v>
      </c>
      <c r="AH574" s="17">
        <v>4.8920431806338198E-2</v>
      </c>
      <c r="AI574" s="17">
        <v>7.9609076375774399E-2</v>
      </c>
      <c r="AJ574" s="17">
        <v>0.18271648169386401</v>
      </c>
      <c r="AK574" s="17"/>
      <c r="AL574" s="17">
        <v>0.126726370577771</v>
      </c>
      <c r="AM574" s="17">
        <v>0.10173257871585201</v>
      </c>
      <c r="AN574" s="17">
        <v>3.9403922675316498E-2</v>
      </c>
      <c r="AO574" s="17">
        <v>6.3118743076234302E-2</v>
      </c>
      <c r="AP574" s="17">
        <v>0</v>
      </c>
      <c r="AQ574" s="17"/>
      <c r="AR574" s="17">
        <v>0.10542849293850599</v>
      </c>
      <c r="AS574" s="17"/>
      <c r="AT574" s="17">
        <v>0.156033874207721</v>
      </c>
      <c r="AU574" s="17"/>
      <c r="AV574" s="17">
        <v>6.5865578650940795E-2</v>
      </c>
      <c r="AW574" s="17"/>
      <c r="AX574" s="17">
        <v>0.122656257074299</v>
      </c>
      <c r="AY574" s="17">
        <v>3.60636338144854E-2</v>
      </c>
      <c r="AZ574" s="17"/>
      <c r="BA574" s="17">
        <v>0.14798819464203</v>
      </c>
      <c r="BB574" s="17">
        <v>5.2005869235982001E-2</v>
      </c>
    </row>
    <row r="575" spans="2:54">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row>
    <row r="576" spans="2:54">
      <c r="B576" s="6" t="s">
        <v>248</v>
      </c>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row>
    <row r="577" spans="2:54">
      <c r="B577" s="24" t="s">
        <v>31</v>
      </c>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row>
    <row r="578" spans="2:54">
      <c r="B578" t="s">
        <v>216</v>
      </c>
      <c r="C578" s="17">
        <v>0.13472921288756801</v>
      </c>
      <c r="D578" s="17">
        <v>0.14715750433644401</v>
      </c>
      <c r="E578" s="17">
        <v>0.12273995384460699</v>
      </c>
      <c r="F578" s="17"/>
      <c r="G578" s="17">
        <v>0.20634787834659199</v>
      </c>
      <c r="H578" s="17">
        <v>0.154717209759343</v>
      </c>
      <c r="I578" s="17">
        <v>0.156811700989094</v>
      </c>
      <c r="J578" s="17">
        <v>0.15259419885227399</v>
      </c>
      <c r="K578" s="17">
        <v>9.6557268484748701E-2</v>
      </c>
      <c r="L578" s="17">
        <v>6.2912024080286399E-2</v>
      </c>
      <c r="M578" s="17"/>
      <c r="N578" s="17">
        <v>0.180317326320376</v>
      </c>
      <c r="O578" s="17">
        <v>0.12985354514171099</v>
      </c>
      <c r="P578" s="17">
        <v>8.8437594538820399E-2</v>
      </c>
      <c r="Q578" s="17">
        <v>0.12913951716980099</v>
      </c>
      <c r="R578" s="17"/>
      <c r="S578" s="17">
        <v>0.23523702119098799</v>
      </c>
      <c r="T578" s="17">
        <v>0.111034836625439</v>
      </c>
      <c r="U578" s="17">
        <v>9.6129278289288994E-2</v>
      </c>
      <c r="V578" s="17">
        <v>0.160600621878772</v>
      </c>
      <c r="W578" s="17">
        <v>0.12963476895291701</v>
      </c>
      <c r="X578" s="17">
        <v>0.107399009355369</v>
      </c>
      <c r="Y578" s="17">
        <v>0.122487922212898</v>
      </c>
      <c r="Z578" s="17">
        <v>0.12566449433943</v>
      </c>
      <c r="AA578" s="17">
        <v>0.133237816648068</v>
      </c>
      <c r="AB578" s="17">
        <v>8.5448560028484305E-2</v>
      </c>
      <c r="AC578" s="17">
        <v>0.110362360712946</v>
      </c>
      <c r="AD578" s="17">
        <v>0.111657040060931</v>
      </c>
      <c r="AE578" s="17"/>
      <c r="AF578" s="17">
        <v>0.218726127544872</v>
      </c>
      <c r="AG578" s="17">
        <v>9.8426450162415996E-2</v>
      </c>
      <c r="AH578" s="17">
        <v>0.143611927688747</v>
      </c>
      <c r="AI578" s="17">
        <v>0.23071972868097301</v>
      </c>
      <c r="AJ578" s="17">
        <v>3.5745495725832098E-2</v>
      </c>
      <c r="AK578" s="17"/>
      <c r="AL578" s="17">
        <v>0.11124063878557899</v>
      </c>
      <c r="AM578" s="17">
        <v>0.13264656508154399</v>
      </c>
      <c r="AN578" s="17">
        <v>0.14641197584872601</v>
      </c>
      <c r="AO578" s="17">
        <v>0.226783365141462</v>
      </c>
      <c r="AP578" s="17">
        <v>0.306702346445348</v>
      </c>
      <c r="AQ578" s="17"/>
      <c r="AR578" s="17">
        <v>0.28367093482821099</v>
      </c>
      <c r="AS578" s="17"/>
      <c r="AT578" s="17">
        <v>0.26375378036052299</v>
      </c>
      <c r="AU578" s="17"/>
      <c r="AV578" s="17">
        <v>0.41723145967995601</v>
      </c>
      <c r="AW578" s="17"/>
      <c r="AX578" s="17">
        <v>0.23501464996720101</v>
      </c>
      <c r="AY578" s="17">
        <v>0.17482798892831899</v>
      </c>
      <c r="AZ578" s="17"/>
      <c r="BA578" s="17">
        <v>9.2729788845113403E-2</v>
      </c>
      <c r="BB578" s="17">
        <v>0.15740225535647701</v>
      </c>
    </row>
    <row r="579" spans="2:54">
      <c r="B579" t="s">
        <v>217</v>
      </c>
      <c r="C579" s="17">
        <v>0.319340454865018</v>
      </c>
      <c r="D579" s="17">
        <v>0.32658939425834099</v>
      </c>
      <c r="E579" s="17">
        <v>0.312751871613554</v>
      </c>
      <c r="F579" s="17"/>
      <c r="G579" s="17">
        <v>0.37432706043974701</v>
      </c>
      <c r="H579" s="17">
        <v>0.34756459865737499</v>
      </c>
      <c r="I579" s="17">
        <v>0.34252607830677201</v>
      </c>
      <c r="J579" s="17">
        <v>0.28598885158479498</v>
      </c>
      <c r="K579" s="17">
        <v>0.29197717999598999</v>
      </c>
      <c r="L579" s="17">
        <v>0.28620960313340499</v>
      </c>
      <c r="M579" s="17"/>
      <c r="N579" s="17">
        <v>0.35050437428035802</v>
      </c>
      <c r="O579" s="17">
        <v>0.31586346553626099</v>
      </c>
      <c r="P579" s="17">
        <v>0.33660775453249397</v>
      </c>
      <c r="Q579" s="17">
        <v>0.276533066733753</v>
      </c>
      <c r="R579" s="17"/>
      <c r="S579" s="17">
        <v>0.311826156474176</v>
      </c>
      <c r="T579" s="17">
        <v>0.37150842138579399</v>
      </c>
      <c r="U579" s="17">
        <v>0.26887642667780898</v>
      </c>
      <c r="V579" s="17">
        <v>0.23029473664922101</v>
      </c>
      <c r="W579" s="17">
        <v>0.33532015978379698</v>
      </c>
      <c r="X579" s="17">
        <v>0.37260838645808603</v>
      </c>
      <c r="Y579" s="17">
        <v>0.35724429542789399</v>
      </c>
      <c r="Z579" s="17">
        <v>0.37393188820067602</v>
      </c>
      <c r="AA579" s="17">
        <v>0.34400223264931301</v>
      </c>
      <c r="AB579" s="17">
        <v>0.35063656203001697</v>
      </c>
      <c r="AC579" s="17">
        <v>0.18557757207043499</v>
      </c>
      <c r="AD579" s="17">
        <v>0.25348673649153403</v>
      </c>
      <c r="AE579" s="17"/>
      <c r="AF579" s="17">
        <v>0.42244572307193301</v>
      </c>
      <c r="AG579" s="17">
        <v>0.276311125614914</v>
      </c>
      <c r="AH579" s="17">
        <v>0.35660223669950297</v>
      </c>
      <c r="AI579" s="17">
        <v>0.39978676765329002</v>
      </c>
      <c r="AJ579" s="17">
        <v>0.188199765792148</v>
      </c>
      <c r="AK579" s="17"/>
      <c r="AL579" s="17">
        <v>0.25680082781556302</v>
      </c>
      <c r="AM579" s="17">
        <v>0.305563561261398</v>
      </c>
      <c r="AN579" s="17">
        <v>0.37982842034319197</v>
      </c>
      <c r="AO579" s="17">
        <v>0.34250586220260998</v>
      </c>
      <c r="AP579" s="17">
        <v>0.43565527507159801</v>
      </c>
      <c r="AQ579" s="17"/>
      <c r="AR579" s="17">
        <v>0.34839970376999702</v>
      </c>
      <c r="AS579" s="17"/>
      <c r="AT579" s="17">
        <v>0.29865188959861899</v>
      </c>
      <c r="AU579" s="17"/>
      <c r="AV579" s="17">
        <v>0.342618950166168</v>
      </c>
      <c r="AW579" s="17"/>
      <c r="AX579" s="17">
        <v>0.39823120201531098</v>
      </c>
      <c r="AY579" s="17">
        <v>0.41214053085566299</v>
      </c>
      <c r="AZ579" s="17"/>
      <c r="BA579" s="17">
        <v>0.27659523185239498</v>
      </c>
      <c r="BB579" s="17">
        <v>0.37726492800617201</v>
      </c>
    </row>
    <row r="580" spans="2:54">
      <c r="B580" t="s">
        <v>218</v>
      </c>
      <c r="C580" s="17">
        <v>0.24176619076469799</v>
      </c>
      <c r="D580" s="17">
        <v>0.22242572548256001</v>
      </c>
      <c r="E580" s="17">
        <v>0.25950227532231201</v>
      </c>
      <c r="F580" s="17"/>
      <c r="G580" s="17">
        <v>0.147661906390468</v>
      </c>
      <c r="H580" s="17">
        <v>0.224349447906491</v>
      </c>
      <c r="I580" s="17">
        <v>0.219538755189496</v>
      </c>
      <c r="J580" s="17">
        <v>0.23844815605286601</v>
      </c>
      <c r="K580" s="17">
        <v>0.25812023913618998</v>
      </c>
      <c r="L580" s="17">
        <v>0.328006370638804</v>
      </c>
      <c r="M580" s="17"/>
      <c r="N580" s="17">
        <v>0.208459727098283</v>
      </c>
      <c r="O580" s="17">
        <v>0.25475722554791203</v>
      </c>
      <c r="P580" s="17">
        <v>0.23591579096634799</v>
      </c>
      <c r="Q580" s="17">
        <v>0.26555473867720403</v>
      </c>
      <c r="R580" s="17"/>
      <c r="S580" s="17">
        <v>0.21114558785467499</v>
      </c>
      <c r="T580" s="17">
        <v>0.248748123907716</v>
      </c>
      <c r="U580" s="17">
        <v>0.34558802118465298</v>
      </c>
      <c r="V580" s="17">
        <v>0.28077355743647697</v>
      </c>
      <c r="W580" s="17">
        <v>0.207633841661924</v>
      </c>
      <c r="X580" s="17">
        <v>0.18273854566013301</v>
      </c>
      <c r="Y580" s="17">
        <v>0.210343384650576</v>
      </c>
      <c r="Z580" s="17">
        <v>0.19556358461434301</v>
      </c>
      <c r="AA580" s="17">
        <v>0.21307140291572499</v>
      </c>
      <c r="AB580" s="17">
        <v>0.27680077625046801</v>
      </c>
      <c r="AC580" s="17">
        <v>0.303281162063395</v>
      </c>
      <c r="AD580" s="17">
        <v>0.263585610928667</v>
      </c>
      <c r="AE580" s="17"/>
      <c r="AF580" s="17">
        <v>0.200636510587754</v>
      </c>
      <c r="AG580" s="17">
        <v>0.283241405764037</v>
      </c>
      <c r="AH580" s="17">
        <v>0.247196275652355</v>
      </c>
      <c r="AI580" s="17">
        <v>9.6482317959350195E-2</v>
      </c>
      <c r="AJ580" s="17">
        <v>0.217780990651227</v>
      </c>
      <c r="AK580" s="17"/>
      <c r="AL580" s="17">
        <v>0.27103530724184299</v>
      </c>
      <c r="AM580" s="17">
        <v>0.248925609937729</v>
      </c>
      <c r="AN580" s="17">
        <v>0.22640017061543599</v>
      </c>
      <c r="AO580" s="17">
        <v>0.19440174031499599</v>
      </c>
      <c r="AP580" s="17">
        <v>0.17055708328187799</v>
      </c>
      <c r="AQ580" s="17"/>
      <c r="AR580" s="17">
        <v>0.102228592220377</v>
      </c>
      <c r="AS580" s="17"/>
      <c r="AT580" s="17">
        <v>4.9080983809692703E-2</v>
      </c>
      <c r="AU580" s="17"/>
      <c r="AV580" s="17">
        <v>7.2008027672937805E-2</v>
      </c>
      <c r="AW580" s="17"/>
      <c r="AX580" s="17">
        <v>0.18694853483386001</v>
      </c>
      <c r="AY580" s="17">
        <v>0.19496705034733</v>
      </c>
      <c r="AZ580" s="17"/>
      <c r="BA580" s="17">
        <v>0.23915791975798401</v>
      </c>
      <c r="BB580" s="17">
        <v>0.24332179818805999</v>
      </c>
    </row>
    <row r="581" spans="2:54">
      <c r="B581" t="s">
        <v>219</v>
      </c>
      <c r="C581" s="17">
        <v>0.19435294436123299</v>
      </c>
      <c r="D581" s="17">
        <v>0.185067181283113</v>
      </c>
      <c r="E581" s="17">
        <v>0.203806081185674</v>
      </c>
      <c r="F581" s="17"/>
      <c r="G581" s="17">
        <v>0.22185748214419099</v>
      </c>
      <c r="H581" s="17">
        <v>0.18893370911415799</v>
      </c>
      <c r="I581" s="17">
        <v>0.20907924183922</v>
      </c>
      <c r="J581" s="17">
        <v>0.17960542792299999</v>
      </c>
      <c r="K581" s="17">
        <v>0.190834600665968</v>
      </c>
      <c r="L581" s="17">
        <v>0.18314387627294201</v>
      </c>
      <c r="M581" s="17"/>
      <c r="N581" s="17">
        <v>0.17605414828489499</v>
      </c>
      <c r="O581" s="17">
        <v>0.192109827657124</v>
      </c>
      <c r="P581" s="17">
        <v>0.20499503161225899</v>
      </c>
      <c r="Q581" s="17">
        <v>0.21349703647198301</v>
      </c>
      <c r="R581" s="17"/>
      <c r="S581" s="17">
        <v>0.19689510784414399</v>
      </c>
      <c r="T581" s="17">
        <v>0.13707548490487001</v>
      </c>
      <c r="U581" s="17">
        <v>0.17167597195195</v>
      </c>
      <c r="V581" s="17">
        <v>0.25387774905483601</v>
      </c>
      <c r="W581" s="17">
        <v>0.234104490790143</v>
      </c>
      <c r="X581" s="17">
        <v>0.22660045737623599</v>
      </c>
      <c r="Y581" s="17">
        <v>0.16036901485449601</v>
      </c>
      <c r="Z581" s="17">
        <v>0.17170190287321399</v>
      </c>
      <c r="AA581" s="17">
        <v>0.191850770166901</v>
      </c>
      <c r="AB581" s="17">
        <v>0.141284377908453</v>
      </c>
      <c r="AC581" s="17">
        <v>0.24346335605823799</v>
      </c>
      <c r="AD581" s="17">
        <v>0.29016939213395598</v>
      </c>
      <c r="AE581" s="17"/>
      <c r="AF581" s="17">
        <v>0.12598586079767801</v>
      </c>
      <c r="AG581" s="17">
        <v>0.21846883836741299</v>
      </c>
      <c r="AH581" s="17">
        <v>0.182079803550141</v>
      </c>
      <c r="AI581" s="17">
        <v>0.18094369893933501</v>
      </c>
      <c r="AJ581" s="17">
        <v>0.28903614090491497</v>
      </c>
      <c r="AK581" s="17"/>
      <c r="AL581" s="17">
        <v>0.22457121236588401</v>
      </c>
      <c r="AM581" s="17">
        <v>0.16922313385553001</v>
      </c>
      <c r="AN581" s="17">
        <v>0.177725108601204</v>
      </c>
      <c r="AO581" s="17">
        <v>0.172143462385834</v>
      </c>
      <c r="AP581" s="17">
        <v>3.6202609326118698E-2</v>
      </c>
      <c r="AQ581" s="17"/>
      <c r="AR581" s="17">
        <v>0.149325408988352</v>
      </c>
      <c r="AS581" s="17"/>
      <c r="AT581" s="17">
        <v>0.18544848130613401</v>
      </c>
      <c r="AU581" s="17"/>
      <c r="AV581" s="17">
        <v>0.105110516414153</v>
      </c>
      <c r="AW581" s="17"/>
      <c r="AX581" s="17">
        <v>6.1691095904905E-2</v>
      </c>
      <c r="AY581" s="17">
        <v>0.160711583669116</v>
      </c>
      <c r="AZ581" s="17"/>
      <c r="BA581" s="17">
        <v>0.21496512869339901</v>
      </c>
      <c r="BB581" s="17">
        <v>0.16096380752054201</v>
      </c>
    </row>
    <row r="582" spans="2:54">
      <c r="B582" t="s">
        <v>220</v>
      </c>
      <c r="C582" s="17">
        <v>0.109811197121483</v>
      </c>
      <c r="D582" s="17">
        <v>0.118760194639543</v>
      </c>
      <c r="E582" s="17">
        <v>0.101199818033853</v>
      </c>
      <c r="F582" s="17"/>
      <c r="G582" s="17">
        <v>4.9805672679002502E-2</v>
      </c>
      <c r="H582" s="17">
        <v>8.4435034562634195E-2</v>
      </c>
      <c r="I582" s="17">
        <v>7.2044223675417698E-2</v>
      </c>
      <c r="J582" s="17">
        <v>0.143363365587065</v>
      </c>
      <c r="K582" s="17">
        <v>0.16251071171710199</v>
      </c>
      <c r="L582" s="17">
        <v>0.13972812587456199</v>
      </c>
      <c r="M582" s="17"/>
      <c r="N582" s="17">
        <v>8.46644240160878E-2</v>
      </c>
      <c r="O582" s="17">
        <v>0.107415936116992</v>
      </c>
      <c r="P582" s="17">
        <v>0.134043828350079</v>
      </c>
      <c r="Q582" s="17">
        <v>0.11527564094726001</v>
      </c>
      <c r="R582" s="17"/>
      <c r="S582" s="17">
        <v>4.4896126636016997E-2</v>
      </c>
      <c r="T582" s="17">
        <v>0.131633133176181</v>
      </c>
      <c r="U582" s="17">
        <v>0.1177303018963</v>
      </c>
      <c r="V582" s="17">
        <v>7.44533349806933E-2</v>
      </c>
      <c r="W582" s="17">
        <v>9.3306738811220299E-2</v>
      </c>
      <c r="X582" s="17">
        <v>0.110653601150176</v>
      </c>
      <c r="Y582" s="17">
        <v>0.149555382854136</v>
      </c>
      <c r="Z582" s="17">
        <v>0.13313812997233801</v>
      </c>
      <c r="AA582" s="17">
        <v>0.11783777761999401</v>
      </c>
      <c r="AB582" s="17">
        <v>0.145829723782577</v>
      </c>
      <c r="AC582" s="17">
        <v>0.15731554909498499</v>
      </c>
      <c r="AD582" s="17">
        <v>8.1101220384912104E-2</v>
      </c>
      <c r="AE582" s="17"/>
      <c r="AF582" s="17">
        <v>3.2205777997763398E-2</v>
      </c>
      <c r="AG582" s="17">
        <v>0.123552180091221</v>
      </c>
      <c r="AH582" s="17">
        <v>7.0509756409253305E-2</v>
      </c>
      <c r="AI582" s="17">
        <v>9.2067486767051898E-2</v>
      </c>
      <c r="AJ582" s="17">
        <v>0.269237606925878</v>
      </c>
      <c r="AK582" s="17"/>
      <c r="AL582" s="17">
        <v>0.13635201379112999</v>
      </c>
      <c r="AM582" s="17">
        <v>0.14364112986379901</v>
      </c>
      <c r="AN582" s="17">
        <v>6.9634324591443003E-2</v>
      </c>
      <c r="AO582" s="17">
        <v>6.4165569955098006E-2</v>
      </c>
      <c r="AP582" s="17">
        <v>5.0882685875058301E-2</v>
      </c>
      <c r="AQ582" s="17"/>
      <c r="AR582" s="17">
        <v>0.11637536019306299</v>
      </c>
      <c r="AS582" s="17"/>
      <c r="AT582" s="17">
        <v>0.20306486492503101</v>
      </c>
      <c r="AU582" s="17"/>
      <c r="AV582" s="17">
        <v>6.3031046066784405E-2</v>
      </c>
      <c r="AW582" s="17"/>
      <c r="AX582" s="17">
        <v>0.118114517278724</v>
      </c>
      <c r="AY582" s="17">
        <v>5.7352846199572698E-2</v>
      </c>
      <c r="AZ582" s="17"/>
      <c r="BA582" s="17">
        <v>0.17655193085110901</v>
      </c>
      <c r="BB582" s="17">
        <v>6.1047210928748999E-2</v>
      </c>
    </row>
    <row r="583" spans="2:54">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row>
    <row r="584" spans="2:54">
      <c r="B584" s="6" t="s">
        <v>249</v>
      </c>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row>
    <row r="585" spans="2:54">
      <c r="B585" s="24" t="s">
        <v>31</v>
      </c>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row>
    <row r="586" spans="2:54">
      <c r="B586" t="s">
        <v>216</v>
      </c>
      <c r="C586" s="17">
        <v>7.5140730186702503E-2</v>
      </c>
      <c r="D586" s="17">
        <v>9.8324358171212503E-2</v>
      </c>
      <c r="E586" s="17">
        <v>5.24802213715021E-2</v>
      </c>
      <c r="F586" s="17"/>
      <c r="G586" s="17">
        <v>0.12527729007070501</v>
      </c>
      <c r="H586" s="17">
        <v>0.123091104499052</v>
      </c>
      <c r="I586" s="17">
        <v>0.10292195386399999</v>
      </c>
      <c r="J586" s="17">
        <v>7.1890445701592198E-2</v>
      </c>
      <c r="K586" s="17">
        <v>2.2770011942001501E-2</v>
      </c>
      <c r="L586" s="17">
        <v>1.51334058022362E-2</v>
      </c>
      <c r="M586" s="17"/>
      <c r="N586" s="17">
        <v>0.112703945463838</v>
      </c>
      <c r="O586" s="17">
        <v>3.9365056009068297E-2</v>
      </c>
      <c r="P586" s="17">
        <v>7.9805187367442104E-2</v>
      </c>
      <c r="Q586" s="17">
        <v>6.6737160403176093E-2</v>
      </c>
      <c r="R586" s="17"/>
      <c r="S586" s="17">
        <v>0.19326814523212499</v>
      </c>
      <c r="T586" s="17">
        <v>3.85927335500761E-2</v>
      </c>
      <c r="U586" s="17">
        <v>1.03664749608976E-2</v>
      </c>
      <c r="V586" s="17">
        <v>6.0825842298163901E-2</v>
      </c>
      <c r="W586" s="17">
        <v>5.1111094444607999E-2</v>
      </c>
      <c r="X586" s="17">
        <v>5.7165506566927503E-2</v>
      </c>
      <c r="Y586" s="17">
        <v>5.0260238834958899E-2</v>
      </c>
      <c r="Z586" s="17">
        <v>7.0361256822953397E-2</v>
      </c>
      <c r="AA586" s="17">
        <v>7.9732977164503796E-2</v>
      </c>
      <c r="AB586" s="17">
        <v>8.6146766362298594E-2</v>
      </c>
      <c r="AC586" s="17">
        <v>3.2060114265485801E-2</v>
      </c>
      <c r="AD586" s="17">
        <v>7.5338587675168905E-2</v>
      </c>
      <c r="AE586" s="17"/>
      <c r="AF586" s="17">
        <v>0.14313811005663801</v>
      </c>
      <c r="AG586" s="17">
        <v>5.8530040232832002E-2</v>
      </c>
      <c r="AH586" s="17">
        <v>6.9163422132451802E-2</v>
      </c>
      <c r="AI586" s="17">
        <v>3.0814115694327598E-2</v>
      </c>
      <c r="AJ586" s="17">
        <v>2.2643169207127601E-2</v>
      </c>
      <c r="AK586" s="17"/>
      <c r="AL586" s="17">
        <v>4.3804009347662702E-2</v>
      </c>
      <c r="AM586" s="17">
        <v>5.6478643678112297E-2</v>
      </c>
      <c r="AN586" s="17">
        <v>7.6241069291471203E-2</v>
      </c>
      <c r="AO586" s="17">
        <v>0.186864051370699</v>
      </c>
      <c r="AP586" s="17">
        <v>0.23903092028579101</v>
      </c>
      <c r="AQ586" s="17"/>
      <c r="AR586" s="17">
        <v>0.16957908368807501</v>
      </c>
      <c r="AS586" s="17"/>
      <c r="AT586" s="17">
        <v>0.19828505340174701</v>
      </c>
      <c r="AU586" s="17"/>
      <c r="AV586" s="17">
        <v>0.22934598012934501</v>
      </c>
      <c r="AW586" s="17"/>
      <c r="AX586" s="17">
        <v>0.15947522205923001</v>
      </c>
      <c r="AY586" s="17">
        <v>0.13422871500032499</v>
      </c>
      <c r="AZ586" s="17"/>
      <c r="BA586" s="17">
        <v>7.7643390507220897E-2</v>
      </c>
      <c r="BB586" s="17">
        <v>8.2899836994953999E-2</v>
      </c>
    </row>
    <row r="587" spans="2:54">
      <c r="B587" t="s">
        <v>217</v>
      </c>
      <c r="C587" s="17">
        <v>0.237737506613792</v>
      </c>
      <c r="D587" s="17">
        <v>0.25219581583997203</v>
      </c>
      <c r="E587" s="17">
        <v>0.22392596046718999</v>
      </c>
      <c r="F587" s="17"/>
      <c r="G587" s="17">
        <v>0.35538525557455197</v>
      </c>
      <c r="H587" s="17">
        <v>0.27971226963685097</v>
      </c>
      <c r="I587" s="17">
        <v>0.24494683123476499</v>
      </c>
      <c r="J587" s="17">
        <v>0.24488381562552899</v>
      </c>
      <c r="K587" s="17">
        <v>0.190435202833347</v>
      </c>
      <c r="L587" s="17">
        <v>0.14722093258177299</v>
      </c>
      <c r="M587" s="17"/>
      <c r="N587" s="17">
        <v>0.28492905661765699</v>
      </c>
      <c r="O587" s="17">
        <v>0.22244303737130899</v>
      </c>
      <c r="P587" s="17">
        <v>0.246024067617792</v>
      </c>
      <c r="Q587" s="17">
        <v>0.19642513729417099</v>
      </c>
      <c r="R587" s="17"/>
      <c r="S587" s="17">
        <v>0.31660566989426098</v>
      </c>
      <c r="T587" s="17">
        <v>0.22612415019066601</v>
      </c>
      <c r="U587" s="17">
        <v>0.17326508362581999</v>
      </c>
      <c r="V587" s="17">
        <v>0.247454399296617</v>
      </c>
      <c r="W587" s="17">
        <v>0.152437653683166</v>
      </c>
      <c r="X587" s="17">
        <v>0.21099330734447899</v>
      </c>
      <c r="Y587" s="17">
        <v>0.246731929393949</v>
      </c>
      <c r="Z587" s="17">
        <v>0.29662029764924402</v>
      </c>
      <c r="AA587" s="17">
        <v>0.32529380007617298</v>
      </c>
      <c r="AB587" s="17">
        <v>0.22240546873063499</v>
      </c>
      <c r="AC587" s="17">
        <v>0.10908457468109201</v>
      </c>
      <c r="AD587" s="17">
        <v>0.17732076767949101</v>
      </c>
      <c r="AE587" s="17"/>
      <c r="AF587" s="17">
        <v>0.37123388744456498</v>
      </c>
      <c r="AG587" s="17">
        <v>0.13669341663814</v>
      </c>
      <c r="AH587" s="17">
        <v>0.28296540099048301</v>
      </c>
      <c r="AI587" s="17">
        <v>0.261629112368026</v>
      </c>
      <c r="AJ587" s="17">
        <v>0.14718484345886501</v>
      </c>
      <c r="AK587" s="17"/>
      <c r="AL587" s="17">
        <v>0.17516673265885299</v>
      </c>
      <c r="AM587" s="17">
        <v>0.20126850936276799</v>
      </c>
      <c r="AN587" s="17">
        <v>0.34624750090275103</v>
      </c>
      <c r="AO587" s="17">
        <v>0.26041393908068899</v>
      </c>
      <c r="AP587" s="17">
        <v>0.31034489295876599</v>
      </c>
      <c r="AQ587" s="17"/>
      <c r="AR587" s="17">
        <v>0.30907955991610397</v>
      </c>
      <c r="AS587" s="17"/>
      <c r="AT587" s="17">
        <v>0.23862874968171799</v>
      </c>
      <c r="AU587" s="17"/>
      <c r="AV587" s="17">
        <v>0.33920561424347001</v>
      </c>
      <c r="AW587" s="17"/>
      <c r="AX587" s="17">
        <v>0.24280601467996099</v>
      </c>
      <c r="AY587" s="17">
        <v>0.33799211262878298</v>
      </c>
      <c r="AZ587" s="17"/>
      <c r="BA587" s="17">
        <v>0.154816291582208</v>
      </c>
      <c r="BB587" s="17">
        <v>0.28208412247172199</v>
      </c>
    </row>
    <row r="588" spans="2:54">
      <c r="B588" t="s">
        <v>218</v>
      </c>
      <c r="C588" s="17">
        <v>0.260712489813966</v>
      </c>
      <c r="D588" s="17">
        <v>0.23820042530250099</v>
      </c>
      <c r="E588" s="17">
        <v>0.28159768564249299</v>
      </c>
      <c r="F588" s="17"/>
      <c r="G588" s="17">
        <v>0.25649591410730899</v>
      </c>
      <c r="H588" s="17">
        <v>0.21920674810061999</v>
      </c>
      <c r="I588" s="17">
        <v>0.23113842466687101</v>
      </c>
      <c r="J588" s="17">
        <v>0.23333900770636401</v>
      </c>
      <c r="K588" s="17">
        <v>0.31955896483511098</v>
      </c>
      <c r="L588" s="17">
        <v>0.30977001927868503</v>
      </c>
      <c r="M588" s="17"/>
      <c r="N588" s="17">
        <v>0.239909586991365</v>
      </c>
      <c r="O588" s="17">
        <v>0.27817579587146501</v>
      </c>
      <c r="P588" s="17">
        <v>0.23670564067994801</v>
      </c>
      <c r="Q588" s="17">
        <v>0.28490653210535699</v>
      </c>
      <c r="R588" s="17"/>
      <c r="S588" s="17">
        <v>0.230024754576024</v>
      </c>
      <c r="T588" s="17">
        <v>0.27968256424817001</v>
      </c>
      <c r="U588" s="17">
        <v>0.30962047446187602</v>
      </c>
      <c r="V588" s="17">
        <v>0.25472245273305599</v>
      </c>
      <c r="W588" s="17">
        <v>0.19734878380670101</v>
      </c>
      <c r="X588" s="17">
        <v>0.32807310539560097</v>
      </c>
      <c r="Y588" s="17">
        <v>0.295632794802767</v>
      </c>
      <c r="Z588" s="17">
        <v>0.27919029138586499</v>
      </c>
      <c r="AA588" s="17">
        <v>0.19566132085895299</v>
      </c>
      <c r="AB588" s="17">
        <v>0.254446423803947</v>
      </c>
      <c r="AC588" s="17">
        <v>0.30673142963878097</v>
      </c>
      <c r="AD588" s="17">
        <v>0.242508636927704</v>
      </c>
      <c r="AE588" s="17"/>
      <c r="AF588" s="17">
        <v>0.26659626694508398</v>
      </c>
      <c r="AG588" s="17">
        <v>0.249108676654129</v>
      </c>
      <c r="AH588" s="17">
        <v>0.32172309858410297</v>
      </c>
      <c r="AI588" s="17">
        <v>0.30374865462253797</v>
      </c>
      <c r="AJ588" s="17">
        <v>0.173222028942638</v>
      </c>
      <c r="AK588" s="17"/>
      <c r="AL588" s="17">
        <v>0.28863269633574201</v>
      </c>
      <c r="AM588" s="17">
        <v>0.27435650339587098</v>
      </c>
      <c r="AN588" s="17">
        <v>0.256033078188795</v>
      </c>
      <c r="AO588" s="17">
        <v>0.23216552918516301</v>
      </c>
      <c r="AP588" s="17">
        <v>0.167076919589042</v>
      </c>
      <c r="AQ588" s="17"/>
      <c r="AR588" s="17">
        <v>0.24690848866017001</v>
      </c>
      <c r="AS588" s="17"/>
      <c r="AT588" s="17">
        <v>0.18861574063302999</v>
      </c>
      <c r="AU588" s="17"/>
      <c r="AV588" s="17">
        <v>0.26370761946999599</v>
      </c>
      <c r="AW588" s="17"/>
      <c r="AX588" s="17">
        <v>0.25300995787785802</v>
      </c>
      <c r="AY588" s="17">
        <v>0.30937686461833203</v>
      </c>
      <c r="AZ588" s="17"/>
      <c r="BA588" s="17">
        <v>0.21962407659219699</v>
      </c>
      <c r="BB588" s="17">
        <v>0.28906496439020901</v>
      </c>
    </row>
    <row r="589" spans="2:54">
      <c r="B589" t="s">
        <v>219</v>
      </c>
      <c r="C589" s="17">
        <v>0.30168090004321502</v>
      </c>
      <c r="D589" s="17">
        <v>0.27818546862958599</v>
      </c>
      <c r="E589" s="17">
        <v>0.325280639679217</v>
      </c>
      <c r="F589" s="17"/>
      <c r="G589" s="17">
        <v>0.22032152567416199</v>
      </c>
      <c r="H589" s="17">
        <v>0.29715147027754801</v>
      </c>
      <c r="I589" s="17">
        <v>0.31468280039061203</v>
      </c>
      <c r="J589" s="17">
        <v>0.29809367750256699</v>
      </c>
      <c r="K589" s="17">
        <v>0.29160266033397098</v>
      </c>
      <c r="L589" s="17">
        <v>0.35449184403563699</v>
      </c>
      <c r="M589" s="17"/>
      <c r="N589" s="17">
        <v>0.238303025488383</v>
      </c>
      <c r="O589" s="17">
        <v>0.35598288866737798</v>
      </c>
      <c r="P589" s="17">
        <v>0.32133883105770999</v>
      </c>
      <c r="Q589" s="17">
        <v>0.29797882404742498</v>
      </c>
      <c r="R589" s="17"/>
      <c r="S589" s="17">
        <v>0.21197231039928699</v>
      </c>
      <c r="T589" s="17">
        <v>0.28398518742012402</v>
      </c>
      <c r="U589" s="17">
        <v>0.36210266735977398</v>
      </c>
      <c r="V589" s="17">
        <v>0.29098963711564002</v>
      </c>
      <c r="W589" s="17">
        <v>0.47746193073722598</v>
      </c>
      <c r="X589" s="17">
        <v>0.29888551791440399</v>
      </c>
      <c r="Y589" s="17">
        <v>0.24796383915169401</v>
      </c>
      <c r="Z589" s="17">
        <v>0.28163674298024199</v>
      </c>
      <c r="AA589" s="17">
        <v>0.27473492058174898</v>
      </c>
      <c r="AB589" s="17">
        <v>0.30271844480842602</v>
      </c>
      <c r="AC589" s="17">
        <v>0.37461354158332699</v>
      </c>
      <c r="AD589" s="17">
        <v>0.39482432814701701</v>
      </c>
      <c r="AE589" s="17"/>
      <c r="AF589" s="17">
        <v>0.18707641856644699</v>
      </c>
      <c r="AG589" s="17">
        <v>0.385535212023768</v>
      </c>
      <c r="AH589" s="17">
        <v>0.24609347787436001</v>
      </c>
      <c r="AI589" s="17">
        <v>0.27683087301765602</v>
      </c>
      <c r="AJ589" s="17">
        <v>0.401506119923493</v>
      </c>
      <c r="AK589" s="17"/>
      <c r="AL589" s="17">
        <v>0.33982071803430303</v>
      </c>
      <c r="AM589" s="17">
        <v>0.32746329891508802</v>
      </c>
      <c r="AN589" s="17">
        <v>0.235816326470668</v>
      </c>
      <c r="AO589" s="17">
        <v>0.23760465865295</v>
      </c>
      <c r="AP589" s="17">
        <v>0.23677769484241201</v>
      </c>
      <c r="AQ589" s="17"/>
      <c r="AR589" s="17">
        <v>0.162211232690154</v>
      </c>
      <c r="AS589" s="17"/>
      <c r="AT589" s="17">
        <v>0.20788199877250099</v>
      </c>
      <c r="AU589" s="17"/>
      <c r="AV589" s="17">
        <v>0.106877167791349</v>
      </c>
      <c r="AW589" s="17"/>
      <c r="AX589" s="17">
        <v>0.23166987320765101</v>
      </c>
      <c r="AY589" s="17">
        <v>0.170723842180767</v>
      </c>
      <c r="AZ589" s="17"/>
      <c r="BA589" s="17">
        <v>0.35764316178698302</v>
      </c>
      <c r="BB589" s="17">
        <v>0.26136153035342102</v>
      </c>
    </row>
    <row r="590" spans="2:54">
      <c r="B590" t="s">
        <v>220</v>
      </c>
      <c r="C590" s="17">
        <v>0.12472837334232501</v>
      </c>
      <c r="D590" s="17">
        <v>0.13309393205672801</v>
      </c>
      <c r="E590" s="17">
        <v>0.11671549283959801</v>
      </c>
      <c r="F590" s="17"/>
      <c r="G590" s="17">
        <v>4.2520014573271599E-2</v>
      </c>
      <c r="H590" s="17">
        <v>8.0838407485929104E-2</v>
      </c>
      <c r="I590" s="17">
        <v>0.10630998984375201</v>
      </c>
      <c r="J590" s="17">
        <v>0.151793053463948</v>
      </c>
      <c r="K590" s="17">
        <v>0.175633160055569</v>
      </c>
      <c r="L590" s="17">
        <v>0.173383798301669</v>
      </c>
      <c r="M590" s="17"/>
      <c r="N590" s="17">
        <v>0.124154385438757</v>
      </c>
      <c r="O590" s="17">
        <v>0.104033222080779</v>
      </c>
      <c r="P590" s="17">
        <v>0.11612627327710701</v>
      </c>
      <c r="Q590" s="17">
        <v>0.15395234614987099</v>
      </c>
      <c r="R590" s="17"/>
      <c r="S590" s="17">
        <v>4.8129119898302597E-2</v>
      </c>
      <c r="T590" s="17">
        <v>0.17161536459096499</v>
      </c>
      <c r="U590" s="17">
        <v>0.144645299591632</v>
      </c>
      <c r="V590" s="17">
        <v>0.146007668556523</v>
      </c>
      <c r="W590" s="17">
        <v>0.12164053732829901</v>
      </c>
      <c r="X590" s="17">
        <v>0.104882562778588</v>
      </c>
      <c r="Y590" s="17">
        <v>0.15941119781663099</v>
      </c>
      <c r="Z590" s="17">
        <v>7.2191411161695695E-2</v>
      </c>
      <c r="AA590" s="17">
        <v>0.12457698131861999</v>
      </c>
      <c r="AB590" s="17">
        <v>0.134282896294693</v>
      </c>
      <c r="AC590" s="17">
        <v>0.17751033983131401</v>
      </c>
      <c r="AD590" s="17">
        <v>0.11000767957061899</v>
      </c>
      <c r="AE590" s="17"/>
      <c r="AF590" s="17">
        <v>3.1955316987266398E-2</v>
      </c>
      <c r="AG590" s="17">
        <v>0.17013265445113099</v>
      </c>
      <c r="AH590" s="17">
        <v>8.0054600418602795E-2</v>
      </c>
      <c r="AI590" s="17">
        <v>0.126977244297452</v>
      </c>
      <c r="AJ590" s="17">
        <v>0.25544383846787599</v>
      </c>
      <c r="AK590" s="17"/>
      <c r="AL590" s="17">
        <v>0.15257584362343901</v>
      </c>
      <c r="AM590" s="17">
        <v>0.140433044648161</v>
      </c>
      <c r="AN590" s="17">
        <v>8.5662025146315102E-2</v>
      </c>
      <c r="AO590" s="17">
        <v>8.2951821710499807E-2</v>
      </c>
      <c r="AP590" s="17">
        <v>4.6769572323988401E-2</v>
      </c>
      <c r="AQ590" s="17"/>
      <c r="AR590" s="17">
        <v>0.112221635045497</v>
      </c>
      <c r="AS590" s="17"/>
      <c r="AT590" s="17">
        <v>0.16658845751100401</v>
      </c>
      <c r="AU590" s="17"/>
      <c r="AV590" s="17">
        <v>6.0863618365839499E-2</v>
      </c>
      <c r="AW590" s="17"/>
      <c r="AX590" s="17">
        <v>0.113038932175301</v>
      </c>
      <c r="AY590" s="17">
        <v>4.76784655717922E-2</v>
      </c>
      <c r="AZ590" s="17"/>
      <c r="BA590" s="17">
        <v>0.190273079531391</v>
      </c>
      <c r="BB590" s="17">
        <v>8.4589545789693396E-2</v>
      </c>
    </row>
    <row r="591" spans="2:54">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row>
    <row r="592" spans="2:54">
      <c r="B592" s="6" t="s">
        <v>250</v>
      </c>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row>
    <row r="593" spans="2:54">
      <c r="B593" s="24" t="s">
        <v>31</v>
      </c>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row>
    <row r="594" spans="2:54">
      <c r="B594" t="s">
        <v>216</v>
      </c>
      <c r="C594" s="17">
        <v>0.10814909313723101</v>
      </c>
      <c r="D594" s="17">
        <v>0.13245752300344299</v>
      </c>
      <c r="E594" s="17">
        <v>8.5650831273451994E-2</v>
      </c>
      <c r="F594" s="17"/>
      <c r="G594" s="17">
        <v>0.163100404773899</v>
      </c>
      <c r="H594" s="17">
        <v>0.17797971129793499</v>
      </c>
      <c r="I594" s="17">
        <v>9.9336923429201404E-2</v>
      </c>
      <c r="J594" s="17">
        <v>0.10174978877780499</v>
      </c>
      <c r="K594" s="17">
        <v>7.0529806536478903E-2</v>
      </c>
      <c r="L594" s="17">
        <v>5.1712585375508699E-2</v>
      </c>
      <c r="M594" s="17"/>
      <c r="N594" s="17">
        <v>0.138722531031746</v>
      </c>
      <c r="O594" s="17">
        <v>0.109499397828796</v>
      </c>
      <c r="P594" s="17">
        <v>7.29403306194846E-2</v>
      </c>
      <c r="Q594" s="17">
        <v>9.8541216449138699E-2</v>
      </c>
      <c r="R594" s="17"/>
      <c r="S594" s="17">
        <v>0.191165860620752</v>
      </c>
      <c r="T594" s="17">
        <v>7.8787640924961197E-2</v>
      </c>
      <c r="U594" s="17">
        <v>8.0840062380636402E-2</v>
      </c>
      <c r="V594" s="17">
        <v>0.15916873087796601</v>
      </c>
      <c r="W594" s="17">
        <v>5.2497187944136901E-2</v>
      </c>
      <c r="X594" s="17">
        <v>9.7665415076491596E-2</v>
      </c>
      <c r="Y594" s="17">
        <v>7.0881381937318202E-2</v>
      </c>
      <c r="Z594" s="17">
        <v>9.6999969527538393E-2</v>
      </c>
      <c r="AA594" s="17">
        <v>8.6645058910190004E-2</v>
      </c>
      <c r="AB594" s="17">
        <v>8.8435682591412199E-2</v>
      </c>
      <c r="AC594" s="17">
        <v>0.131904343479437</v>
      </c>
      <c r="AD594" s="17">
        <v>7.9339730384792501E-2</v>
      </c>
      <c r="AE594" s="17"/>
      <c r="AF594" s="17">
        <v>0.14286176041497001</v>
      </c>
      <c r="AG594" s="17">
        <v>0.100479006437016</v>
      </c>
      <c r="AH594" s="17">
        <v>3.6272597157683398E-2</v>
      </c>
      <c r="AI594" s="17">
        <v>0.108098290008125</v>
      </c>
      <c r="AJ594" s="17">
        <v>0.10164250991068299</v>
      </c>
      <c r="AK594" s="17"/>
      <c r="AL594" s="17">
        <v>9.8294514332843794E-2</v>
      </c>
      <c r="AM594" s="17">
        <v>8.4166537388371501E-2</v>
      </c>
      <c r="AN594" s="17">
        <v>0.10968857201997401</v>
      </c>
      <c r="AO594" s="17">
        <v>0.166854897917498</v>
      </c>
      <c r="AP594" s="17">
        <v>0.35244818990959098</v>
      </c>
      <c r="AQ594" s="17"/>
      <c r="AR594" s="17">
        <v>0.197185760984042</v>
      </c>
      <c r="AS594" s="17"/>
      <c r="AT594" s="17">
        <v>0.29374740657360598</v>
      </c>
      <c r="AU594" s="17"/>
      <c r="AV594" s="17">
        <v>0.19863160479582101</v>
      </c>
      <c r="AW594" s="17"/>
      <c r="AX594" s="17">
        <v>0.16333871308235801</v>
      </c>
      <c r="AY594" s="17">
        <v>0.14096428118912299</v>
      </c>
      <c r="AZ594" s="17"/>
      <c r="BA594" s="17">
        <v>9.6726697688044497E-2</v>
      </c>
      <c r="BB594" s="17">
        <v>0.10655151245941601</v>
      </c>
    </row>
    <row r="595" spans="2:54">
      <c r="B595" t="s">
        <v>217</v>
      </c>
      <c r="C595" s="17">
        <v>0.28478927506138002</v>
      </c>
      <c r="D595" s="17">
        <v>0.30836260487314499</v>
      </c>
      <c r="E595" s="17">
        <v>0.26332731883246502</v>
      </c>
      <c r="F595" s="17"/>
      <c r="G595" s="17">
        <v>0.35748411438415501</v>
      </c>
      <c r="H595" s="17">
        <v>0.32784920209199298</v>
      </c>
      <c r="I595" s="17">
        <v>0.323055698988721</v>
      </c>
      <c r="J595" s="17">
        <v>0.26079414272962098</v>
      </c>
      <c r="K595" s="17">
        <v>0.29605706762385098</v>
      </c>
      <c r="L595" s="17">
        <v>0.177709372099906</v>
      </c>
      <c r="M595" s="17"/>
      <c r="N595" s="17">
        <v>0.289861965047781</v>
      </c>
      <c r="O595" s="17">
        <v>0.23711218842808701</v>
      </c>
      <c r="P595" s="17">
        <v>0.37603899111925299</v>
      </c>
      <c r="Q595" s="17">
        <v>0.26349606804432202</v>
      </c>
      <c r="R595" s="17"/>
      <c r="S595" s="17">
        <v>0.37082848366194998</v>
      </c>
      <c r="T595" s="17">
        <v>0.251898784718605</v>
      </c>
      <c r="U595" s="17">
        <v>0.22206548592254399</v>
      </c>
      <c r="V595" s="17">
        <v>0.29923753264869601</v>
      </c>
      <c r="W595" s="17">
        <v>0.33466274063569601</v>
      </c>
      <c r="X595" s="17">
        <v>0.208811395971747</v>
      </c>
      <c r="Y595" s="17">
        <v>0.23498305606619799</v>
      </c>
      <c r="Z595" s="17">
        <v>0.23174484797517</v>
      </c>
      <c r="AA595" s="17">
        <v>0.34203694477927299</v>
      </c>
      <c r="AB595" s="17">
        <v>0.27486102648035399</v>
      </c>
      <c r="AC595" s="17">
        <v>0.300019410180285</v>
      </c>
      <c r="AD595" s="17">
        <v>0.22030764486144899</v>
      </c>
      <c r="AE595" s="17"/>
      <c r="AF595" s="17">
        <v>0.39759596417598803</v>
      </c>
      <c r="AG595" s="17">
        <v>0.232258738127846</v>
      </c>
      <c r="AH595" s="17">
        <v>0.23674125814774899</v>
      </c>
      <c r="AI595" s="17">
        <v>0.26184249698774398</v>
      </c>
      <c r="AJ595" s="17">
        <v>0.21191782976781201</v>
      </c>
      <c r="AK595" s="17"/>
      <c r="AL595" s="17">
        <v>0.26114947040657399</v>
      </c>
      <c r="AM595" s="17">
        <v>0.246220344967441</v>
      </c>
      <c r="AN595" s="17">
        <v>0.33304686962183</v>
      </c>
      <c r="AO595" s="17">
        <v>0.33739394478901902</v>
      </c>
      <c r="AP595" s="17">
        <v>0.12388670674668401</v>
      </c>
      <c r="AQ595" s="17"/>
      <c r="AR595" s="17">
        <v>0.34529379778663799</v>
      </c>
      <c r="AS595" s="17"/>
      <c r="AT595" s="17">
        <v>0.30956256007849298</v>
      </c>
      <c r="AU595" s="17"/>
      <c r="AV595" s="17">
        <v>0.31330713153257</v>
      </c>
      <c r="AW595" s="17"/>
      <c r="AX595" s="17">
        <v>0.34385711424924098</v>
      </c>
      <c r="AY595" s="17">
        <v>0.388094061849175</v>
      </c>
      <c r="AZ595" s="17"/>
      <c r="BA595" s="17">
        <v>0.20885181184417001</v>
      </c>
      <c r="BB595" s="17">
        <v>0.33033262663913998</v>
      </c>
    </row>
    <row r="596" spans="2:54">
      <c r="B596" t="s">
        <v>218</v>
      </c>
      <c r="C596" s="17">
        <v>0.25928025405960498</v>
      </c>
      <c r="D596" s="17">
        <v>0.24124879765367599</v>
      </c>
      <c r="E596" s="17">
        <v>0.27664066061047798</v>
      </c>
      <c r="F596" s="17"/>
      <c r="G596" s="17">
        <v>0.21806362926397199</v>
      </c>
      <c r="H596" s="17">
        <v>0.20545826781825399</v>
      </c>
      <c r="I596" s="17">
        <v>0.20490328889749301</v>
      </c>
      <c r="J596" s="17">
        <v>0.30009723972487101</v>
      </c>
      <c r="K596" s="17">
        <v>0.28965337940589098</v>
      </c>
      <c r="L596" s="17">
        <v>0.32081891968971599</v>
      </c>
      <c r="M596" s="17"/>
      <c r="N596" s="17">
        <v>0.237628358261321</v>
      </c>
      <c r="O596" s="17">
        <v>0.30164440033290302</v>
      </c>
      <c r="P596" s="17">
        <v>0.236129141718848</v>
      </c>
      <c r="Q596" s="17">
        <v>0.25240028817898802</v>
      </c>
      <c r="R596" s="17"/>
      <c r="S596" s="17">
        <v>0.23128530416892901</v>
      </c>
      <c r="T596" s="17">
        <v>0.28293405624972401</v>
      </c>
      <c r="U596" s="17">
        <v>0.298353494991216</v>
      </c>
      <c r="V596" s="17">
        <v>0.18964712232723599</v>
      </c>
      <c r="W596" s="17">
        <v>0.224254051164407</v>
      </c>
      <c r="X596" s="17">
        <v>0.326568929803635</v>
      </c>
      <c r="Y596" s="17">
        <v>0.360332734173544</v>
      </c>
      <c r="Z596" s="17">
        <v>0.24650408893356701</v>
      </c>
      <c r="AA596" s="17">
        <v>0.202146769912804</v>
      </c>
      <c r="AB596" s="17">
        <v>0.25197910406679502</v>
      </c>
      <c r="AC596" s="17">
        <v>0.243290317107691</v>
      </c>
      <c r="AD596" s="17">
        <v>0.30062543605250602</v>
      </c>
      <c r="AE596" s="17"/>
      <c r="AF596" s="17">
        <v>0.25865272825323199</v>
      </c>
      <c r="AG596" s="17">
        <v>0.244974190374979</v>
      </c>
      <c r="AH596" s="17">
        <v>0.42906124637227699</v>
      </c>
      <c r="AI596" s="17">
        <v>0.28717366715293602</v>
      </c>
      <c r="AJ596" s="17">
        <v>0.15544503625036499</v>
      </c>
      <c r="AK596" s="17"/>
      <c r="AL596" s="17">
        <v>0.27001286619599002</v>
      </c>
      <c r="AM596" s="17">
        <v>0.27994239221183698</v>
      </c>
      <c r="AN596" s="17">
        <v>0.25698831166432101</v>
      </c>
      <c r="AO596" s="17">
        <v>0.22743955055210699</v>
      </c>
      <c r="AP596" s="17">
        <v>0.33662097053517098</v>
      </c>
      <c r="AQ596" s="17"/>
      <c r="AR596" s="17">
        <v>0.183520212116839</v>
      </c>
      <c r="AS596" s="17"/>
      <c r="AT596" s="17">
        <v>0.13466597003726199</v>
      </c>
      <c r="AU596" s="17"/>
      <c r="AV596" s="17">
        <v>0.23462907734125199</v>
      </c>
      <c r="AW596" s="17"/>
      <c r="AX596" s="17">
        <v>0.203393202809837</v>
      </c>
      <c r="AY596" s="17">
        <v>0.28937430178763002</v>
      </c>
      <c r="AZ596" s="17"/>
      <c r="BA596" s="17">
        <v>0.253223207686603</v>
      </c>
      <c r="BB596" s="17">
        <v>0.26104269920851503</v>
      </c>
    </row>
    <row r="597" spans="2:54">
      <c r="B597" t="s">
        <v>219</v>
      </c>
      <c r="C597" s="17">
        <v>0.234961700726384</v>
      </c>
      <c r="D597" s="17">
        <v>0.20097041213203901</v>
      </c>
      <c r="E597" s="17">
        <v>0.26520737291699598</v>
      </c>
      <c r="F597" s="17"/>
      <c r="G597" s="17">
        <v>0.21223685638086601</v>
      </c>
      <c r="H597" s="17">
        <v>0.192608027599417</v>
      </c>
      <c r="I597" s="17">
        <v>0.28470594363614399</v>
      </c>
      <c r="J597" s="17">
        <v>0.232509816132731</v>
      </c>
      <c r="K597" s="17">
        <v>0.21458885668522201</v>
      </c>
      <c r="L597" s="17">
        <v>0.26167824682447099</v>
      </c>
      <c r="M597" s="17"/>
      <c r="N597" s="17">
        <v>0.23601552076010501</v>
      </c>
      <c r="O597" s="17">
        <v>0.24355501715458899</v>
      </c>
      <c r="P597" s="17">
        <v>0.235353699062994</v>
      </c>
      <c r="Q597" s="17">
        <v>0.22720727557110099</v>
      </c>
      <c r="R597" s="17"/>
      <c r="S597" s="17">
        <v>0.14928388049085201</v>
      </c>
      <c r="T597" s="17">
        <v>0.212250105669848</v>
      </c>
      <c r="U597" s="17">
        <v>0.31460380037237901</v>
      </c>
      <c r="V597" s="17">
        <v>0.19607873668765</v>
      </c>
      <c r="W597" s="17">
        <v>0.28585749531948401</v>
      </c>
      <c r="X597" s="17">
        <v>0.26519538501298001</v>
      </c>
      <c r="Y597" s="17">
        <v>0.22958868786182299</v>
      </c>
      <c r="Z597" s="17">
        <v>0.26950819043804602</v>
      </c>
      <c r="AA597" s="17">
        <v>0.29459796047085302</v>
      </c>
      <c r="AB597" s="17">
        <v>0.26599951908156</v>
      </c>
      <c r="AC597" s="17">
        <v>0.14367507679011399</v>
      </c>
      <c r="AD597" s="17">
        <v>0.26383646797253801</v>
      </c>
      <c r="AE597" s="17"/>
      <c r="AF597" s="17">
        <v>0.16705927945669799</v>
      </c>
      <c r="AG597" s="17">
        <v>0.27522953758630098</v>
      </c>
      <c r="AH597" s="17">
        <v>0.17497527054383299</v>
      </c>
      <c r="AI597" s="17">
        <v>0.30034213633816398</v>
      </c>
      <c r="AJ597" s="17">
        <v>0.31714420832088402</v>
      </c>
      <c r="AK597" s="17"/>
      <c r="AL597" s="17">
        <v>0.21696258096869001</v>
      </c>
      <c r="AM597" s="17">
        <v>0.27121164530831798</v>
      </c>
      <c r="AN597" s="17">
        <v>0.220735048352136</v>
      </c>
      <c r="AO597" s="17">
        <v>0.20021499858049999</v>
      </c>
      <c r="AP597" s="17">
        <v>0.14518947973816801</v>
      </c>
      <c r="AQ597" s="17"/>
      <c r="AR597" s="17">
        <v>0.192200471788708</v>
      </c>
      <c r="AS597" s="17"/>
      <c r="AT597" s="17">
        <v>0.13106173003573199</v>
      </c>
      <c r="AU597" s="17"/>
      <c r="AV597" s="17">
        <v>0.215567055937401</v>
      </c>
      <c r="AW597" s="17"/>
      <c r="AX597" s="17">
        <v>0.22934536397559599</v>
      </c>
      <c r="AY597" s="17">
        <v>0.14905962439721401</v>
      </c>
      <c r="AZ597" s="17"/>
      <c r="BA597" s="17">
        <v>0.26032236542412701</v>
      </c>
      <c r="BB597" s="17">
        <v>0.22737798848608501</v>
      </c>
    </row>
    <row r="598" spans="2:54">
      <c r="B598" t="s">
        <v>220</v>
      </c>
      <c r="C598" s="17">
        <v>0.11281967701539999</v>
      </c>
      <c r="D598" s="17">
        <v>0.116960662337696</v>
      </c>
      <c r="E598" s="17">
        <v>0.109173816366609</v>
      </c>
      <c r="F598" s="17"/>
      <c r="G598" s="17">
        <v>4.9114995197107401E-2</v>
      </c>
      <c r="H598" s="17">
        <v>9.6104791192400896E-2</v>
      </c>
      <c r="I598" s="17">
        <v>8.7998145048440293E-2</v>
      </c>
      <c r="J598" s="17">
        <v>0.104849012634972</v>
      </c>
      <c r="K598" s="17">
        <v>0.12917088974855601</v>
      </c>
      <c r="L598" s="17">
        <v>0.188080876010397</v>
      </c>
      <c r="M598" s="17"/>
      <c r="N598" s="17">
        <v>9.7771624899047602E-2</v>
      </c>
      <c r="O598" s="17">
        <v>0.108188996255625</v>
      </c>
      <c r="P598" s="17">
        <v>7.9537837479420004E-2</v>
      </c>
      <c r="Q598" s="17">
        <v>0.15835515175645001</v>
      </c>
      <c r="R598" s="17"/>
      <c r="S598" s="17">
        <v>5.7436471057516501E-2</v>
      </c>
      <c r="T598" s="17">
        <v>0.174129412436861</v>
      </c>
      <c r="U598" s="17">
        <v>8.4137156333225493E-2</v>
      </c>
      <c r="V598" s="17">
        <v>0.15586787745845199</v>
      </c>
      <c r="W598" s="17">
        <v>0.102728524936276</v>
      </c>
      <c r="X598" s="17">
        <v>0.101758874135146</v>
      </c>
      <c r="Y598" s="17">
        <v>0.104214139961117</v>
      </c>
      <c r="Z598" s="17">
        <v>0.15524290312567901</v>
      </c>
      <c r="AA598" s="17">
        <v>7.45732659268801E-2</v>
      </c>
      <c r="AB598" s="17">
        <v>0.118724667779879</v>
      </c>
      <c r="AC598" s="17">
        <v>0.18111085244247199</v>
      </c>
      <c r="AD598" s="17">
        <v>0.135890720728715</v>
      </c>
      <c r="AE598" s="17"/>
      <c r="AF598" s="17">
        <v>3.3830267699111703E-2</v>
      </c>
      <c r="AG598" s="17">
        <v>0.147058527473857</v>
      </c>
      <c r="AH598" s="17">
        <v>0.122949627778457</v>
      </c>
      <c r="AI598" s="17">
        <v>4.2543409513031698E-2</v>
      </c>
      <c r="AJ598" s="17">
        <v>0.21385041575025601</v>
      </c>
      <c r="AK598" s="17"/>
      <c r="AL598" s="17">
        <v>0.15358056809590201</v>
      </c>
      <c r="AM598" s="17">
        <v>0.118459080124033</v>
      </c>
      <c r="AN598" s="17">
        <v>7.9541198341739894E-2</v>
      </c>
      <c r="AO598" s="17">
        <v>6.8096608160876704E-2</v>
      </c>
      <c r="AP598" s="17">
        <v>4.1854653070385002E-2</v>
      </c>
      <c r="AQ598" s="17"/>
      <c r="AR598" s="17">
        <v>8.1799757323772995E-2</v>
      </c>
      <c r="AS598" s="17"/>
      <c r="AT598" s="17">
        <v>0.130962333274908</v>
      </c>
      <c r="AU598" s="17"/>
      <c r="AV598" s="17">
        <v>3.78651303929547E-2</v>
      </c>
      <c r="AW598" s="17"/>
      <c r="AX598" s="17">
        <v>6.00656058829682E-2</v>
      </c>
      <c r="AY598" s="17">
        <v>3.2507730776857903E-2</v>
      </c>
      <c r="AZ598" s="17"/>
      <c r="BA598" s="17">
        <v>0.18087591735705499</v>
      </c>
      <c r="BB598" s="17">
        <v>7.4695173206844004E-2</v>
      </c>
    </row>
    <row r="599" spans="2:54">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row>
    <row r="600" spans="2:54">
      <c r="B600" s="6" t="s">
        <v>251</v>
      </c>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row>
    <row r="601" spans="2:54">
      <c r="B601" s="24" t="s">
        <v>31</v>
      </c>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row>
    <row r="602" spans="2:54">
      <c r="B602" t="s">
        <v>216</v>
      </c>
      <c r="C602" s="17">
        <v>0.186164075827561</v>
      </c>
      <c r="D602" s="17">
        <v>0.185318934927652</v>
      </c>
      <c r="E602" s="17">
        <v>0.187322039179633</v>
      </c>
      <c r="F602" s="17"/>
      <c r="G602" s="17">
        <v>0.22065532066414201</v>
      </c>
      <c r="H602" s="17">
        <v>0.20041967779293199</v>
      </c>
      <c r="I602" s="17">
        <v>0.122792613912274</v>
      </c>
      <c r="J602" s="17">
        <v>0.18588762825744901</v>
      </c>
      <c r="K602" s="17">
        <v>0.185433473183473</v>
      </c>
      <c r="L602" s="17">
        <v>0.20404345945602201</v>
      </c>
      <c r="M602" s="17"/>
      <c r="N602" s="17">
        <v>0.23043529284872599</v>
      </c>
      <c r="O602" s="17">
        <v>0.17812950108424899</v>
      </c>
      <c r="P602" s="17">
        <v>0.16306968859950299</v>
      </c>
      <c r="Q602" s="17">
        <v>0.16176150567037101</v>
      </c>
      <c r="R602" s="17"/>
      <c r="S602" s="17">
        <v>0.26718575170486802</v>
      </c>
      <c r="T602" s="17">
        <v>0.24578596779866499</v>
      </c>
      <c r="U602" s="17">
        <v>0.23130563604357199</v>
      </c>
      <c r="V602" s="17">
        <v>0.18505824005223401</v>
      </c>
      <c r="W602" s="17">
        <v>0.159551761166841</v>
      </c>
      <c r="X602" s="17">
        <v>0.13321421109956899</v>
      </c>
      <c r="Y602" s="17">
        <v>0.17015205285395801</v>
      </c>
      <c r="Z602" s="17">
        <v>0.118270810931891</v>
      </c>
      <c r="AA602" s="17">
        <v>0.14824911411084599</v>
      </c>
      <c r="AB602" s="17">
        <v>0.11022817663892399</v>
      </c>
      <c r="AC602" s="17">
        <v>0.166765831657674</v>
      </c>
      <c r="AD602" s="17">
        <v>0.17150387898064501</v>
      </c>
      <c r="AE602" s="17"/>
      <c r="AF602" s="17">
        <v>0.18691747968793501</v>
      </c>
      <c r="AG602" s="17">
        <v>0.181996097352949</v>
      </c>
      <c r="AH602" s="17">
        <v>0.19032084653253201</v>
      </c>
      <c r="AI602" s="17">
        <v>0.170887811406887</v>
      </c>
      <c r="AJ602" s="17">
        <v>0.22095292132372699</v>
      </c>
      <c r="AK602" s="17"/>
      <c r="AL602" s="17">
        <v>0.15742847400377399</v>
      </c>
      <c r="AM602" s="17">
        <v>0.18686928424378299</v>
      </c>
      <c r="AN602" s="17">
        <v>0.167038808990388</v>
      </c>
      <c r="AO602" s="17">
        <v>0.23095364459692999</v>
      </c>
      <c r="AP602" s="17">
        <v>0.35231964756616901</v>
      </c>
      <c r="AQ602" s="17"/>
      <c r="AR602" s="17">
        <v>0.224487876520614</v>
      </c>
      <c r="AS602" s="17"/>
      <c r="AT602" s="17">
        <v>0.28534738247803298</v>
      </c>
      <c r="AU602" s="17"/>
      <c r="AV602" s="17">
        <v>0.25195853692022102</v>
      </c>
      <c r="AW602" s="17"/>
      <c r="AX602" s="17">
        <v>0.21167086299615201</v>
      </c>
      <c r="AY602" s="17">
        <v>0.205404051749597</v>
      </c>
      <c r="AZ602" s="17"/>
      <c r="BA602" s="17">
        <v>0.20409598271906901</v>
      </c>
      <c r="BB602" s="17">
        <v>0.17492313136902701</v>
      </c>
    </row>
    <row r="603" spans="2:54">
      <c r="B603" t="s">
        <v>217</v>
      </c>
      <c r="C603" s="17">
        <v>0.39977362188937599</v>
      </c>
      <c r="D603" s="17">
        <v>0.37517867512254999</v>
      </c>
      <c r="E603" s="17">
        <v>0.42354449139230599</v>
      </c>
      <c r="F603" s="17"/>
      <c r="G603" s="17">
        <v>0.35407035422944999</v>
      </c>
      <c r="H603" s="17">
        <v>0.406362551510421</v>
      </c>
      <c r="I603" s="17">
        <v>0.46899317354363401</v>
      </c>
      <c r="J603" s="17">
        <v>0.40642731061757498</v>
      </c>
      <c r="K603" s="17">
        <v>0.40506611623475303</v>
      </c>
      <c r="L603" s="17">
        <v>0.35852447756212602</v>
      </c>
      <c r="M603" s="17"/>
      <c r="N603" s="17">
        <v>0.40186194279574999</v>
      </c>
      <c r="O603" s="17">
        <v>0.40182088616469003</v>
      </c>
      <c r="P603" s="17">
        <v>0.41916740508477102</v>
      </c>
      <c r="Q603" s="17">
        <v>0.38235391758616699</v>
      </c>
      <c r="R603" s="17"/>
      <c r="S603" s="17">
        <v>0.34541492618102398</v>
      </c>
      <c r="T603" s="17">
        <v>0.34125461202690799</v>
      </c>
      <c r="U603" s="17">
        <v>0.42083017982578702</v>
      </c>
      <c r="V603" s="17">
        <v>0.37170449792285598</v>
      </c>
      <c r="W603" s="17">
        <v>0.37071125943727301</v>
      </c>
      <c r="X603" s="17">
        <v>0.41629204572043099</v>
      </c>
      <c r="Y603" s="17">
        <v>0.42126340676076901</v>
      </c>
      <c r="Z603" s="17">
        <v>0.42164096408430501</v>
      </c>
      <c r="AA603" s="17">
        <v>0.41216631171575002</v>
      </c>
      <c r="AB603" s="17">
        <v>0.52657302275749296</v>
      </c>
      <c r="AC603" s="17">
        <v>0.43535465332787099</v>
      </c>
      <c r="AD603" s="17">
        <v>0.42031315788398399</v>
      </c>
      <c r="AE603" s="17"/>
      <c r="AF603" s="17">
        <v>0.43597165865028098</v>
      </c>
      <c r="AG603" s="17">
        <v>0.41197680713289703</v>
      </c>
      <c r="AH603" s="17">
        <v>0.29798068702217301</v>
      </c>
      <c r="AI603" s="17">
        <v>0.356781116516797</v>
      </c>
      <c r="AJ603" s="17">
        <v>0.35319167891622499</v>
      </c>
      <c r="AK603" s="17"/>
      <c r="AL603" s="17">
        <v>0.40853690862444703</v>
      </c>
      <c r="AM603" s="17">
        <v>0.340955973925956</v>
      </c>
      <c r="AN603" s="17">
        <v>0.42415661667381099</v>
      </c>
      <c r="AO603" s="17">
        <v>0.459687913335389</v>
      </c>
      <c r="AP603" s="17">
        <v>0.35020237111017399</v>
      </c>
      <c r="AQ603" s="17"/>
      <c r="AR603" s="17">
        <v>0.37956199054498502</v>
      </c>
      <c r="AS603" s="17"/>
      <c r="AT603" s="17">
        <v>0.40222151651753402</v>
      </c>
      <c r="AU603" s="17"/>
      <c r="AV603" s="17">
        <v>0.35692892902769902</v>
      </c>
      <c r="AW603" s="17"/>
      <c r="AX603" s="17">
        <v>0.42464697917122901</v>
      </c>
      <c r="AY603" s="17">
        <v>0.43964726820787597</v>
      </c>
      <c r="AZ603" s="17"/>
      <c r="BA603" s="17">
        <v>0.37695275304819598</v>
      </c>
      <c r="BB603" s="17">
        <v>0.43120608570291702</v>
      </c>
    </row>
    <row r="604" spans="2:54">
      <c r="B604" t="s">
        <v>218</v>
      </c>
      <c r="C604" s="17">
        <v>0.22625311623889799</v>
      </c>
      <c r="D604" s="17">
        <v>0.22345087795548599</v>
      </c>
      <c r="E604" s="17">
        <v>0.22931897983437199</v>
      </c>
      <c r="F604" s="17"/>
      <c r="G604" s="17">
        <v>0.215636173768193</v>
      </c>
      <c r="H604" s="17">
        <v>0.17933703449684399</v>
      </c>
      <c r="I604" s="17">
        <v>0.20418511733028999</v>
      </c>
      <c r="J604" s="17">
        <v>0.21040800560731601</v>
      </c>
      <c r="K604" s="17">
        <v>0.28709070354261601</v>
      </c>
      <c r="L604" s="17">
        <v>0.26064881787371103</v>
      </c>
      <c r="M604" s="17"/>
      <c r="N604" s="17">
        <v>0.21490159148794999</v>
      </c>
      <c r="O604" s="17">
        <v>0.22544810514630501</v>
      </c>
      <c r="P604" s="17">
        <v>0.23493767894574899</v>
      </c>
      <c r="Q604" s="17">
        <v>0.232699127352196</v>
      </c>
      <c r="R604" s="17"/>
      <c r="S604" s="17">
        <v>0.205970048076143</v>
      </c>
      <c r="T604" s="17">
        <v>0.27207188575841001</v>
      </c>
      <c r="U604" s="17">
        <v>0.17616001043048601</v>
      </c>
      <c r="V604" s="17">
        <v>0.26024594362013098</v>
      </c>
      <c r="W604" s="17">
        <v>0.21338567379979401</v>
      </c>
      <c r="X604" s="17">
        <v>0.24120682242401201</v>
      </c>
      <c r="Y604" s="17">
        <v>0.25749129307750102</v>
      </c>
      <c r="Z604" s="17">
        <v>0.23715521417214899</v>
      </c>
      <c r="AA604" s="17">
        <v>0.238406904676461</v>
      </c>
      <c r="AB604" s="17">
        <v>0.232634764143969</v>
      </c>
      <c r="AC604" s="17">
        <v>0.148548951347131</v>
      </c>
      <c r="AD604" s="17">
        <v>0.113927664944569</v>
      </c>
      <c r="AE604" s="17"/>
      <c r="AF604" s="17">
        <v>0.24575857736249601</v>
      </c>
      <c r="AG604" s="17">
        <v>0.21130224030571201</v>
      </c>
      <c r="AH604" s="17">
        <v>0.32508546593680199</v>
      </c>
      <c r="AI604" s="17">
        <v>0.176676220115695</v>
      </c>
      <c r="AJ604" s="17">
        <v>0.16392508221469801</v>
      </c>
      <c r="AK604" s="17"/>
      <c r="AL604" s="17">
        <v>0.22077961701826701</v>
      </c>
      <c r="AM604" s="17">
        <v>0.25607170426227599</v>
      </c>
      <c r="AN604" s="17">
        <v>0.243866446222435</v>
      </c>
      <c r="AO604" s="17">
        <v>0.18080701910158001</v>
      </c>
      <c r="AP604" s="17">
        <v>0.16378368220703801</v>
      </c>
      <c r="AQ604" s="17"/>
      <c r="AR604" s="17">
        <v>0.207882898617161</v>
      </c>
      <c r="AS604" s="17"/>
      <c r="AT604" s="17">
        <v>0.14650137785702699</v>
      </c>
      <c r="AU604" s="17"/>
      <c r="AV604" s="17">
        <v>0.237857129452999</v>
      </c>
      <c r="AW604" s="17"/>
      <c r="AX604" s="17">
        <v>0.20096147974353501</v>
      </c>
      <c r="AY604" s="17">
        <v>0.236732913550702</v>
      </c>
      <c r="AZ604" s="17"/>
      <c r="BA604" s="17">
        <v>0.20310458536526199</v>
      </c>
      <c r="BB604" s="17">
        <v>0.24047546956625199</v>
      </c>
    </row>
    <row r="605" spans="2:54">
      <c r="B605" t="s">
        <v>219</v>
      </c>
      <c r="C605" s="17">
        <v>0.12162140597021701</v>
      </c>
      <c r="D605" s="17">
        <v>0.13605330598993701</v>
      </c>
      <c r="E605" s="17">
        <v>0.106399331739856</v>
      </c>
      <c r="F605" s="17"/>
      <c r="G605" s="17">
        <v>0.146645581829005</v>
      </c>
      <c r="H605" s="17">
        <v>0.150448535723812</v>
      </c>
      <c r="I605" s="17">
        <v>0.16407523703183799</v>
      </c>
      <c r="J605" s="17">
        <v>0.14049558726630401</v>
      </c>
      <c r="K605" s="17">
        <v>4.6241905751749197E-2</v>
      </c>
      <c r="L605" s="17">
        <v>8.28942386987499E-2</v>
      </c>
      <c r="M605" s="17"/>
      <c r="N605" s="17">
        <v>0.103760885223927</v>
      </c>
      <c r="O605" s="17">
        <v>0.134451002062735</v>
      </c>
      <c r="P605" s="17">
        <v>0.111113638475346</v>
      </c>
      <c r="Q605" s="17">
        <v>0.13570018664580299</v>
      </c>
      <c r="R605" s="17"/>
      <c r="S605" s="17">
        <v>0.11246835561969</v>
      </c>
      <c r="T605" s="17">
        <v>6.8296660165607995E-2</v>
      </c>
      <c r="U605" s="17">
        <v>0.14658160321095001</v>
      </c>
      <c r="V605" s="17">
        <v>0.12634562573590799</v>
      </c>
      <c r="W605" s="17">
        <v>0.166780925678683</v>
      </c>
      <c r="X605" s="17">
        <v>0.136120384452493</v>
      </c>
      <c r="Y605" s="17">
        <v>8.8760745640489594E-2</v>
      </c>
      <c r="Z605" s="17">
        <v>0.145160692909823</v>
      </c>
      <c r="AA605" s="17">
        <v>0.134909517125815</v>
      </c>
      <c r="AB605" s="17">
        <v>7.3106639896253905E-2</v>
      </c>
      <c r="AC605" s="17">
        <v>0.13371781362303101</v>
      </c>
      <c r="AD605" s="17">
        <v>0.250022862707169</v>
      </c>
      <c r="AE605" s="17"/>
      <c r="AF605" s="17">
        <v>9.3815818331467904E-2</v>
      </c>
      <c r="AG605" s="17">
        <v>0.118315669626361</v>
      </c>
      <c r="AH605" s="17">
        <v>0.15923356753443099</v>
      </c>
      <c r="AI605" s="17">
        <v>0.23898246879983201</v>
      </c>
      <c r="AJ605" s="17">
        <v>0.14139982334967599</v>
      </c>
      <c r="AK605" s="17"/>
      <c r="AL605" s="17">
        <v>0.120984509510549</v>
      </c>
      <c r="AM605" s="17">
        <v>0.13818969396505701</v>
      </c>
      <c r="AN605" s="17">
        <v>0.11059847775600699</v>
      </c>
      <c r="AO605" s="17">
        <v>9.8977192179326795E-2</v>
      </c>
      <c r="AP605" s="17">
        <v>0.13369429911661901</v>
      </c>
      <c r="AQ605" s="17"/>
      <c r="AR605" s="17">
        <v>0.121965105155876</v>
      </c>
      <c r="AS605" s="17"/>
      <c r="AT605" s="17">
        <v>6.9081973073131395E-2</v>
      </c>
      <c r="AU605" s="17"/>
      <c r="AV605" s="17">
        <v>0.119356127326607</v>
      </c>
      <c r="AW605" s="17"/>
      <c r="AX605" s="17">
        <v>0.12005658433335301</v>
      </c>
      <c r="AY605" s="17">
        <v>7.7378892955413905E-2</v>
      </c>
      <c r="AZ605" s="17"/>
      <c r="BA605" s="17">
        <v>0.11015157217046299</v>
      </c>
      <c r="BB605" s="17">
        <v>0.117087150921358</v>
      </c>
    </row>
    <row r="606" spans="2:54">
      <c r="B606" t="s">
        <v>220</v>
      </c>
      <c r="C606" s="17">
        <v>6.6187780073947294E-2</v>
      </c>
      <c r="D606" s="17">
        <v>7.9998206004374794E-2</v>
      </c>
      <c r="E606" s="17">
        <v>5.3415157853833203E-2</v>
      </c>
      <c r="F606" s="17"/>
      <c r="G606" s="17">
        <v>6.2992569509209506E-2</v>
      </c>
      <c r="H606" s="17">
        <v>6.3432200475992004E-2</v>
      </c>
      <c r="I606" s="17">
        <v>3.9953858181963002E-2</v>
      </c>
      <c r="J606" s="17">
        <v>5.6781468251355799E-2</v>
      </c>
      <c r="K606" s="17">
        <v>7.6167801287408493E-2</v>
      </c>
      <c r="L606" s="17">
        <v>9.3889006409390505E-2</v>
      </c>
      <c r="M606" s="17"/>
      <c r="N606" s="17">
        <v>4.9040287643646797E-2</v>
      </c>
      <c r="O606" s="17">
        <v>6.0150505542021303E-2</v>
      </c>
      <c r="P606" s="17">
        <v>7.1711588894631598E-2</v>
      </c>
      <c r="Q606" s="17">
        <v>8.7485262745463893E-2</v>
      </c>
      <c r="R606" s="17"/>
      <c r="S606" s="17">
        <v>6.8960918418274994E-2</v>
      </c>
      <c r="T606" s="17">
        <v>7.2590874250408E-2</v>
      </c>
      <c r="U606" s="17">
        <v>2.5122570489205499E-2</v>
      </c>
      <c r="V606" s="17">
        <v>5.6645692668870803E-2</v>
      </c>
      <c r="W606" s="17">
        <v>8.9570379917409404E-2</v>
      </c>
      <c r="X606" s="17">
        <v>7.3166536303494997E-2</v>
      </c>
      <c r="Y606" s="17">
        <v>6.2332501667281701E-2</v>
      </c>
      <c r="Z606" s="17">
        <v>7.7772317901831006E-2</v>
      </c>
      <c r="AA606" s="17">
        <v>6.6268152371127098E-2</v>
      </c>
      <c r="AB606" s="17">
        <v>5.7457396563360401E-2</v>
      </c>
      <c r="AC606" s="17">
        <v>0.115612750044293</v>
      </c>
      <c r="AD606" s="17">
        <v>4.4232435483632697E-2</v>
      </c>
      <c r="AE606" s="17"/>
      <c r="AF606" s="17">
        <v>3.7536465967820003E-2</v>
      </c>
      <c r="AG606" s="17">
        <v>7.6409185582081304E-2</v>
      </c>
      <c r="AH606" s="17">
        <v>2.7379432974060699E-2</v>
      </c>
      <c r="AI606" s="17">
        <v>5.6672383160787702E-2</v>
      </c>
      <c r="AJ606" s="17">
        <v>0.12053049419567299</v>
      </c>
      <c r="AK606" s="17"/>
      <c r="AL606" s="17">
        <v>9.2270490842963598E-2</v>
      </c>
      <c r="AM606" s="17">
        <v>7.7913343602928203E-2</v>
      </c>
      <c r="AN606" s="17">
        <v>5.4339650357359499E-2</v>
      </c>
      <c r="AO606" s="17">
        <v>2.9574230786773799E-2</v>
      </c>
      <c r="AP606" s="17">
        <v>0</v>
      </c>
      <c r="AQ606" s="17"/>
      <c r="AR606" s="17">
        <v>6.6102129161364598E-2</v>
      </c>
      <c r="AS606" s="17"/>
      <c r="AT606" s="17">
        <v>9.6847750074273597E-2</v>
      </c>
      <c r="AU606" s="17"/>
      <c r="AV606" s="17">
        <v>3.3899277272473598E-2</v>
      </c>
      <c r="AW606" s="17"/>
      <c r="AX606" s="17">
        <v>4.2664093755730999E-2</v>
      </c>
      <c r="AY606" s="17">
        <v>4.0836873536411397E-2</v>
      </c>
      <c r="AZ606" s="17"/>
      <c r="BA606" s="17">
        <v>0.10569510669701</v>
      </c>
      <c r="BB606" s="17">
        <v>3.6308162440445102E-2</v>
      </c>
    </row>
    <row r="607" spans="2:54">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row>
    <row r="608" spans="2:54">
      <c r="B608" s="6" t="s">
        <v>252</v>
      </c>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row>
    <row r="609" spans="2:54">
      <c r="B609" s="24" t="s">
        <v>31</v>
      </c>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row>
    <row r="610" spans="2:54">
      <c r="B610" t="s">
        <v>216</v>
      </c>
      <c r="C610" s="17">
        <v>0.15965009083468801</v>
      </c>
      <c r="D610" s="17">
        <v>0.16994096754597299</v>
      </c>
      <c r="E610" s="17">
        <v>0.150350820047085</v>
      </c>
      <c r="F610" s="17"/>
      <c r="G610" s="17">
        <v>0.18798923678930801</v>
      </c>
      <c r="H610" s="17">
        <v>0.17982796625081801</v>
      </c>
      <c r="I610" s="17">
        <v>0.120012632530477</v>
      </c>
      <c r="J610" s="17">
        <v>0.17574167344748101</v>
      </c>
      <c r="K610" s="17">
        <v>0.13602520576392599</v>
      </c>
      <c r="L610" s="17">
        <v>0.15933474600060099</v>
      </c>
      <c r="M610" s="17"/>
      <c r="N610" s="17">
        <v>0.21765094790962899</v>
      </c>
      <c r="O610" s="17">
        <v>0.13508309559785001</v>
      </c>
      <c r="P610" s="17">
        <v>0.152306410511729</v>
      </c>
      <c r="Q610" s="17">
        <v>0.12963781507475799</v>
      </c>
      <c r="R610" s="17"/>
      <c r="S610" s="17">
        <v>0.27501750598269997</v>
      </c>
      <c r="T610" s="17">
        <v>0.16434681355371999</v>
      </c>
      <c r="U610" s="17">
        <v>0.15065973587175299</v>
      </c>
      <c r="V610" s="17">
        <v>0.144131520509268</v>
      </c>
      <c r="W610" s="17">
        <v>0.14079792116140399</v>
      </c>
      <c r="X610" s="17">
        <v>0.13035207974346899</v>
      </c>
      <c r="Y610" s="17">
        <v>0.144783341527009</v>
      </c>
      <c r="Z610" s="17">
        <v>0.103669428327736</v>
      </c>
      <c r="AA610" s="17">
        <v>0.145949540287967</v>
      </c>
      <c r="AB610" s="17">
        <v>9.15384121426457E-2</v>
      </c>
      <c r="AC610" s="17">
        <v>0.126969945675353</v>
      </c>
      <c r="AD610" s="17">
        <v>0.16756805705561201</v>
      </c>
      <c r="AE610" s="17"/>
      <c r="AF610" s="17">
        <v>0.20255839847364401</v>
      </c>
      <c r="AG610" s="17">
        <v>0.16416509292376</v>
      </c>
      <c r="AH610" s="17">
        <v>0.15609425367397101</v>
      </c>
      <c r="AI610" s="17">
        <v>0.17300706691873599</v>
      </c>
      <c r="AJ610" s="17">
        <v>0.111252339617348</v>
      </c>
      <c r="AK610" s="17"/>
      <c r="AL610" s="17">
        <v>0.12563252949812201</v>
      </c>
      <c r="AM610" s="17">
        <v>0.130184292966151</v>
      </c>
      <c r="AN610" s="17">
        <v>0.18443819405228801</v>
      </c>
      <c r="AO610" s="17">
        <v>0.171384981020759</v>
      </c>
      <c r="AP610" s="17">
        <v>0.49461919210426297</v>
      </c>
      <c r="AQ610" s="17"/>
      <c r="AR610" s="17">
        <v>0.25630685977394002</v>
      </c>
      <c r="AS610" s="17"/>
      <c r="AT610" s="17">
        <v>0.33588672638802503</v>
      </c>
      <c r="AU610" s="17"/>
      <c r="AV610" s="17">
        <v>0.297391337009277</v>
      </c>
      <c r="AW610" s="17"/>
      <c r="AX610" s="17">
        <v>0.20288126670138101</v>
      </c>
      <c r="AY610" s="17">
        <v>0.21175734438822499</v>
      </c>
      <c r="AZ610" s="17"/>
      <c r="BA610" s="17">
        <v>0.14300225382897599</v>
      </c>
      <c r="BB610" s="17">
        <v>0.18094898364356601</v>
      </c>
    </row>
    <row r="611" spans="2:54">
      <c r="B611" t="s">
        <v>217</v>
      </c>
      <c r="C611" s="17">
        <v>0.328590052532444</v>
      </c>
      <c r="D611" s="17">
        <v>0.33554926206011099</v>
      </c>
      <c r="E611" s="17">
        <v>0.32273791781348898</v>
      </c>
      <c r="F611" s="17"/>
      <c r="G611" s="17">
        <v>0.33870476619936202</v>
      </c>
      <c r="H611" s="17">
        <v>0.34556066950734399</v>
      </c>
      <c r="I611" s="17">
        <v>0.35596077507516599</v>
      </c>
      <c r="J611" s="17">
        <v>0.31908220901003498</v>
      </c>
      <c r="K611" s="17">
        <v>0.32915427492817001</v>
      </c>
      <c r="L611" s="17">
        <v>0.29211706479956701</v>
      </c>
      <c r="M611" s="17"/>
      <c r="N611" s="17">
        <v>0.32497660691583702</v>
      </c>
      <c r="O611" s="17">
        <v>0.33025576253620798</v>
      </c>
      <c r="P611" s="17">
        <v>0.36383163520724199</v>
      </c>
      <c r="Q611" s="17">
        <v>0.30502924205827098</v>
      </c>
      <c r="R611" s="17"/>
      <c r="S611" s="17">
        <v>0.32519136306010699</v>
      </c>
      <c r="T611" s="17">
        <v>0.28350271907184299</v>
      </c>
      <c r="U611" s="17">
        <v>0.34364089163311501</v>
      </c>
      <c r="V611" s="17">
        <v>0.32196354440749297</v>
      </c>
      <c r="W611" s="17">
        <v>0.31384750306360298</v>
      </c>
      <c r="X611" s="17">
        <v>0.27895468016552599</v>
      </c>
      <c r="Y611" s="17">
        <v>0.37377988473838802</v>
      </c>
      <c r="Z611" s="17">
        <v>0.392484884219436</v>
      </c>
      <c r="AA611" s="17">
        <v>0.34811827633227899</v>
      </c>
      <c r="AB611" s="17">
        <v>0.41467999931743899</v>
      </c>
      <c r="AC611" s="17">
        <v>0.30672026612217301</v>
      </c>
      <c r="AD611" s="17">
        <v>0.182375787125792</v>
      </c>
      <c r="AE611" s="17"/>
      <c r="AF611" s="17">
        <v>0.39973778366428298</v>
      </c>
      <c r="AG611" s="17">
        <v>0.28658584880271698</v>
      </c>
      <c r="AH611" s="17">
        <v>0.26279311142130501</v>
      </c>
      <c r="AI611" s="17">
        <v>0.30967841752922398</v>
      </c>
      <c r="AJ611" s="17">
        <v>0.30429810081547198</v>
      </c>
      <c r="AK611" s="17"/>
      <c r="AL611" s="17">
        <v>0.320800318802752</v>
      </c>
      <c r="AM611" s="17">
        <v>0.34204612146608798</v>
      </c>
      <c r="AN611" s="17">
        <v>0.31197640820469402</v>
      </c>
      <c r="AO611" s="17">
        <v>0.40183503566522899</v>
      </c>
      <c r="AP611" s="17">
        <v>0.27843012916746701</v>
      </c>
      <c r="AQ611" s="17"/>
      <c r="AR611" s="17">
        <v>0.291610734144436</v>
      </c>
      <c r="AS611" s="17"/>
      <c r="AT611" s="17">
        <v>0.34785999850844102</v>
      </c>
      <c r="AU611" s="17"/>
      <c r="AV611" s="17">
        <v>0.230968214791204</v>
      </c>
      <c r="AW611" s="17"/>
      <c r="AX611" s="17">
        <v>0.39730421397138599</v>
      </c>
      <c r="AY611" s="17">
        <v>0.37838573585581298</v>
      </c>
      <c r="AZ611" s="17"/>
      <c r="BA611" s="17">
        <v>0.32112437057391202</v>
      </c>
      <c r="BB611" s="17">
        <v>0.32269244841725903</v>
      </c>
    </row>
    <row r="612" spans="2:54">
      <c r="B612" t="s">
        <v>218</v>
      </c>
      <c r="C612" s="17">
        <v>0.28047591896748703</v>
      </c>
      <c r="D612" s="17">
        <v>0.27702053972724699</v>
      </c>
      <c r="E612" s="17">
        <v>0.28425931302589602</v>
      </c>
      <c r="F612" s="17"/>
      <c r="G612" s="17">
        <v>0.25275922685015201</v>
      </c>
      <c r="H612" s="17">
        <v>0.20425840538597601</v>
      </c>
      <c r="I612" s="17">
        <v>0.231156159637674</v>
      </c>
      <c r="J612" s="17">
        <v>0.32455937855165901</v>
      </c>
      <c r="K612" s="17">
        <v>0.32818070641422098</v>
      </c>
      <c r="L612" s="17">
        <v>0.33109110643864298</v>
      </c>
      <c r="M612" s="17"/>
      <c r="N612" s="17">
        <v>0.27537939761579999</v>
      </c>
      <c r="O612" s="17">
        <v>0.324420477152152</v>
      </c>
      <c r="P612" s="17">
        <v>0.22621490895603699</v>
      </c>
      <c r="Q612" s="17">
        <v>0.27624376975284198</v>
      </c>
      <c r="R612" s="17"/>
      <c r="S612" s="17">
        <v>0.21112660977876599</v>
      </c>
      <c r="T612" s="17">
        <v>0.35067976644965498</v>
      </c>
      <c r="U612" s="17">
        <v>0.27120904783482203</v>
      </c>
      <c r="V612" s="17">
        <v>0.29327672824911</v>
      </c>
      <c r="W612" s="17">
        <v>0.25215452071396</v>
      </c>
      <c r="X612" s="17">
        <v>0.35694562570039801</v>
      </c>
      <c r="Y612" s="17">
        <v>0.27443256858718501</v>
      </c>
      <c r="Z612" s="17">
        <v>0.176003514625133</v>
      </c>
      <c r="AA612" s="17">
        <v>0.267614819120919</v>
      </c>
      <c r="AB612" s="17">
        <v>0.306128191086667</v>
      </c>
      <c r="AC612" s="17">
        <v>0.313493407636248</v>
      </c>
      <c r="AD612" s="17">
        <v>0.30904763031732801</v>
      </c>
      <c r="AE612" s="17"/>
      <c r="AF612" s="17">
        <v>0.22764752842872699</v>
      </c>
      <c r="AG612" s="17">
        <v>0.340555185912087</v>
      </c>
      <c r="AH612" s="17">
        <v>0.37662855934217798</v>
      </c>
      <c r="AI612" s="17">
        <v>0.25828333886972799</v>
      </c>
      <c r="AJ612" s="17">
        <v>0.23308609728329399</v>
      </c>
      <c r="AK612" s="17"/>
      <c r="AL612" s="17">
        <v>0.27958676477561301</v>
      </c>
      <c r="AM612" s="17">
        <v>0.245190509101713</v>
      </c>
      <c r="AN612" s="17">
        <v>0.349657696755095</v>
      </c>
      <c r="AO612" s="17">
        <v>0.24749919007165999</v>
      </c>
      <c r="AP612" s="17">
        <v>0.142053905122181</v>
      </c>
      <c r="AQ612" s="17"/>
      <c r="AR612" s="17">
        <v>0.19461154746850001</v>
      </c>
      <c r="AS612" s="17"/>
      <c r="AT612" s="17">
        <v>9.3683115609650605E-2</v>
      </c>
      <c r="AU612" s="17"/>
      <c r="AV612" s="17">
        <v>0.22530858591293901</v>
      </c>
      <c r="AW612" s="17"/>
      <c r="AX612" s="17">
        <v>0.15599978239256701</v>
      </c>
      <c r="AY612" s="17">
        <v>0.23752383917117001</v>
      </c>
      <c r="AZ612" s="17"/>
      <c r="BA612" s="17">
        <v>0.272795785652657</v>
      </c>
      <c r="BB612" s="17">
        <v>0.29415402352284198</v>
      </c>
    </row>
    <row r="613" spans="2:54">
      <c r="B613" t="s">
        <v>219</v>
      </c>
      <c r="C613" s="17">
        <v>0.149886508276009</v>
      </c>
      <c r="D613" s="17">
        <v>0.122018563281228</v>
      </c>
      <c r="E613" s="17">
        <v>0.174242604922758</v>
      </c>
      <c r="F613" s="17"/>
      <c r="G613" s="17">
        <v>0.14741343746143201</v>
      </c>
      <c r="H613" s="17">
        <v>0.17848004137909601</v>
      </c>
      <c r="I613" s="17">
        <v>0.24279654765539799</v>
      </c>
      <c r="J613" s="17">
        <v>0.118856832713362</v>
      </c>
      <c r="K613" s="17">
        <v>0.12439357379814101</v>
      </c>
      <c r="L613" s="17">
        <v>9.5657900406753593E-2</v>
      </c>
      <c r="M613" s="17"/>
      <c r="N613" s="17">
        <v>0.109747139640838</v>
      </c>
      <c r="O613" s="17">
        <v>0.129971126838231</v>
      </c>
      <c r="P613" s="17">
        <v>0.172346310343823</v>
      </c>
      <c r="Q613" s="17">
        <v>0.198770342530803</v>
      </c>
      <c r="R613" s="17"/>
      <c r="S613" s="17">
        <v>0.12962279296177301</v>
      </c>
      <c r="T613" s="17">
        <v>7.4743530185711907E-2</v>
      </c>
      <c r="U613" s="17">
        <v>0.16705196653547399</v>
      </c>
      <c r="V613" s="17">
        <v>0.16309834201404899</v>
      </c>
      <c r="W613" s="17">
        <v>0.240837051852965</v>
      </c>
      <c r="X613" s="17">
        <v>0.15992829206622799</v>
      </c>
      <c r="Y613" s="17">
        <v>0.11174348841791799</v>
      </c>
      <c r="Z613" s="17">
        <v>0.196972080977696</v>
      </c>
      <c r="AA613" s="17">
        <v>0.16665546673298401</v>
      </c>
      <c r="AB613" s="17">
        <v>0.12894827958863</v>
      </c>
      <c r="AC613" s="17">
        <v>0.16094128660622201</v>
      </c>
      <c r="AD613" s="17">
        <v>0.22118564662271201</v>
      </c>
      <c r="AE613" s="17"/>
      <c r="AF613" s="17">
        <v>0.12960642986548601</v>
      </c>
      <c r="AG613" s="17">
        <v>0.11517825915135101</v>
      </c>
      <c r="AH613" s="17">
        <v>0.141781446696358</v>
      </c>
      <c r="AI613" s="17">
        <v>0.24267377291671699</v>
      </c>
      <c r="AJ613" s="17">
        <v>0.19767962166785</v>
      </c>
      <c r="AK613" s="17"/>
      <c r="AL613" s="17">
        <v>0.15817882020476901</v>
      </c>
      <c r="AM613" s="17">
        <v>0.17397643278708899</v>
      </c>
      <c r="AN613" s="17">
        <v>0.113924752138097</v>
      </c>
      <c r="AO613" s="17">
        <v>0.12572418822494699</v>
      </c>
      <c r="AP613" s="17">
        <v>4.3042120535702902E-2</v>
      </c>
      <c r="AQ613" s="17"/>
      <c r="AR613" s="17">
        <v>0.18877989557704</v>
      </c>
      <c r="AS613" s="17"/>
      <c r="AT613" s="17">
        <v>0.14197695230884599</v>
      </c>
      <c r="AU613" s="17"/>
      <c r="AV613" s="17">
        <v>0.19099956019529399</v>
      </c>
      <c r="AW613" s="17"/>
      <c r="AX613" s="17">
        <v>0.207686729460728</v>
      </c>
      <c r="AY613" s="17">
        <v>0.123797250415914</v>
      </c>
      <c r="AZ613" s="17"/>
      <c r="BA613" s="17">
        <v>0.13963565662397301</v>
      </c>
      <c r="BB613" s="17">
        <v>0.15231290916948101</v>
      </c>
    </row>
    <row r="614" spans="2:54">
      <c r="B614" t="s">
        <v>220</v>
      </c>
      <c r="C614" s="17">
        <v>8.1397429389371903E-2</v>
      </c>
      <c r="D614" s="17">
        <v>9.5470667385441202E-2</v>
      </c>
      <c r="E614" s="17">
        <v>6.8409344190773297E-2</v>
      </c>
      <c r="F614" s="17"/>
      <c r="G614" s="17">
        <v>7.3133332699745895E-2</v>
      </c>
      <c r="H614" s="17">
        <v>9.18729174767655E-2</v>
      </c>
      <c r="I614" s="17">
        <v>5.0073885101284799E-2</v>
      </c>
      <c r="J614" s="17">
        <v>6.1759906277462598E-2</v>
      </c>
      <c r="K614" s="17">
        <v>8.2246239095541407E-2</v>
      </c>
      <c r="L614" s="17">
        <v>0.121799182354435</v>
      </c>
      <c r="M614" s="17"/>
      <c r="N614" s="17">
        <v>7.2245907917895702E-2</v>
      </c>
      <c r="O614" s="17">
        <v>8.0269537875559197E-2</v>
      </c>
      <c r="P614" s="17">
        <v>8.5300734981167803E-2</v>
      </c>
      <c r="Q614" s="17">
        <v>9.0318830583325904E-2</v>
      </c>
      <c r="R614" s="17"/>
      <c r="S614" s="17">
        <v>5.90417282166543E-2</v>
      </c>
      <c r="T614" s="17">
        <v>0.12672717073907</v>
      </c>
      <c r="U614" s="17">
        <v>6.7438358124836506E-2</v>
      </c>
      <c r="V614" s="17">
        <v>7.7529864820080105E-2</v>
      </c>
      <c r="W614" s="17">
        <v>5.2363003208068103E-2</v>
      </c>
      <c r="X614" s="17">
        <v>7.38193223243786E-2</v>
      </c>
      <c r="Y614" s="17">
        <v>9.5260716729500497E-2</v>
      </c>
      <c r="Z614" s="17">
        <v>0.13087009184999901</v>
      </c>
      <c r="AA614" s="17">
        <v>7.1661897525851198E-2</v>
      </c>
      <c r="AB614" s="17">
        <v>5.8705117864618003E-2</v>
      </c>
      <c r="AC614" s="17">
        <v>9.1875093960004997E-2</v>
      </c>
      <c r="AD614" s="17">
        <v>0.119822878878556</v>
      </c>
      <c r="AE614" s="17"/>
      <c r="AF614" s="17">
        <v>4.0449859567860597E-2</v>
      </c>
      <c r="AG614" s="17">
        <v>9.3515613210085197E-2</v>
      </c>
      <c r="AH614" s="17">
        <v>6.2702628866188506E-2</v>
      </c>
      <c r="AI614" s="17">
        <v>1.63574037655939E-2</v>
      </c>
      <c r="AJ614" s="17">
        <v>0.15368384061603599</v>
      </c>
      <c r="AK614" s="17"/>
      <c r="AL614" s="17">
        <v>0.115801566718744</v>
      </c>
      <c r="AM614" s="17">
        <v>0.10860264367896</v>
      </c>
      <c r="AN614" s="17">
        <v>4.0002948849826303E-2</v>
      </c>
      <c r="AO614" s="17">
        <v>5.3556605017405903E-2</v>
      </c>
      <c r="AP614" s="17">
        <v>4.1854653070385002E-2</v>
      </c>
      <c r="AQ614" s="17"/>
      <c r="AR614" s="17">
        <v>6.8690963036083394E-2</v>
      </c>
      <c r="AS614" s="17"/>
      <c r="AT614" s="17">
        <v>8.0593207185037805E-2</v>
      </c>
      <c r="AU614" s="17"/>
      <c r="AV614" s="17">
        <v>5.5332302091285999E-2</v>
      </c>
      <c r="AW614" s="17"/>
      <c r="AX614" s="17">
        <v>3.6128007473938302E-2</v>
      </c>
      <c r="AY614" s="17">
        <v>4.8535830168877497E-2</v>
      </c>
      <c r="AZ614" s="17"/>
      <c r="BA614" s="17">
        <v>0.12344193332048101</v>
      </c>
      <c r="BB614" s="17">
        <v>4.9891635246852799E-2</v>
      </c>
    </row>
    <row r="615" spans="2:54">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row>
    <row r="616" spans="2:54">
      <c r="B616" s="6" t="s">
        <v>253</v>
      </c>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row>
    <row r="617" spans="2:54">
      <c r="B617" s="24" t="s">
        <v>31</v>
      </c>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row>
    <row r="618" spans="2:54">
      <c r="B618" t="s">
        <v>216</v>
      </c>
      <c r="C618" s="17">
        <v>0.176666972488738</v>
      </c>
      <c r="D618" s="17">
        <v>0.18775305511739299</v>
      </c>
      <c r="E618" s="17">
        <v>0.16665837975011999</v>
      </c>
      <c r="F618" s="17"/>
      <c r="G618" s="17">
        <v>0.24000376612591001</v>
      </c>
      <c r="H618" s="17">
        <v>0.21855899365152601</v>
      </c>
      <c r="I618" s="17">
        <v>0.13716558922347899</v>
      </c>
      <c r="J618" s="17">
        <v>0.16467762275846301</v>
      </c>
      <c r="K618" s="17">
        <v>0.157436925664282</v>
      </c>
      <c r="L618" s="17">
        <v>0.154849167220625</v>
      </c>
      <c r="M618" s="17"/>
      <c r="N618" s="17">
        <v>0.231253059111628</v>
      </c>
      <c r="O618" s="17">
        <v>0.16528493902166</v>
      </c>
      <c r="P618" s="17">
        <v>0.14537333247251599</v>
      </c>
      <c r="Q618" s="17">
        <v>0.151486783680016</v>
      </c>
      <c r="R618" s="17"/>
      <c r="S618" s="17">
        <v>0.29646194228960798</v>
      </c>
      <c r="T618" s="17">
        <v>0.17104704593311501</v>
      </c>
      <c r="U618" s="17">
        <v>0.129837734327576</v>
      </c>
      <c r="V618" s="17">
        <v>0.13076923970441601</v>
      </c>
      <c r="W618" s="17">
        <v>0.19765291262734</v>
      </c>
      <c r="X618" s="17">
        <v>0.17244850253579599</v>
      </c>
      <c r="Y618" s="17">
        <v>0.17811012905601101</v>
      </c>
      <c r="Z618" s="17">
        <v>0.11392886066284</v>
      </c>
      <c r="AA618" s="17">
        <v>0.18981540874710001</v>
      </c>
      <c r="AB618" s="17">
        <v>8.6236362826052806E-2</v>
      </c>
      <c r="AC618" s="17">
        <v>0.20696427793025801</v>
      </c>
      <c r="AD618" s="17">
        <v>7.9845593735562895E-2</v>
      </c>
      <c r="AE618" s="17"/>
      <c r="AF618" s="17">
        <v>0.22906607341808599</v>
      </c>
      <c r="AG618" s="17">
        <v>0.171005438460333</v>
      </c>
      <c r="AH618" s="17">
        <v>0.129756139691421</v>
      </c>
      <c r="AI618" s="17">
        <v>0.18468524097116701</v>
      </c>
      <c r="AJ618" s="17">
        <v>0.133778416587753</v>
      </c>
      <c r="AK618" s="17"/>
      <c r="AL618" s="17">
        <v>0.14709413409553701</v>
      </c>
      <c r="AM618" s="17">
        <v>0.16890957071002299</v>
      </c>
      <c r="AN618" s="17">
        <v>0.187974482400564</v>
      </c>
      <c r="AO618" s="17">
        <v>0.22511234240924299</v>
      </c>
      <c r="AP618" s="17">
        <v>0.39444869427157803</v>
      </c>
      <c r="AQ618" s="17"/>
      <c r="AR618" s="17">
        <v>0.32005231754164698</v>
      </c>
      <c r="AS618" s="17"/>
      <c r="AT618" s="17">
        <v>0.38723640665472098</v>
      </c>
      <c r="AU618" s="17"/>
      <c r="AV618" s="17">
        <v>0.34616815697221198</v>
      </c>
      <c r="AW618" s="17"/>
      <c r="AX618" s="17">
        <v>0.31532940010117599</v>
      </c>
      <c r="AY618" s="17">
        <v>0.24079223605942099</v>
      </c>
      <c r="AZ618" s="17"/>
      <c r="BA618" s="17">
        <v>0.16163619663992801</v>
      </c>
      <c r="BB618" s="17">
        <v>0.194785898839647</v>
      </c>
    </row>
    <row r="619" spans="2:54">
      <c r="B619" t="s">
        <v>217</v>
      </c>
      <c r="C619" s="17">
        <v>0.38930380565495598</v>
      </c>
      <c r="D619" s="17">
        <v>0.36363931108791903</v>
      </c>
      <c r="E619" s="17">
        <v>0.412074817721163</v>
      </c>
      <c r="F619" s="17"/>
      <c r="G619" s="17">
        <v>0.34118146467910998</v>
      </c>
      <c r="H619" s="17">
        <v>0.42689823236240698</v>
      </c>
      <c r="I619" s="17">
        <v>0.43428629294944798</v>
      </c>
      <c r="J619" s="17">
        <v>0.38461739258991101</v>
      </c>
      <c r="K619" s="17">
        <v>0.40958594699234402</v>
      </c>
      <c r="L619" s="17">
        <v>0.34336754506000999</v>
      </c>
      <c r="M619" s="17"/>
      <c r="N619" s="17">
        <v>0.36823411540020301</v>
      </c>
      <c r="O619" s="17">
        <v>0.38370522780852301</v>
      </c>
      <c r="P619" s="17">
        <v>0.41476572339638101</v>
      </c>
      <c r="Q619" s="17">
        <v>0.40326582932459998</v>
      </c>
      <c r="R619" s="17"/>
      <c r="S619" s="17">
        <v>0.32156562939032102</v>
      </c>
      <c r="T619" s="17">
        <v>0.38506440093859301</v>
      </c>
      <c r="U619" s="17">
        <v>0.40208767744462898</v>
      </c>
      <c r="V619" s="17">
        <v>0.40995544501506598</v>
      </c>
      <c r="W619" s="17">
        <v>0.33186215472300201</v>
      </c>
      <c r="X619" s="17">
        <v>0.36642783629769599</v>
      </c>
      <c r="Y619" s="17">
        <v>0.44018258554585898</v>
      </c>
      <c r="Z619" s="17">
        <v>0.45818429956052598</v>
      </c>
      <c r="AA619" s="17">
        <v>0.37287828055924799</v>
      </c>
      <c r="AB619" s="17">
        <v>0.48554177502314499</v>
      </c>
      <c r="AC619" s="17">
        <v>0.37333841810483398</v>
      </c>
      <c r="AD619" s="17">
        <v>0.408384886634789</v>
      </c>
      <c r="AE619" s="17"/>
      <c r="AF619" s="17">
        <v>0.45587225921031299</v>
      </c>
      <c r="AG619" s="17">
        <v>0.341002572602848</v>
      </c>
      <c r="AH619" s="17">
        <v>0.32849434915469</v>
      </c>
      <c r="AI619" s="17">
        <v>0.35628715224546298</v>
      </c>
      <c r="AJ619" s="17">
        <v>0.34710652256121699</v>
      </c>
      <c r="AK619" s="17"/>
      <c r="AL619" s="17">
        <v>0.388300514347869</v>
      </c>
      <c r="AM619" s="17">
        <v>0.37339614350366002</v>
      </c>
      <c r="AN619" s="17">
        <v>0.41484402018321498</v>
      </c>
      <c r="AO619" s="17">
        <v>0.401156707444425</v>
      </c>
      <c r="AP619" s="17">
        <v>0.39431886107483499</v>
      </c>
      <c r="AQ619" s="17"/>
      <c r="AR619" s="17">
        <v>0.32835257014776698</v>
      </c>
      <c r="AS619" s="17"/>
      <c r="AT619" s="17">
        <v>0.32824930394435298</v>
      </c>
      <c r="AU619" s="17"/>
      <c r="AV619" s="17">
        <v>0.31840442401355401</v>
      </c>
      <c r="AW619" s="17"/>
      <c r="AX619" s="17">
        <v>0.399257980657791</v>
      </c>
      <c r="AY619" s="17">
        <v>0.43016073647717101</v>
      </c>
      <c r="AZ619" s="17"/>
      <c r="BA619" s="17">
        <v>0.37456580939276901</v>
      </c>
      <c r="BB619" s="17">
        <v>0.40494809447452501</v>
      </c>
    </row>
    <row r="620" spans="2:54">
      <c r="B620" t="s">
        <v>218</v>
      </c>
      <c r="C620" s="17">
        <v>0.24352658775194899</v>
      </c>
      <c r="D620" s="17">
        <v>0.224753225741051</v>
      </c>
      <c r="E620" s="17">
        <v>0.26154901509731499</v>
      </c>
      <c r="F620" s="17"/>
      <c r="G620" s="17">
        <v>0.233970933533001</v>
      </c>
      <c r="H620" s="17">
        <v>0.14684757564175099</v>
      </c>
      <c r="I620" s="17">
        <v>0.200051191365925</v>
      </c>
      <c r="J620" s="17">
        <v>0.27444786700849999</v>
      </c>
      <c r="K620" s="17">
        <v>0.28586476150143197</v>
      </c>
      <c r="L620" s="17">
        <v>0.30897402754467901</v>
      </c>
      <c r="M620" s="17"/>
      <c r="N620" s="17">
        <v>0.263578211898578</v>
      </c>
      <c r="O620" s="17">
        <v>0.28912657256708202</v>
      </c>
      <c r="P620" s="17">
        <v>0.182247671622077</v>
      </c>
      <c r="Q620" s="17">
        <v>0.216137376294606</v>
      </c>
      <c r="R620" s="17"/>
      <c r="S620" s="17">
        <v>0.17751807789648899</v>
      </c>
      <c r="T620" s="17">
        <v>0.27021252463852502</v>
      </c>
      <c r="U620" s="17">
        <v>0.27603341263224901</v>
      </c>
      <c r="V620" s="17">
        <v>0.25400475144920898</v>
      </c>
      <c r="W620" s="17">
        <v>0.247793256002484</v>
      </c>
      <c r="X620" s="17">
        <v>0.26899227725570002</v>
      </c>
      <c r="Y620" s="17">
        <v>0.191682830914497</v>
      </c>
      <c r="Z620" s="17">
        <v>0.15078910405425</v>
      </c>
      <c r="AA620" s="17">
        <v>0.24544512184966299</v>
      </c>
      <c r="AB620" s="17">
        <v>0.30407525243456501</v>
      </c>
      <c r="AC620" s="17">
        <v>0.32782302388068801</v>
      </c>
      <c r="AD620" s="17">
        <v>0.283827905413856</v>
      </c>
      <c r="AE620" s="17"/>
      <c r="AF620" s="17">
        <v>0.17304022661665</v>
      </c>
      <c r="AG620" s="17">
        <v>0.30000339664874998</v>
      </c>
      <c r="AH620" s="17">
        <v>0.34810845358964898</v>
      </c>
      <c r="AI620" s="17">
        <v>0.27257736065487798</v>
      </c>
      <c r="AJ620" s="17">
        <v>0.231328775185692</v>
      </c>
      <c r="AK620" s="17"/>
      <c r="AL620" s="17">
        <v>0.23315306875483399</v>
      </c>
      <c r="AM620" s="17">
        <v>0.26738565563637501</v>
      </c>
      <c r="AN620" s="17">
        <v>0.26940674561190903</v>
      </c>
      <c r="AO620" s="17">
        <v>0.227807667780284</v>
      </c>
      <c r="AP620" s="17">
        <v>8.7827811529387206E-2</v>
      </c>
      <c r="AQ620" s="17"/>
      <c r="AR620" s="17">
        <v>0.14754988004568401</v>
      </c>
      <c r="AS620" s="17"/>
      <c r="AT620" s="17">
        <v>8.2113148395525401E-2</v>
      </c>
      <c r="AU620" s="17"/>
      <c r="AV620" s="17">
        <v>0.17731402114797701</v>
      </c>
      <c r="AW620" s="17"/>
      <c r="AX620" s="17">
        <v>0.13549359519207499</v>
      </c>
      <c r="AY620" s="17">
        <v>0.17912029240644101</v>
      </c>
      <c r="AZ620" s="17"/>
      <c r="BA620" s="17">
        <v>0.24664412891486001</v>
      </c>
      <c r="BB620" s="17">
        <v>0.23356960261231</v>
      </c>
    </row>
    <row r="621" spans="2:54">
      <c r="B621" t="s">
        <v>219</v>
      </c>
      <c r="C621" s="17">
        <v>0.13063292157275999</v>
      </c>
      <c r="D621" s="17">
        <v>0.145904544982672</v>
      </c>
      <c r="E621" s="17">
        <v>0.116622552709367</v>
      </c>
      <c r="F621" s="17"/>
      <c r="G621" s="17">
        <v>0.16008750095295801</v>
      </c>
      <c r="H621" s="17">
        <v>0.152820097975121</v>
      </c>
      <c r="I621" s="17">
        <v>0.19994416025770501</v>
      </c>
      <c r="J621" s="17">
        <v>0.14282432710148599</v>
      </c>
      <c r="K621" s="17">
        <v>5.7827677072708597E-2</v>
      </c>
      <c r="L621" s="17">
        <v>7.5615586706841403E-2</v>
      </c>
      <c r="M621" s="17"/>
      <c r="N621" s="17">
        <v>0.10377904214978</v>
      </c>
      <c r="O621" s="17">
        <v>0.10992021544349501</v>
      </c>
      <c r="P621" s="17">
        <v>0.183170761400583</v>
      </c>
      <c r="Q621" s="17">
        <v>0.14297308394951699</v>
      </c>
      <c r="R621" s="17"/>
      <c r="S621" s="17">
        <v>0.17369009262722299</v>
      </c>
      <c r="T621" s="17">
        <v>7.3567427314720601E-2</v>
      </c>
      <c r="U621" s="17">
        <v>0.13088004711988899</v>
      </c>
      <c r="V621" s="17">
        <v>0.148624871162438</v>
      </c>
      <c r="W621" s="17">
        <v>0.157960155436319</v>
      </c>
      <c r="X621" s="17">
        <v>0.127800019939669</v>
      </c>
      <c r="Y621" s="17">
        <v>0.136401160928841</v>
      </c>
      <c r="Z621" s="17">
        <v>0.17419343637513501</v>
      </c>
      <c r="AA621" s="17">
        <v>0.13467558679132099</v>
      </c>
      <c r="AB621" s="17">
        <v>5.5600006078569998E-2</v>
      </c>
      <c r="AC621" s="17">
        <v>7.2667118902487199E-2</v>
      </c>
      <c r="AD621" s="17">
        <v>0.183709178732159</v>
      </c>
      <c r="AE621" s="17"/>
      <c r="AF621" s="17">
        <v>0.121675496434121</v>
      </c>
      <c r="AG621" s="17">
        <v>0.123548194708462</v>
      </c>
      <c r="AH621" s="17">
        <v>0.156861173158658</v>
      </c>
      <c r="AI621" s="17">
        <v>0.17009284236289801</v>
      </c>
      <c r="AJ621" s="17">
        <v>0.148814220942837</v>
      </c>
      <c r="AK621" s="17"/>
      <c r="AL621" s="17">
        <v>0.12901713507836801</v>
      </c>
      <c r="AM621" s="17">
        <v>0.13032801195430799</v>
      </c>
      <c r="AN621" s="17">
        <v>0.10825550044592</v>
      </c>
      <c r="AO621" s="17">
        <v>0.119503845499117</v>
      </c>
      <c r="AP621" s="17">
        <v>0.1234046331242</v>
      </c>
      <c r="AQ621" s="17"/>
      <c r="AR621" s="17">
        <v>0.17479014334717799</v>
      </c>
      <c r="AS621" s="17"/>
      <c r="AT621" s="17">
        <v>0.15480016207472</v>
      </c>
      <c r="AU621" s="17"/>
      <c r="AV621" s="17">
        <v>0.148296330639442</v>
      </c>
      <c r="AW621" s="17"/>
      <c r="AX621" s="17">
        <v>0.134457853529907</v>
      </c>
      <c r="AY621" s="17">
        <v>0.120178327378474</v>
      </c>
      <c r="AZ621" s="17"/>
      <c r="BA621" s="17">
        <v>0.124859469292095</v>
      </c>
      <c r="BB621" s="17">
        <v>0.12827391381268899</v>
      </c>
    </row>
    <row r="622" spans="2:54">
      <c r="B622" t="s">
        <v>220</v>
      </c>
      <c r="C622" s="17">
        <v>5.9869712531597202E-2</v>
      </c>
      <c r="D622" s="17">
        <v>7.7949863070965894E-2</v>
      </c>
      <c r="E622" s="17">
        <v>4.30952347220354E-2</v>
      </c>
      <c r="F622" s="17"/>
      <c r="G622" s="17">
        <v>2.4756334709021399E-2</v>
      </c>
      <c r="H622" s="17">
        <v>5.4875100369194199E-2</v>
      </c>
      <c r="I622" s="17">
        <v>2.85527662034438E-2</v>
      </c>
      <c r="J622" s="17">
        <v>3.3432790541640001E-2</v>
      </c>
      <c r="K622" s="17">
        <v>8.92846887692334E-2</v>
      </c>
      <c r="L622" s="17">
        <v>0.117193673467845</v>
      </c>
      <c r="M622" s="17"/>
      <c r="N622" s="17">
        <v>3.3155571439810197E-2</v>
      </c>
      <c r="O622" s="17">
        <v>5.1963045159239898E-2</v>
      </c>
      <c r="P622" s="17">
        <v>7.44425111084418E-2</v>
      </c>
      <c r="Q622" s="17">
        <v>8.6136926751261195E-2</v>
      </c>
      <c r="R622" s="17"/>
      <c r="S622" s="17">
        <v>3.0764257796357899E-2</v>
      </c>
      <c r="T622" s="17">
        <v>0.100108601175047</v>
      </c>
      <c r="U622" s="17">
        <v>6.11611284756573E-2</v>
      </c>
      <c r="V622" s="17">
        <v>5.6645692668870803E-2</v>
      </c>
      <c r="W622" s="17">
        <v>6.47315212108555E-2</v>
      </c>
      <c r="X622" s="17">
        <v>6.4331363971138505E-2</v>
      </c>
      <c r="Y622" s="17">
        <v>5.3623293554791798E-2</v>
      </c>
      <c r="Z622" s="17">
        <v>0.102904299347249</v>
      </c>
      <c r="AA622" s="17">
        <v>5.7185602052667803E-2</v>
      </c>
      <c r="AB622" s="17">
        <v>6.8546603637666501E-2</v>
      </c>
      <c r="AC622" s="17">
        <v>1.9207161181732001E-2</v>
      </c>
      <c r="AD622" s="17">
        <v>4.4232435483632697E-2</v>
      </c>
      <c r="AE622" s="17"/>
      <c r="AF622" s="17">
        <v>2.0345944320829899E-2</v>
      </c>
      <c r="AG622" s="17">
        <v>6.4440397579606304E-2</v>
      </c>
      <c r="AH622" s="17">
        <v>3.6779884405582802E-2</v>
      </c>
      <c r="AI622" s="17">
        <v>1.63574037655939E-2</v>
      </c>
      <c r="AJ622" s="17">
        <v>0.13897206472250101</v>
      </c>
      <c r="AK622" s="17"/>
      <c r="AL622" s="17">
        <v>0.102435147723392</v>
      </c>
      <c r="AM622" s="17">
        <v>5.9980618195634397E-2</v>
      </c>
      <c r="AN622" s="17">
        <v>1.95192513583917E-2</v>
      </c>
      <c r="AO622" s="17">
        <v>2.6419436866931999E-2</v>
      </c>
      <c r="AP622" s="17">
        <v>0</v>
      </c>
      <c r="AQ622" s="17"/>
      <c r="AR622" s="17">
        <v>2.92550889177241E-2</v>
      </c>
      <c r="AS622" s="17"/>
      <c r="AT622" s="17">
        <v>4.7600978930679903E-2</v>
      </c>
      <c r="AU622" s="17"/>
      <c r="AV622" s="17">
        <v>9.8170672268151401E-3</v>
      </c>
      <c r="AW622" s="17"/>
      <c r="AX622" s="17">
        <v>1.5461170519050599E-2</v>
      </c>
      <c r="AY622" s="17">
        <v>2.9748407678492499E-2</v>
      </c>
      <c r="AZ622" s="17"/>
      <c r="BA622" s="17">
        <v>9.2294395760347703E-2</v>
      </c>
      <c r="BB622" s="17">
        <v>3.8422490260829702E-2</v>
      </c>
    </row>
    <row r="623" spans="2:54">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row>
    <row r="624" spans="2:54">
      <c r="B624" s="6" t="s">
        <v>254</v>
      </c>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row>
    <row r="625" spans="2:54">
      <c r="B625" s="24" t="s">
        <v>31</v>
      </c>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row>
    <row r="626" spans="2:54">
      <c r="B626" t="s">
        <v>216</v>
      </c>
      <c r="C626" s="17">
        <v>6.9998106993398507E-2</v>
      </c>
      <c r="D626" s="17">
        <v>9.5328995127965097E-2</v>
      </c>
      <c r="E626" s="17">
        <v>4.6469045812668197E-2</v>
      </c>
      <c r="F626" s="17"/>
      <c r="G626" s="17">
        <v>9.9452200601995694E-2</v>
      </c>
      <c r="H626" s="17">
        <v>0.120142698483824</v>
      </c>
      <c r="I626" s="17">
        <v>7.6681980580786693E-2</v>
      </c>
      <c r="J626" s="17">
        <v>7.92239028243997E-2</v>
      </c>
      <c r="K626" s="17">
        <v>2.4248238458159401E-2</v>
      </c>
      <c r="L626" s="17">
        <v>2.72042692584442E-2</v>
      </c>
      <c r="M626" s="17"/>
      <c r="N626" s="17">
        <v>9.3925127093853505E-2</v>
      </c>
      <c r="O626" s="17">
        <v>6.5102368780976499E-2</v>
      </c>
      <c r="P626" s="17">
        <v>5.5365080247443299E-2</v>
      </c>
      <c r="Q626" s="17">
        <v>5.7844088304314797E-2</v>
      </c>
      <c r="R626" s="17"/>
      <c r="S626" s="17">
        <v>0.167461054336172</v>
      </c>
      <c r="T626" s="17">
        <v>5.3154118754044598E-2</v>
      </c>
      <c r="U626" s="17">
        <v>2.4351990271299001E-2</v>
      </c>
      <c r="V626" s="17">
        <v>5.6919971144276299E-2</v>
      </c>
      <c r="W626" s="17">
        <v>5.2497187944136901E-2</v>
      </c>
      <c r="X626" s="17">
        <v>5.15651458275488E-2</v>
      </c>
      <c r="Y626" s="17">
        <v>7.3444351576766903E-2</v>
      </c>
      <c r="Z626" s="17">
        <v>3.5854415849734499E-2</v>
      </c>
      <c r="AA626" s="17">
        <v>6.3475569813662203E-2</v>
      </c>
      <c r="AB626" s="17">
        <v>2.7803710892734802E-2</v>
      </c>
      <c r="AC626" s="17">
        <v>6.4755457410298201E-2</v>
      </c>
      <c r="AD626" s="17">
        <v>7.9339730384792501E-2</v>
      </c>
      <c r="AE626" s="17"/>
      <c r="AF626" s="17">
        <v>0.10695358758625</v>
      </c>
      <c r="AG626" s="17">
        <v>5.2091773624978202E-2</v>
      </c>
      <c r="AH626" s="17">
        <v>7.7207273275486599E-2</v>
      </c>
      <c r="AI626" s="17">
        <v>6.3072231428563899E-2</v>
      </c>
      <c r="AJ626" s="17">
        <v>4.4410970103955998E-2</v>
      </c>
      <c r="AK626" s="17"/>
      <c r="AL626" s="17">
        <v>5.4517644909740197E-2</v>
      </c>
      <c r="AM626" s="17">
        <v>3.6097713815523597E-2</v>
      </c>
      <c r="AN626" s="17">
        <v>6.8365128492742996E-2</v>
      </c>
      <c r="AO626" s="17">
        <v>0.15161802262958299</v>
      </c>
      <c r="AP626" s="17">
        <v>0.37546700945928702</v>
      </c>
      <c r="AQ626" s="17"/>
      <c r="AR626" s="17">
        <v>0.151659026142136</v>
      </c>
      <c r="AS626" s="17"/>
      <c r="AT626" s="17">
        <v>0.24707190681234001</v>
      </c>
      <c r="AU626" s="17"/>
      <c r="AV626" s="17">
        <v>0.184739377195623</v>
      </c>
      <c r="AW626" s="17"/>
      <c r="AX626" s="17">
        <v>9.9634085603089007E-2</v>
      </c>
      <c r="AY626" s="17">
        <v>0.114217391003018</v>
      </c>
      <c r="AZ626" s="17"/>
      <c r="BA626" s="17">
        <v>6.2164626819021102E-2</v>
      </c>
      <c r="BB626" s="17">
        <v>8.3577065611101106E-2</v>
      </c>
    </row>
    <row r="627" spans="2:54">
      <c r="B627" t="s">
        <v>217</v>
      </c>
      <c r="C627" s="17">
        <v>0.203888019180272</v>
      </c>
      <c r="D627" s="17">
        <v>0.19698857301703901</v>
      </c>
      <c r="E627" s="17">
        <v>0.20875934148830599</v>
      </c>
      <c r="F627" s="17"/>
      <c r="G627" s="17">
        <v>0.27092275174054598</v>
      </c>
      <c r="H627" s="17">
        <v>0.28310776502157098</v>
      </c>
      <c r="I627" s="17">
        <v>0.210962627428192</v>
      </c>
      <c r="J627" s="17">
        <v>0.22643677583029001</v>
      </c>
      <c r="K627" s="17">
        <v>0.165029610990613</v>
      </c>
      <c r="L627" s="17">
        <v>9.2838931867541302E-2</v>
      </c>
      <c r="M627" s="17"/>
      <c r="N627" s="17">
        <v>0.249267652671565</v>
      </c>
      <c r="O627" s="17">
        <v>0.16934129379309901</v>
      </c>
      <c r="P627" s="17">
        <v>0.22620218024442401</v>
      </c>
      <c r="Q627" s="17">
        <v>0.17737325328686801</v>
      </c>
      <c r="R627" s="17"/>
      <c r="S627" s="17">
        <v>0.28647574568722101</v>
      </c>
      <c r="T627" s="17">
        <v>0.104401234254846</v>
      </c>
      <c r="U627" s="17">
        <v>0.143812923577115</v>
      </c>
      <c r="V627" s="17">
        <v>0.20831671779872499</v>
      </c>
      <c r="W627" s="17">
        <v>0.17718736642980301</v>
      </c>
      <c r="X627" s="17">
        <v>0.202645816177877</v>
      </c>
      <c r="Y627" s="17">
        <v>0.211019238948781</v>
      </c>
      <c r="Z627" s="17">
        <v>0.156669768122428</v>
      </c>
      <c r="AA627" s="17">
        <v>0.28960280566314101</v>
      </c>
      <c r="AB627" s="17">
        <v>0.221810511436521</v>
      </c>
      <c r="AC627" s="17">
        <v>0.108919153284414</v>
      </c>
      <c r="AD627" s="17">
        <v>0.18429687541079401</v>
      </c>
      <c r="AE627" s="17"/>
      <c r="AF627" s="17">
        <v>0.363253692309842</v>
      </c>
      <c r="AG627" s="17">
        <v>0.11985931322790901</v>
      </c>
      <c r="AH627" s="17">
        <v>0.146655868094304</v>
      </c>
      <c r="AI627" s="17">
        <v>0.152699001757232</v>
      </c>
      <c r="AJ627" s="17">
        <v>7.3309462770017306E-2</v>
      </c>
      <c r="AK627" s="17"/>
      <c r="AL627" s="17">
        <v>0.15467177823231801</v>
      </c>
      <c r="AM627" s="17">
        <v>0.18832450321170699</v>
      </c>
      <c r="AN627" s="17">
        <v>0.26790846676299501</v>
      </c>
      <c r="AO627" s="17">
        <v>0.27049092975161099</v>
      </c>
      <c r="AP627" s="17">
        <v>0.115579027489273</v>
      </c>
      <c r="AQ627" s="17"/>
      <c r="AR627" s="17">
        <v>0.292092552632716</v>
      </c>
      <c r="AS627" s="17"/>
      <c r="AT627" s="17">
        <v>0.31074728463974899</v>
      </c>
      <c r="AU627" s="17"/>
      <c r="AV627" s="17">
        <v>0.22749350799242901</v>
      </c>
      <c r="AW627" s="17"/>
      <c r="AX627" s="17">
        <v>0.32523467519063098</v>
      </c>
      <c r="AY627" s="17">
        <v>0.345688486129971</v>
      </c>
      <c r="AZ627" s="17"/>
      <c r="BA627" s="17">
        <v>0.11918083200334099</v>
      </c>
      <c r="BB627" s="17">
        <v>0.24630123880000501</v>
      </c>
    </row>
    <row r="628" spans="2:54">
      <c r="B628" t="s">
        <v>218</v>
      </c>
      <c r="C628" s="17">
        <v>0.26156467268258998</v>
      </c>
      <c r="D628" s="17">
        <v>0.26909379179284298</v>
      </c>
      <c r="E628" s="17">
        <v>0.25504744414852598</v>
      </c>
      <c r="F628" s="17"/>
      <c r="G628" s="17">
        <v>0.224142313432522</v>
      </c>
      <c r="H628" s="17">
        <v>0.203469376649281</v>
      </c>
      <c r="I628" s="17">
        <v>0.25355504094521403</v>
      </c>
      <c r="J628" s="17">
        <v>0.25902319514896299</v>
      </c>
      <c r="K628" s="17">
        <v>0.29762895675305701</v>
      </c>
      <c r="L628" s="17">
        <v>0.31902118605867202</v>
      </c>
      <c r="M628" s="17"/>
      <c r="N628" s="17">
        <v>0.23657042116115301</v>
      </c>
      <c r="O628" s="17">
        <v>0.308268937083784</v>
      </c>
      <c r="P628" s="17">
        <v>0.25124759271734798</v>
      </c>
      <c r="Q628" s="17">
        <v>0.244150900210517</v>
      </c>
      <c r="R628" s="17"/>
      <c r="S628" s="17">
        <v>0.21372214411809101</v>
      </c>
      <c r="T628" s="17">
        <v>0.35445112816336999</v>
      </c>
      <c r="U628" s="17">
        <v>0.29424880772620099</v>
      </c>
      <c r="V628" s="17">
        <v>0.26026840284126002</v>
      </c>
      <c r="W628" s="17">
        <v>0.201311454939401</v>
      </c>
      <c r="X628" s="17">
        <v>0.29797248549553501</v>
      </c>
      <c r="Y628" s="17">
        <v>0.234348306819228</v>
      </c>
      <c r="Z628" s="17">
        <v>0.30316463247368902</v>
      </c>
      <c r="AA628" s="17">
        <v>0.21802646382494101</v>
      </c>
      <c r="AB628" s="17">
        <v>0.28508413568479202</v>
      </c>
      <c r="AC628" s="17">
        <v>0.29635779236101401</v>
      </c>
      <c r="AD628" s="17">
        <v>0.18618580474883401</v>
      </c>
      <c r="AE628" s="17"/>
      <c r="AF628" s="17">
        <v>0.27265306480982698</v>
      </c>
      <c r="AG628" s="17">
        <v>0.23397963229544799</v>
      </c>
      <c r="AH628" s="17">
        <v>0.38385562521589101</v>
      </c>
      <c r="AI628" s="17">
        <v>0.24638087587903701</v>
      </c>
      <c r="AJ628" s="17">
        <v>0.182728009521921</v>
      </c>
      <c r="AK628" s="17"/>
      <c r="AL628" s="17">
        <v>0.27860150423228702</v>
      </c>
      <c r="AM628" s="17">
        <v>0.24023624505430499</v>
      </c>
      <c r="AN628" s="17">
        <v>0.27282209455872303</v>
      </c>
      <c r="AO628" s="17">
        <v>0.22850382106332301</v>
      </c>
      <c r="AP628" s="17">
        <v>0.297947579004045</v>
      </c>
      <c r="AQ628" s="17"/>
      <c r="AR628" s="17">
        <v>0.217008488173589</v>
      </c>
      <c r="AS628" s="17"/>
      <c r="AT628" s="17">
        <v>0.10358440572687901</v>
      </c>
      <c r="AU628" s="17"/>
      <c r="AV628" s="17">
        <v>0.27210387582234502</v>
      </c>
      <c r="AW628" s="17"/>
      <c r="AX628" s="17">
        <v>0.150258543234596</v>
      </c>
      <c r="AY628" s="17">
        <v>0.29575857738470901</v>
      </c>
      <c r="AZ628" s="17"/>
      <c r="BA628" s="17">
        <v>0.23072686522869801</v>
      </c>
      <c r="BB628" s="17">
        <v>0.270403446808545</v>
      </c>
    </row>
    <row r="629" spans="2:54">
      <c r="B629" t="s">
        <v>219</v>
      </c>
      <c r="C629" s="17">
        <v>0.31371214817141502</v>
      </c>
      <c r="D629" s="17">
        <v>0.279755176028048</v>
      </c>
      <c r="E629" s="17">
        <v>0.34606002175312001</v>
      </c>
      <c r="F629" s="17"/>
      <c r="G629" s="17">
        <v>0.297710694233631</v>
      </c>
      <c r="H629" s="17">
        <v>0.28224874849821302</v>
      </c>
      <c r="I629" s="17">
        <v>0.35445198821393697</v>
      </c>
      <c r="J629" s="17">
        <v>0.29044657515217598</v>
      </c>
      <c r="K629" s="17">
        <v>0.30511300175621398</v>
      </c>
      <c r="L629" s="17">
        <v>0.34391392519761499</v>
      </c>
      <c r="M629" s="17"/>
      <c r="N629" s="17">
        <v>0.29626757509686802</v>
      </c>
      <c r="O629" s="17">
        <v>0.31219781666278801</v>
      </c>
      <c r="P629" s="17">
        <v>0.34319992066417598</v>
      </c>
      <c r="Q629" s="17">
        <v>0.312405466578695</v>
      </c>
      <c r="R629" s="17"/>
      <c r="S629" s="17">
        <v>0.237058666487168</v>
      </c>
      <c r="T629" s="17">
        <v>0.28147497499546098</v>
      </c>
      <c r="U629" s="17">
        <v>0.35747741820335299</v>
      </c>
      <c r="V629" s="17">
        <v>0.282095804654309</v>
      </c>
      <c r="W629" s="17">
        <v>0.40475227283706899</v>
      </c>
      <c r="X629" s="17">
        <v>0.34493872429364703</v>
      </c>
      <c r="Y629" s="17">
        <v>0.34843040453018498</v>
      </c>
      <c r="Z629" s="17">
        <v>0.31015223601004699</v>
      </c>
      <c r="AA629" s="17">
        <v>0.325680954462091</v>
      </c>
      <c r="AB629" s="17">
        <v>0.350605378838177</v>
      </c>
      <c r="AC629" s="17">
        <v>0.29555723872157103</v>
      </c>
      <c r="AD629" s="17">
        <v>0.309090543117292</v>
      </c>
      <c r="AE629" s="17"/>
      <c r="AF629" s="17">
        <v>0.20183377866925001</v>
      </c>
      <c r="AG629" s="17">
        <v>0.39508233186360803</v>
      </c>
      <c r="AH629" s="17">
        <v>0.29491808019773103</v>
      </c>
      <c r="AI629" s="17">
        <v>0.46034014839350101</v>
      </c>
      <c r="AJ629" s="17">
        <v>0.39034973853502097</v>
      </c>
      <c r="AK629" s="17"/>
      <c r="AL629" s="17">
        <v>0.31812572350764501</v>
      </c>
      <c r="AM629" s="17">
        <v>0.36131952118723298</v>
      </c>
      <c r="AN629" s="17">
        <v>0.28065485665673301</v>
      </c>
      <c r="AO629" s="17">
        <v>0.264278694163884</v>
      </c>
      <c r="AP629" s="17">
        <v>0.169151730977009</v>
      </c>
      <c r="AQ629" s="17"/>
      <c r="AR629" s="17">
        <v>0.235480434981024</v>
      </c>
      <c r="AS629" s="17"/>
      <c r="AT629" s="17">
        <v>0.251907423593974</v>
      </c>
      <c r="AU629" s="17"/>
      <c r="AV629" s="17">
        <v>0.22883103336619801</v>
      </c>
      <c r="AW629" s="17"/>
      <c r="AX629" s="17">
        <v>0.36480709008871598</v>
      </c>
      <c r="AY629" s="17">
        <v>0.18841388289189201</v>
      </c>
      <c r="AZ629" s="17"/>
      <c r="BA629" s="17">
        <v>0.35249785255045801</v>
      </c>
      <c r="BB629" s="17">
        <v>0.29773230100526799</v>
      </c>
    </row>
    <row r="630" spans="2:54">
      <c r="B630" t="s">
        <v>220</v>
      </c>
      <c r="C630" s="17">
        <v>0.150837052972325</v>
      </c>
      <c r="D630" s="17">
        <v>0.158833464034105</v>
      </c>
      <c r="E630" s="17">
        <v>0.14366414679737999</v>
      </c>
      <c r="F630" s="17"/>
      <c r="G630" s="17">
        <v>0.107772039991305</v>
      </c>
      <c r="H630" s="17">
        <v>0.111031411347111</v>
      </c>
      <c r="I630" s="17">
        <v>0.10434836283187</v>
      </c>
      <c r="J630" s="17">
        <v>0.14486955104417101</v>
      </c>
      <c r="K630" s="17">
        <v>0.207980192041956</v>
      </c>
      <c r="L630" s="17">
        <v>0.217021687617727</v>
      </c>
      <c r="M630" s="17"/>
      <c r="N630" s="17">
        <v>0.12396922397656</v>
      </c>
      <c r="O630" s="17">
        <v>0.14508958367935301</v>
      </c>
      <c r="P630" s="17">
        <v>0.123985226126609</v>
      </c>
      <c r="Q630" s="17">
        <v>0.20822629161960499</v>
      </c>
      <c r="R630" s="17"/>
      <c r="S630" s="17">
        <v>9.5282389371348794E-2</v>
      </c>
      <c r="T630" s="17">
        <v>0.206518543832278</v>
      </c>
      <c r="U630" s="17">
        <v>0.18010886022203201</v>
      </c>
      <c r="V630" s="17">
        <v>0.192399103561431</v>
      </c>
      <c r="W630" s="17">
        <v>0.164251717849591</v>
      </c>
      <c r="X630" s="17">
        <v>0.102877828205392</v>
      </c>
      <c r="Y630" s="17">
        <v>0.13275769812503899</v>
      </c>
      <c r="Z630" s="17">
        <v>0.19415894754410201</v>
      </c>
      <c r="AA630" s="17">
        <v>0.10321420623616499</v>
      </c>
      <c r="AB630" s="17">
        <v>0.11469626314777399</v>
      </c>
      <c r="AC630" s="17">
        <v>0.23441035822270201</v>
      </c>
      <c r="AD630" s="17">
        <v>0.24108704633828701</v>
      </c>
      <c r="AE630" s="17"/>
      <c r="AF630" s="17">
        <v>5.5305876624830802E-2</v>
      </c>
      <c r="AG630" s="17">
        <v>0.19898694898805699</v>
      </c>
      <c r="AH630" s="17">
        <v>9.7363153216587006E-2</v>
      </c>
      <c r="AI630" s="17">
        <v>7.7507742541665994E-2</v>
      </c>
      <c r="AJ630" s="17">
        <v>0.30920181906908401</v>
      </c>
      <c r="AK630" s="17"/>
      <c r="AL630" s="17">
        <v>0.19408334911800901</v>
      </c>
      <c r="AM630" s="17">
        <v>0.17402201673123099</v>
      </c>
      <c r="AN630" s="17">
        <v>0.110249453528806</v>
      </c>
      <c r="AO630" s="17">
        <v>8.5108532391597505E-2</v>
      </c>
      <c r="AP630" s="17">
        <v>4.1854653070385002E-2</v>
      </c>
      <c r="AQ630" s="17"/>
      <c r="AR630" s="17">
        <v>0.103759498070535</v>
      </c>
      <c r="AS630" s="17"/>
      <c r="AT630" s="17">
        <v>8.6688979227057997E-2</v>
      </c>
      <c r="AU630" s="17"/>
      <c r="AV630" s="17">
        <v>8.6832205623404907E-2</v>
      </c>
      <c r="AW630" s="17"/>
      <c r="AX630" s="17">
        <v>6.00656058829682E-2</v>
      </c>
      <c r="AY630" s="17">
        <v>5.5921662590410003E-2</v>
      </c>
      <c r="AZ630" s="17"/>
      <c r="BA630" s="17">
        <v>0.23542982339848101</v>
      </c>
      <c r="BB630" s="17">
        <v>0.10198594777507999</v>
      </c>
    </row>
    <row r="631" spans="2:54">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row>
    <row r="632" spans="2:54">
      <c r="B632" s="6" t="s">
        <v>255</v>
      </c>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row>
    <row r="633" spans="2:54">
      <c r="B633" s="24" t="s">
        <v>31</v>
      </c>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row>
    <row r="634" spans="2:54">
      <c r="B634" t="s">
        <v>216</v>
      </c>
      <c r="C634" s="17">
        <v>9.6642467756955203E-2</v>
      </c>
      <c r="D634" s="17">
        <v>0.109078360686422</v>
      </c>
      <c r="E634" s="17">
        <v>8.4943216539346E-2</v>
      </c>
      <c r="F634" s="17"/>
      <c r="G634" s="17">
        <v>6.9733603727802101E-2</v>
      </c>
      <c r="H634" s="17">
        <v>0.17416139238737899</v>
      </c>
      <c r="I634" s="17">
        <v>0.13225631057180201</v>
      </c>
      <c r="J634" s="17">
        <v>0.124165468670638</v>
      </c>
      <c r="K634" s="17">
        <v>5.5295367803907501E-2</v>
      </c>
      <c r="L634" s="17">
        <v>2.4736753044898498E-2</v>
      </c>
      <c r="M634" s="17"/>
      <c r="N634" s="17">
        <v>0.16215906979601</v>
      </c>
      <c r="O634" s="17">
        <v>4.7687359440276002E-2</v>
      </c>
      <c r="P634" s="17">
        <v>9.2380953954469505E-2</v>
      </c>
      <c r="Q634" s="17">
        <v>7.5198216982927599E-2</v>
      </c>
      <c r="R634" s="17"/>
      <c r="S634" s="17">
        <v>0.17134353012681799</v>
      </c>
      <c r="T634" s="17">
        <v>0.100523127427321</v>
      </c>
      <c r="U634" s="17">
        <v>6.23799590315934E-2</v>
      </c>
      <c r="V634" s="17">
        <v>8.4782882765441603E-2</v>
      </c>
      <c r="W634" s="17">
        <v>4.3150612787093701E-2</v>
      </c>
      <c r="X634" s="17">
        <v>5.5073887527885397E-2</v>
      </c>
      <c r="Y634" s="17">
        <v>4.6004219892937799E-2</v>
      </c>
      <c r="Z634" s="17">
        <v>9.3016607197637394E-2</v>
      </c>
      <c r="AA634" s="17">
        <v>0.12383388598179899</v>
      </c>
      <c r="AB634" s="17">
        <v>9.36200912341726E-2</v>
      </c>
      <c r="AC634" s="17">
        <v>0.14838779528040499</v>
      </c>
      <c r="AD634" s="17">
        <v>3.3755103340359999E-2</v>
      </c>
      <c r="AE634" s="17"/>
      <c r="AF634" s="17">
        <v>0.175474617418379</v>
      </c>
      <c r="AG634" s="17">
        <v>4.4440986042922397E-2</v>
      </c>
      <c r="AH634" s="17">
        <v>4.2773515074790901E-2</v>
      </c>
      <c r="AI634" s="17">
        <v>8.0290763507617699E-2</v>
      </c>
      <c r="AJ634" s="17">
        <v>3.7823814716441202E-2</v>
      </c>
      <c r="AK634" s="17"/>
      <c r="AL634" s="17">
        <v>7.1042564474251502E-2</v>
      </c>
      <c r="AM634" s="17">
        <v>3.9458713943663001E-2</v>
      </c>
      <c r="AN634" s="17">
        <v>0.142662881624259</v>
      </c>
      <c r="AO634" s="17">
        <v>0.18017885128703601</v>
      </c>
      <c r="AP634" s="17">
        <v>0.33900480636991898</v>
      </c>
      <c r="AQ634" s="17"/>
      <c r="AR634" s="17">
        <v>0.222666931885738</v>
      </c>
      <c r="AS634" s="17"/>
      <c r="AT634" s="17">
        <v>0.31204939326186198</v>
      </c>
      <c r="AU634" s="17"/>
      <c r="AV634" s="17">
        <v>0.22299749387523299</v>
      </c>
      <c r="AW634" s="17"/>
      <c r="AX634" s="17">
        <v>0.22638740323669301</v>
      </c>
      <c r="AY634" s="17">
        <v>0.17249509018315401</v>
      </c>
      <c r="AZ634" s="17"/>
      <c r="BA634" s="17">
        <v>7.6528511587722794E-2</v>
      </c>
      <c r="BB634" s="17">
        <v>0.11509186298730301</v>
      </c>
    </row>
    <row r="635" spans="2:54">
      <c r="B635" t="s">
        <v>217</v>
      </c>
      <c r="C635" s="17">
        <v>0.29910280486906199</v>
      </c>
      <c r="D635" s="17">
        <v>0.34065576810197401</v>
      </c>
      <c r="E635" s="17">
        <v>0.25759839613009899</v>
      </c>
      <c r="F635" s="17"/>
      <c r="G635" s="17">
        <v>0.38427101311297801</v>
      </c>
      <c r="H635" s="17">
        <v>0.420411821580433</v>
      </c>
      <c r="I635" s="17">
        <v>0.28885269669851299</v>
      </c>
      <c r="J635" s="17">
        <v>0.27987497763285502</v>
      </c>
      <c r="K635" s="17">
        <v>0.24156809252709699</v>
      </c>
      <c r="L635" s="17">
        <v>0.19821044443611399</v>
      </c>
      <c r="M635" s="17"/>
      <c r="N635" s="17">
        <v>0.30756084180527099</v>
      </c>
      <c r="O635" s="17">
        <v>0.25562127846785099</v>
      </c>
      <c r="P635" s="17">
        <v>0.36097727333165103</v>
      </c>
      <c r="Q635" s="17">
        <v>0.27669611864458998</v>
      </c>
      <c r="R635" s="17"/>
      <c r="S635" s="17">
        <v>0.31202347166519601</v>
      </c>
      <c r="T635" s="17">
        <v>0.216056204032257</v>
      </c>
      <c r="U635" s="17">
        <v>0.232275400545676</v>
      </c>
      <c r="V635" s="17">
        <v>0.314104427402705</v>
      </c>
      <c r="W635" s="17">
        <v>0.26443504544442098</v>
      </c>
      <c r="X635" s="17">
        <v>0.27311341493776098</v>
      </c>
      <c r="Y635" s="17">
        <v>0.30582718333821102</v>
      </c>
      <c r="Z635" s="17">
        <v>0.35048826471399402</v>
      </c>
      <c r="AA635" s="17">
        <v>0.46956239024117002</v>
      </c>
      <c r="AB635" s="17">
        <v>0.24042380729317001</v>
      </c>
      <c r="AC635" s="17">
        <v>0.267702288888651</v>
      </c>
      <c r="AD635" s="17">
        <v>0.39881226093045202</v>
      </c>
      <c r="AE635" s="17"/>
      <c r="AF635" s="17">
        <v>0.408029237906672</v>
      </c>
      <c r="AG635" s="17">
        <v>0.20688014313290301</v>
      </c>
      <c r="AH635" s="17">
        <v>0.29202242642674298</v>
      </c>
      <c r="AI635" s="17">
        <v>0.34168173344527403</v>
      </c>
      <c r="AJ635" s="17">
        <v>0.22617368631125601</v>
      </c>
      <c r="AK635" s="17"/>
      <c r="AL635" s="17">
        <v>0.25439295152437102</v>
      </c>
      <c r="AM635" s="17">
        <v>0.30008449778671398</v>
      </c>
      <c r="AN635" s="17">
        <v>0.34075599281672603</v>
      </c>
      <c r="AO635" s="17">
        <v>0.40042322654795098</v>
      </c>
      <c r="AP635" s="17">
        <v>0.170367128933854</v>
      </c>
      <c r="AQ635" s="17"/>
      <c r="AR635" s="17">
        <v>0.339806300948166</v>
      </c>
      <c r="AS635" s="17"/>
      <c r="AT635" s="17">
        <v>0.27418635352563098</v>
      </c>
      <c r="AU635" s="17"/>
      <c r="AV635" s="17">
        <v>0.394618751890633</v>
      </c>
      <c r="AW635" s="17"/>
      <c r="AX635" s="17">
        <v>0.300168384797246</v>
      </c>
      <c r="AY635" s="17">
        <v>0.36079556834189203</v>
      </c>
      <c r="AZ635" s="17"/>
      <c r="BA635" s="17">
        <v>0.21610001386903799</v>
      </c>
      <c r="BB635" s="17">
        <v>0.33440641462896897</v>
      </c>
    </row>
    <row r="636" spans="2:54">
      <c r="B636" t="s">
        <v>218</v>
      </c>
      <c r="C636" s="17">
        <v>0.261640696290179</v>
      </c>
      <c r="D636" s="17">
        <v>0.228358731346469</v>
      </c>
      <c r="E636" s="17">
        <v>0.29323305895574803</v>
      </c>
      <c r="F636" s="17"/>
      <c r="G636" s="17">
        <v>0.25603719455792101</v>
      </c>
      <c r="H636" s="17">
        <v>0.17117683940889</v>
      </c>
      <c r="I636" s="17">
        <v>0.28410936541564802</v>
      </c>
      <c r="J636" s="17">
        <v>0.237413254348252</v>
      </c>
      <c r="K636" s="17">
        <v>0.27356341804873702</v>
      </c>
      <c r="L636" s="17">
        <v>0.33490816064781898</v>
      </c>
      <c r="M636" s="17"/>
      <c r="N636" s="17">
        <v>0.25901572361671199</v>
      </c>
      <c r="O636" s="17">
        <v>0.27029121781739701</v>
      </c>
      <c r="P636" s="17">
        <v>0.20447926491412699</v>
      </c>
      <c r="Q636" s="17">
        <v>0.303822349147783</v>
      </c>
      <c r="R636" s="17"/>
      <c r="S636" s="17">
        <v>0.216325749074914</v>
      </c>
      <c r="T636" s="17">
        <v>0.34695786803128198</v>
      </c>
      <c r="U636" s="17">
        <v>0.32178962467078798</v>
      </c>
      <c r="V636" s="17">
        <v>0.18380066516997301</v>
      </c>
      <c r="W636" s="17">
        <v>0.21638143264138501</v>
      </c>
      <c r="X636" s="17">
        <v>0.31321668149667098</v>
      </c>
      <c r="Y636" s="17">
        <v>0.27852140932811997</v>
      </c>
      <c r="Z636" s="17">
        <v>0.15287173893039399</v>
      </c>
      <c r="AA636" s="17">
        <v>0.212605206866781</v>
      </c>
      <c r="AB636" s="17">
        <v>0.30304163264248501</v>
      </c>
      <c r="AC636" s="17">
        <v>0.32399958975536602</v>
      </c>
      <c r="AD636" s="17">
        <v>0.160552321187793</v>
      </c>
      <c r="AE636" s="17"/>
      <c r="AF636" s="17">
        <v>0.2380525796088</v>
      </c>
      <c r="AG636" s="17">
        <v>0.28544163156964902</v>
      </c>
      <c r="AH636" s="17">
        <v>0.293934250282811</v>
      </c>
      <c r="AI636" s="17">
        <v>0.18129406840804599</v>
      </c>
      <c r="AJ636" s="17">
        <v>0.20988363575013799</v>
      </c>
      <c r="AK636" s="17"/>
      <c r="AL636" s="17">
        <v>0.29300450740668199</v>
      </c>
      <c r="AM636" s="17">
        <v>0.287586779802879</v>
      </c>
      <c r="AN636" s="17">
        <v>0.26020369960775203</v>
      </c>
      <c r="AO636" s="17">
        <v>0.158569491616292</v>
      </c>
      <c r="AP636" s="17">
        <v>0.220194014005306</v>
      </c>
      <c r="AQ636" s="17"/>
      <c r="AR636" s="17">
        <v>0.21215925737701299</v>
      </c>
      <c r="AS636" s="17"/>
      <c r="AT636" s="17">
        <v>0.151448817745162</v>
      </c>
      <c r="AU636" s="17"/>
      <c r="AV636" s="17">
        <v>0.21340348866711001</v>
      </c>
      <c r="AW636" s="17"/>
      <c r="AX636" s="17">
        <v>0.21803012691384599</v>
      </c>
      <c r="AY636" s="17">
        <v>0.27802662266588801</v>
      </c>
      <c r="AZ636" s="17"/>
      <c r="BA636" s="17">
        <v>0.23405259743808501</v>
      </c>
      <c r="BB636" s="17">
        <v>0.26580581304290801</v>
      </c>
    </row>
    <row r="637" spans="2:54">
      <c r="B637" t="s">
        <v>219</v>
      </c>
      <c r="C637" s="17">
        <v>0.22962539449081101</v>
      </c>
      <c r="D637" s="17">
        <v>0.20029813526290299</v>
      </c>
      <c r="E637" s="17">
        <v>0.25882576432524701</v>
      </c>
      <c r="F637" s="17"/>
      <c r="G637" s="17">
        <v>0.267816302221001</v>
      </c>
      <c r="H637" s="17">
        <v>0.17714172669228101</v>
      </c>
      <c r="I637" s="17">
        <v>0.229337208375961</v>
      </c>
      <c r="J637" s="17">
        <v>0.205462575373552</v>
      </c>
      <c r="K637" s="17">
        <v>0.26465082674747997</v>
      </c>
      <c r="L637" s="17">
        <v>0.246857642518578</v>
      </c>
      <c r="M637" s="17"/>
      <c r="N637" s="17">
        <v>0.19963379549084401</v>
      </c>
      <c r="O637" s="17">
        <v>0.28574993951113797</v>
      </c>
      <c r="P637" s="17">
        <v>0.20869682010822799</v>
      </c>
      <c r="Q637" s="17">
        <v>0.22977535306998101</v>
      </c>
      <c r="R637" s="17"/>
      <c r="S637" s="17">
        <v>0.216940206205189</v>
      </c>
      <c r="T637" s="17">
        <v>0.19438337090121299</v>
      </c>
      <c r="U637" s="17">
        <v>0.26565325286082297</v>
      </c>
      <c r="V637" s="17">
        <v>0.31602508831098303</v>
      </c>
      <c r="W637" s="17">
        <v>0.29151704409977103</v>
      </c>
      <c r="X637" s="17">
        <v>0.24445082542170901</v>
      </c>
      <c r="Y637" s="17">
        <v>0.23441626692766601</v>
      </c>
      <c r="Z637" s="17">
        <v>0.37716355388968897</v>
      </c>
      <c r="AA637" s="17">
        <v>0.13815333649360201</v>
      </c>
      <c r="AB637" s="17">
        <v>0.21108394990887899</v>
      </c>
      <c r="AC637" s="17">
        <v>0.15067497399146099</v>
      </c>
      <c r="AD637" s="17">
        <v>0.28067273343105698</v>
      </c>
      <c r="AE637" s="17"/>
      <c r="AF637" s="17">
        <v>0.144539866610705</v>
      </c>
      <c r="AG637" s="17">
        <v>0.28784554207790503</v>
      </c>
      <c r="AH637" s="17">
        <v>0.31385374971128499</v>
      </c>
      <c r="AI637" s="17">
        <v>0.29681152422836199</v>
      </c>
      <c r="AJ637" s="17">
        <v>0.28453240333829599</v>
      </c>
      <c r="AK637" s="17"/>
      <c r="AL637" s="17">
        <v>0.24543300961753101</v>
      </c>
      <c r="AM637" s="17">
        <v>0.28442617554531202</v>
      </c>
      <c r="AN637" s="17">
        <v>0.17025502626337699</v>
      </c>
      <c r="AO637" s="17">
        <v>0.17586047097362301</v>
      </c>
      <c r="AP637" s="17">
        <v>0.20275326960109</v>
      </c>
      <c r="AQ637" s="17"/>
      <c r="AR637" s="17">
        <v>0.20934850858725301</v>
      </c>
      <c r="AS637" s="17"/>
      <c r="AT637" s="17">
        <v>0.23810193865507001</v>
      </c>
      <c r="AU637" s="17"/>
      <c r="AV637" s="17">
        <v>0.150434637184961</v>
      </c>
      <c r="AW637" s="17"/>
      <c r="AX637" s="17">
        <v>0.22651858002226399</v>
      </c>
      <c r="AY637" s="17">
        <v>0.14398523611057201</v>
      </c>
      <c r="AZ637" s="17"/>
      <c r="BA637" s="17">
        <v>0.26382077070334398</v>
      </c>
      <c r="BB637" s="17">
        <v>0.21373002929203699</v>
      </c>
    </row>
    <row r="638" spans="2:54">
      <c r="B638" t="s">
        <v>220</v>
      </c>
      <c r="C638" s="17">
        <v>0.11298863659299201</v>
      </c>
      <c r="D638" s="17">
        <v>0.12160900460223301</v>
      </c>
      <c r="E638" s="17">
        <v>0.105399564049561</v>
      </c>
      <c r="F638" s="17"/>
      <c r="G638" s="17">
        <v>2.2141886380297699E-2</v>
      </c>
      <c r="H638" s="17">
        <v>5.7108219931018001E-2</v>
      </c>
      <c r="I638" s="17">
        <v>6.5444418938075594E-2</v>
      </c>
      <c r="J638" s="17">
        <v>0.15308372397470299</v>
      </c>
      <c r="K638" s="17">
        <v>0.16492229487277801</v>
      </c>
      <c r="L638" s="17">
        <v>0.195286999352591</v>
      </c>
      <c r="M638" s="17"/>
      <c r="N638" s="17">
        <v>7.1630569291162405E-2</v>
      </c>
      <c r="O638" s="17">
        <v>0.140650204763338</v>
      </c>
      <c r="P638" s="17">
        <v>0.133465687691525</v>
      </c>
      <c r="Q638" s="17">
        <v>0.11450796215471799</v>
      </c>
      <c r="R638" s="17"/>
      <c r="S638" s="17">
        <v>8.3367042927883703E-2</v>
      </c>
      <c r="T638" s="17">
        <v>0.14207942960792699</v>
      </c>
      <c r="U638" s="17">
        <v>0.11790176289111901</v>
      </c>
      <c r="V638" s="17">
        <v>0.101286936350897</v>
      </c>
      <c r="W638" s="17">
        <v>0.184515865027329</v>
      </c>
      <c r="X638" s="17">
        <v>0.114145190615973</v>
      </c>
      <c r="Y638" s="17">
        <v>0.13523092051306501</v>
      </c>
      <c r="Z638" s="17">
        <v>2.6459835268285999E-2</v>
      </c>
      <c r="AA638" s="17">
        <v>5.5845180416647898E-2</v>
      </c>
      <c r="AB638" s="17">
        <v>0.15183051892129301</v>
      </c>
      <c r="AC638" s="17">
        <v>0.109235352084118</v>
      </c>
      <c r="AD638" s="17">
        <v>0.126207581110338</v>
      </c>
      <c r="AE638" s="17"/>
      <c r="AF638" s="17">
        <v>3.3903698455444498E-2</v>
      </c>
      <c r="AG638" s="17">
        <v>0.17539169717662101</v>
      </c>
      <c r="AH638" s="17">
        <v>5.74160585043701E-2</v>
      </c>
      <c r="AI638" s="17">
        <v>9.9921910410699394E-2</v>
      </c>
      <c r="AJ638" s="17">
        <v>0.24158645988386901</v>
      </c>
      <c r="AK638" s="17"/>
      <c r="AL638" s="17">
        <v>0.136126966977164</v>
      </c>
      <c r="AM638" s="17">
        <v>8.8443832921432305E-2</v>
      </c>
      <c r="AN638" s="17">
        <v>8.6122399687886195E-2</v>
      </c>
      <c r="AO638" s="17">
        <v>8.4967959575097798E-2</v>
      </c>
      <c r="AP638" s="17">
        <v>6.7680781089831499E-2</v>
      </c>
      <c r="AQ638" s="17"/>
      <c r="AR638" s="17">
        <v>1.60190012018302E-2</v>
      </c>
      <c r="AS638" s="17"/>
      <c r="AT638" s="17">
        <v>2.4213496812274599E-2</v>
      </c>
      <c r="AU638" s="17"/>
      <c r="AV638" s="17">
        <v>1.8545628382063199E-2</v>
      </c>
      <c r="AW638" s="17"/>
      <c r="AX638" s="17">
        <v>2.8895505029950801E-2</v>
      </c>
      <c r="AY638" s="17">
        <v>4.4697482698493801E-2</v>
      </c>
      <c r="AZ638" s="17"/>
      <c r="BA638" s="17">
        <v>0.20949810640180999</v>
      </c>
      <c r="BB638" s="17">
        <v>7.0965880048782806E-2</v>
      </c>
    </row>
    <row r="639" spans="2:54">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row>
    <row r="640" spans="2:54">
      <c r="B640" s="6" t="s">
        <v>256</v>
      </c>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row>
    <row r="641" spans="2:54">
      <c r="B641" s="24" t="s">
        <v>31</v>
      </c>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row>
    <row r="642" spans="2:54">
      <c r="B642" t="s">
        <v>216</v>
      </c>
      <c r="C642" s="17">
        <v>0.15707901952360101</v>
      </c>
      <c r="D642" s="17">
        <v>0.199585229885545</v>
      </c>
      <c r="E642" s="17">
        <v>0.115129605289732</v>
      </c>
      <c r="F642" s="17"/>
      <c r="G642" s="17">
        <v>0.12956997996515199</v>
      </c>
      <c r="H642" s="17">
        <v>0.19229725432184899</v>
      </c>
      <c r="I642" s="17">
        <v>0.18514957784539601</v>
      </c>
      <c r="J642" s="17">
        <v>0.137921634310983</v>
      </c>
      <c r="K642" s="17">
        <v>0.13775552199514299</v>
      </c>
      <c r="L642" s="17">
        <v>0.143375789838216</v>
      </c>
      <c r="M642" s="17"/>
      <c r="N642" s="17">
        <v>0.19826969823333701</v>
      </c>
      <c r="O642" s="17">
        <v>0.13539745105484599</v>
      </c>
      <c r="P642" s="17">
        <v>0.1827291876528</v>
      </c>
      <c r="Q642" s="17">
        <v>0.108420585938435</v>
      </c>
      <c r="R642" s="17"/>
      <c r="S642" s="17">
        <v>0.22917550925214</v>
      </c>
      <c r="T642" s="17">
        <v>0.12831188207216199</v>
      </c>
      <c r="U642" s="17">
        <v>0.14883292326439601</v>
      </c>
      <c r="V642" s="17">
        <v>0.20063524672743299</v>
      </c>
      <c r="W642" s="17">
        <v>9.08417912152929E-2</v>
      </c>
      <c r="X642" s="17">
        <v>8.1039797934744695E-2</v>
      </c>
      <c r="Y642" s="17">
        <v>0.165703200466775</v>
      </c>
      <c r="Z642" s="17">
        <v>0.148803889306168</v>
      </c>
      <c r="AA642" s="17">
        <v>0.132899842148613</v>
      </c>
      <c r="AB642" s="17">
        <v>0.12443978768399799</v>
      </c>
      <c r="AC642" s="17">
        <v>0.26720298947482901</v>
      </c>
      <c r="AD642" s="17">
        <v>0.17369667297448499</v>
      </c>
      <c r="AE642" s="17"/>
      <c r="AF642" s="17">
        <v>0.18382713358352901</v>
      </c>
      <c r="AG642" s="17">
        <v>0.156170577175435</v>
      </c>
      <c r="AH642" s="17">
        <v>0.16895847390164401</v>
      </c>
      <c r="AI642" s="17">
        <v>0.14035837474644</v>
      </c>
      <c r="AJ642" s="17">
        <v>0.16894961145987999</v>
      </c>
      <c r="AK642" s="17"/>
      <c r="AL642" s="17">
        <v>0.18643739243681801</v>
      </c>
      <c r="AM642" s="17">
        <v>0.101990514631603</v>
      </c>
      <c r="AN642" s="17">
        <v>0.17397414980661899</v>
      </c>
      <c r="AO642" s="17">
        <v>0.16861148032155099</v>
      </c>
      <c r="AP642" s="17">
        <v>0.30427203538839398</v>
      </c>
      <c r="AQ642" s="17"/>
      <c r="AR642" s="17">
        <v>0.21278096017085499</v>
      </c>
      <c r="AS642" s="17"/>
      <c r="AT642" s="17">
        <v>0.32455995649386798</v>
      </c>
      <c r="AU642" s="17"/>
      <c r="AV642" s="17">
        <v>0.17371718093069599</v>
      </c>
      <c r="AW642" s="17"/>
      <c r="AX642" s="17">
        <v>0.27278860950683498</v>
      </c>
      <c r="AY642" s="17">
        <v>0.15749633990880499</v>
      </c>
      <c r="AZ642" s="17"/>
      <c r="BA642" s="17">
        <v>0.153389134432384</v>
      </c>
      <c r="BB642" s="17">
        <v>0.15704182754183499</v>
      </c>
    </row>
    <row r="643" spans="2:54">
      <c r="B643" t="s">
        <v>217</v>
      </c>
      <c r="C643" s="17">
        <v>0.389191769017733</v>
      </c>
      <c r="D643" s="17">
        <v>0.40266826135158701</v>
      </c>
      <c r="E643" s="17">
        <v>0.37794978393645901</v>
      </c>
      <c r="F643" s="17"/>
      <c r="G643" s="17">
        <v>0.36541831172238798</v>
      </c>
      <c r="H643" s="17">
        <v>0.39779427699400399</v>
      </c>
      <c r="I643" s="17">
        <v>0.374558296784267</v>
      </c>
      <c r="J643" s="17">
        <v>0.45627851054493701</v>
      </c>
      <c r="K643" s="17">
        <v>0.366648501320675</v>
      </c>
      <c r="L643" s="17">
        <v>0.37730096750713599</v>
      </c>
      <c r="M643" s="17"/>
      <c r="N643" s="17">
        <v>0.39462034062154999</v>
      </c>
      <c r="O643" s="17">
        <v>0.348318151656549</v>
      </c>
      <c r="P643" s="17">
        <v>0.40276501852005397</v>
      </c>
      <c r="Q643" s="17">
        <v>0.41280519345169298</v>
      </c>
      <c r="R643" s="17"/>
      <c r="S643" s="17">
        <v>0.36494792080933303</v>
      </c>
      <c r="T643" s="17">
        <v>0.37583838527602698</v>
      </c>
      <c r="U643" s="17">
        <v>0.243230119757261</v>
      </c>
      <c r="V643" s="17">
        <v>0.382146149198616</v>
      </c>
      <c r="W643" s="17">
        <v>0.33690606492606001</v>
      </c>
      <c r="X643" s="17">
        <v>0.41732388184852098</v>
      </c>
      <c r="Y643" s="17">
        <v>0.42316839108125198</v>
      </c>
      <c r="Z643" s="17">
        <v>0.45856540155682901</v>
      </c>
      <c r="AA643" s="17">
        <v>0.50895250087297805</v>
      </c>
      <c r="AB643" s="17">
        <v>0.41572378013692002</v>
      </c>
      <c r="AC643" s="17">
        <v>0.28595742906103</v>
      </c>
      <c r="AD643" s="17">
        <v>0.458071187644149</v>
      </c>
      <c r="AE643" s="17"/>
      <c r="AF643" s="17">
        <v>0.46295862391444398</v>
      </c>
      <c r="AG643" s="17">
        <v>0.35490528741953897</v>
      </c>
      <c r="AH643" s="17">
        <v>0.39394333967059503</v>
      </c>
      <c r="AI643" s="17">
        <v>0.33181198321313898</v>
      </c>
      <c r="AJ643" s="17">
        <v>0.324520913818443</v>
      </c>
      <c r="AK643" s="17"/>
      <c r="AL643" s="17">
        <v>0.37827028609871099</v>
      </c>
      <c r="AM643" s="17">
        <v>0.42761514362439501</v>
      </c>
      <c r="AN643" s="17">
        <v>0.38810916525133698</v>
      </c>
      <c r="AO643" s="17">
        <v>0.47199738888567999</v>
      </c>
      <c r="AP643" s="17">
        <v>0.28899427168909703</v>
      </c>
      <c r="AQ643" s="17"/>
      <c r="AR643" s="17">
        <v>0.41876480862857401</v>
      </c>
      <c r="AS643" s="17"/>
      <c r="AT643" s="17">
        <v>0.36782211294821798</v>
      </c>
      <c r="AU643" s="17"/>
      <c r="AV643" s="17">
        <v>0.472056403624383</v>
      </c>
      <c r="AW643" s="17"/>
      <c r="AX643" s="17">
        <v>0.396544844219332</v>
      </c>
      <c r="AY643" s="17">
        <v>0.43885095528533402</v>
      </c>
      <c r="AZ643" s="17"/>
      <c r="BA643" s="17">
        <v>0.38329989450792701</v>
      </c>
      <c r="BB643" s="17">
        <v>0.410751160319551</v>
      </c>
    </row>
    <row r="644" spans="2:54">
      <c r="B644" t="s">
        <v>218</v>
      </c>
      <c r="C644" s="17">
        <v>0.23293492909760699</v>
      </c>
      <c r="D644" s="17">
        <v>0.17860688138425701</v>
      </c>
      <c r="E644" s="17">
        <v>0.286265373480934</v>
      </c>
      <c r="F644" s="17"/>
      <c r="G644" s="17">
        <v>0.248819592343513</v>
      </c>
      <c r="H644" s="17">
        <v>0.17688447090269999</v>
      </c>
      <c r="I644" s="17">
        <v>0.223775108738346</v>
      </c>
      <c r="J644" s="17">
        <v>0.18714873484267899</v>
      </c>
      <c r="K644" s="17">
        <v>0.28450591555451199</v>
      </c>
      <c r="L644" s="17">
        <v>0.278869415544021</v>
      </c>
      <c r="M644" s="17"/>
      <c r="N644" s="17">
        <v>0.191416483244091</v>
      </c>
      <c r="O644" s="17">
        <v>0.26191641927327303</v>
      </c>
      <c r="P644" s="17">
        <v>0.22091429861118</v>
      </c>
      <c r="Q644" s="17">
        <v>0.25544363072701798</v>
      </c>
      <c r="R644" s="17"/>
      <c r="S644" s="17">
        <v>0.189017447935204</v>
      </c>
      <c r="T644" s="17">
        <v>0.27449284219526299</v>
      </c>
      <c r="U644" s="17">
        <v>0.35723086364789902</v>
      </c>
      <c r="V644" s="17">
        <v>0.25834490756144501</v>
      </c>
      <c r="W644" s="17">
        <v>0.184369180610993</v>
      </c>
      <c r="X644" s="17">
        <v>0.28961905781264902</v>
      </c>
      <c r="Y644" s="17">
        <v>0.16416997343688</v>
      </c>
      <c r="Z644" s="17">
        <v>0.25877379359160901</v>
      </c>
      <c r="AA644" s="17">
        <v>0.16265434221461</v>
      </c>
      <c r="AB644" s="17">
        <v>0.22905237313330301</v>
      </c>
      <c r="AC644" s="17">
        <v>0.26372901039639302</v>
      </c>
      <c r="AD644" s="17">
        <v>0.167011874906175</v>
      </c>
      <c r="AE644" s="17"/>
      <c r="AF644" s="17">
        <v>0.21786856336444399</v>
      </c>
      <c r="AG644" s="17">
        <v>0.26328411884849501</v>
      </c>
      <c r="AH644" s="17">
        <v>0.238340736982073</v>
      </c>
      <c r="AI644" s="17">
        <v>0.161857717438806</v>
      </c>
      <c r="AJ644" s="17">
        <v>0.19186862355516701</v>
      </c>
      <c r="AK644" s="17"/>
      <c r="AL644" s="17">
        <v>0.21761590449641999</v>
      </c>
      <c r="AM644" s="17">
        <v>0.23435464079260299</v>
      </c>
      <c r="AN644" s="17">
        <v>0.23288465343579401</v>
      </c>
      <c r="AO644" s="17">
        <v>0.166004213612853</v>
      </c>
      <c r="AP644" s="17">
        <v>0.23708255940588499</v>
      </c>
      <c r="AQ644" s="17"/>
      <c r="AR644" s="17">
        <v>0.18513074090054499</v>
      </c>
      <c r="AS644" s="17"/>
      <c r="AT644" s="17">
        <v>6.07026192394301E-2</v>
      </c>
      <c r="AU644" s="17"/>
      <c r="AV644" s="17">
        <v>0.219862185367283</v>
      </c>
      <c r="AW644" s="17"/>
      <c r="AX644" s="17">
        <v>0.179995884461014</v>
      </c>
      <c r="AY644" s="17">
        <v>0.248322615168584</v>
      </c>
      <c r="AZ644" s="17"/>
      <c r="BA644" s="17">
        <v>0.21024364639847101</v>
      </c>
      <c r="BB644" s="17">
        <v>0.231533229779604</v>
      </c>
    </row>
    <row r="645" spans="2:54">
      <c r="B645" t="s">
        <v>219</v>
      </c>
      <c r="C645" s="17">
        <v>0.15548292049528301</v>
      </c>
      <c r="D645" s="17">
        <v>0.14388626233261201</v>
      </c>
      <c r="E645" s="17">
        <v>0.16483223527995899</v>
      </c>
      <c r="F645" s="17"/>
      <c r="G645" s="17">
        <v>0.19334989898643201</v>
      </c>
      <c r="H645" s="17">
        <v>0.202369853460832</v>
      </c>
      <c r="I645" s="17">
        <v>0.16310016732326801</v>
      </c>
      <c r="J645" s="17">
        <v>0.128022224000545</v>
      </c>
      <c r="K645" s="17">
        <v>0.152501006541572</v>
      </c>
      <c r="L645" s="17">
        <v>0.1071849384291</v>
      </c>
      <c r="M645" s="17"/>
      <c r="N645" s="17">
        <v>0.15531535730488499</v>
      </c>
      <c r="O645" s="17">
        <v>0.18694997679886899</v>
      </c>
      <c r="P645" s="17">
        <v>0.146311134452074</v>
      </c>
      <c r="Q645" s="17">
        <v>0.13921037387426299</v>
      </c>
      <c r="R645" s="17"/>
      <c r="S645" s="17">
        <v>0.17538685884621999</v>
      </c>
      <c r="T645" s="17">
        <v>0.13731224680035301</v>
      </c>
      <c r="U645" s="17">
        <v>0.164832264317615</v>
      </c>
      <c r="V645" s="17">
        <v>0.14626889111448799</v>
      </c>
      <c r="W645" s="17">
        <v>0.28929761563228401</v>
      </c>
      <c r="X645" s="17">
        <v>0.169057833286228</v>
      </c>
      <c r="Y645" s="17">
        <v>0.12744830466695201</v>
      </c>
      <c r="Z645" s="17">
        <v>8.3009640450689495E-2</v>
      </c>
      <c r="AA645" s="17">
        <v>0.13182912115095</v>
      </c>
      <c r="AB645" s="17">
        <v>0.14109816340140499</v>
      </c>
      <c r="AC645" s="17">
        <v>0.14514266133047499</v>
      </c>
      <c r="AD645" s="17">
        <v>0.13740727600534999</v>
      </c>
      <c r="AE645" s="17"/>
      <c r="AF645" s="17">
        <v>0.114022948535797</v>
      </c>
      <c r="AG645" s="17">
        <v>0.15207071232576799</v>
      </c>
      <c r="AH645" s="17">
        <v>0.17242923382676101</v>
      </c>
      <c r="AI645" s="17">
        <v>0.2876016985007</v>
      </c>
      <c r="AJ645" s="17">
        <v>0.18551750407139</v>
      </c>
      <c r="AK645" s="17"/>
      <c r="AL645" s="17">
        <v>0.148425310974062</v>
      </c>
      <c r="AM645" s="17">
        <v>0.17024949451183799</v>
      </c>
      <c r="AN645" s="17">
        <v>0.150407824981969</v>
      </c>
      <c r="AO645" s="17">
        <v>0.16063080695590501</v>
      </c>
      <c r="AP645" s="17">
        <v>0.13490032182072301</v>
      </c>
      <c r="AQ645" s="17"/>
      <c r="AR645" s="17">
        <v>0.165288497329903</v>
      </c>
      <c r="AS645" s="17"/>
      <c r="AT645" s="17">
        <v>0.21474148032561199</v>
      </c>
      <c r="AU645" s="17"/>
      <c r="AV645" s="17">
        <v>0.12411697777065001</v>
      </c>
      <c r="AW645" s="17"/>
      <c r="AX645" s="17">
        <v>0.135743719628306</v>
      </c>
      <c r="AY645" s="17">
        <v>0.120166804656545</v>
      </c>
      <c r="AZ645" s="17"/>
      <c r="BA645" s="17">
        <v>0.14285736042573299</v>
      </c>
      <c r="BB645" s="17">
        <v>0.161547867149892</v>
      </c>
    </row>
    <row r="646" spans="2:54">
      <c r="B646" t="s">
        <v>220</v>
      </c>
      <c r="C646" s="17">
        <v>6.5311361865776504E-2</v>
      </c>
      <c r="D646" s="17">
        <v>7.5253365045998999E-2</v>
      </c>
      <c r="E646" s="17">
        <v>5.5823002012915998E-2</v>
      </c>
      <c r="F646" s="17"/>
      <c r="G646" s="17">
        <v>6.2842216982515797E-2</v>
      </c>
      <c r="H646" s="17">
        <v>3.06541443206148E-2</v>
      </c>
      <c r="I646" s="17">
        <v>5.3416849308722397E-2</v>
      </c>
      <c r="J646" s="17">
        <v>9.06288963008548E-2</v>
      </c>
      <c r="K646" s="17">
        <v>5.8589054588097003E-2</v>
      </c>
      <c r="L646" s="17">
        <v>9.3268888681527606E-2</v>
      </c>
      <c r="M646" s="17"/>
      <c r="N646" s="17">
        <v>6.03781205961373E-2</v>
      </c>
      <c r="O646" s="17">
        <v>6.7418001216463103E-2</v>
      </c>
      <c r="P646" s="17">
        <v>4.7280360763891999E-2</v>
      </c>
      <c r="Q646" s="17">
        <v>8.4120216008590404E-2</v>
      </c>
      <c r="R646" s="17"/>
      <c r="S646" s="17">
        <v>4.1472263157103298E-2</v>
      </c>
      <c r="T646" s="17">
        <v>8.4044643656195198E-2</v>
      </c>
      <c r="U646" s="17">
        <v>8.5873829012829403E-2</v>
      </c>
      <c r="V646" s="17">
        <v>1.26048053980184E-2</v>
      </c>
      <c r="W646" s="17">
        <v>9.8585347615369606E-2</v>
      </c>
      <c r="X646" s="17">
        <v>4.2959429117857502E-2</v>
      </c>
      <c r="Y646" s="17">
        <v>0.11951013034814099</v>
      </c>
      <c r="Z646" s="17">
        <v>5.08472750947047E-2</v>
      </c>
      <c r="AA646" s="17">
        <v>6.3664193612849307E-2</v>
      </c>
      <c r="AB646" s="17">
        <v>8.9685895644373598E-2</v>
      </c>
      <c r="AC646" s="17">
        <v>3.7967909737273001E-2</v>
      </c>
      <c r="AD646" s="17">
        <v>6.3812988469840695E-2</v>
      </c>
      <c r="AE646" s="17"/>
      <c r="AF646" s="17">
        <v>2.13227306017858E-2</v>
      </c>
      <c r="AG646" s="17">
        <v>7.3569304230763605E-2</v>
      </c>
      <c r="AH646" s="17">
        <v>2.6328215618927099E-2</v>
      </c>
      <c r="AI646" s="17">
        <v>7.8370226100915694E-2</v>
      </c>
      <c r="AJ646" s="17">
        <v>0.12914334709511999</v>
      </c>
      <c r="AK646" s="17"/>
      <c r="AL646" s="17">
        <v>6.9251105993988593E-2</v>
      </c>
      <c r="AM646" s="17">
        <v>6.5790206439560101E-2</v>
      </c>
      <c r="AN646" s="17">
        <v>5.4624206524279802E-2</v>
      </c>
      <c r="AO646" s="17">
        <v>3.2756110224011099E-2</v>
      </c>
      <c r="AP646" s="17">
        <v>3.4750811695901003E-2</v>
      </c>
      <c r="AQ646" s="17"/>
      <c r="AR646" s="17">
        <v>1.8034992970122801E-2</v>
      </c>
      <c r="AS646" s="17"/>
      <c r="AT646" s="17">
        <v>3.2173830992871903E-2</v>
      </c>
      <c r="AU646" s="17"/>
      <c r="AV646" s="17">
        <v>1.0247252306987699E-2</v>
      </c>
      <c r="AW646" s="17"/>
      <c r="AX646" s="17">
        <v>1.4926942184512499E-2</v>
      </c>
      <c r="AY646" s="17">
        <v>3.5163284980731603E-2</v>
      </c>
      <c r="AZ646" s="17"/>
      <c r="BA646" s="17">
        <v>0.110209964235485</v>
      </c>
      <c r="BB646" s="17">
        <v>3.9125915209117797E-2</v>
      </c>
    </row>
    <row r="647" spans="2:54">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row>
    <row r="648" spans="2:54">
      <c r="B648" s="6" t="s">
        <v>257</v>
      </c>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row>
    <row r="649" spans="2:54">
      <c r="B649" s="24" t="s">
        <v>31</v>
      </c>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row>
    <row r="650" spans="2:54">
      <c r="B650" t="s">
        <v>216</v>
      </c>
      <c r="C650" s="17">
        <v>0.14136827953794801</v>
      </c>
      <c r="D650" s="17">
        <v>0.161153890552826</v>
      </c>
      <c r="E650" s="17">
        <v>0.122614415869293</v>
      </c>
      <c r="F650" s="17"/>
      <c r="G650" s="17">
        <v>0.15243568831401</v>
      </c>
      <c r="H650" s="17">
        <v>0.190680517811602</v>
      </c>
      <c r="I650" s="17">
        <v>0.15363331231914801</v>
      </c>
      <c r="J650" s="17">
        <v>0.161374066562223</v>
      </c>
      <c r="K650" s="17">
        <v>0.113825527139366</v>
      </c>
      <c r="L650" s="17">
        <v>8.6104267504733198E-2</v>
      </c>
      <c r="M650" s="17"/>
      <c r="N650" s="17">
        <v>0.18945156292517801</v>
      </c>
      <c r="O650" s="17">
        <v>0.119712637112606</v>
      </c>
      <c r="P650" s="17">
        <v>0.13343689934745601</v>
      </c>
      <c r="Q650" s="17">
        <v>0.11876625742175401</v>
      </c>
      <c r="R650" s="17"/>
      <c r="S650" s="17">
        <v>0.218748096887591</v>
      </c>
      <c r="T650" s="17">
        <v>9.7245856418775797E-2</v>
      </c>
      <c r="U650" s="17">
        <v>0.107168649490208</v>
      </c>
      <c r="V650" s="17">
        <v>0.17330360903498501</v>
      </c>
      <c r="W650" s="17">
        <v>0.17115301360653401</v>
      </c>
      <c r="X650" s="17">
        <v>8.0844267911370796E-2</v>
      </c>
      <c r="Y650" s="17">
        <v>0.126676344365208</v>
      </c>
      <c r="Z650" s="17">
        <v>0.125395884739578</v>
      </c>
      <c r="AA650" s="17">
        <v>0.156957217813362</v>
      </c>
      <c r="AB650" s="17">
        <v>9.9189886312248302E-2</v>
      </c>
      <c r="AC650" s="17">
        <v>0.183389516162314</v>
      </c>
      <c r="AD650" s="17">
        <v>0.13464821131452301</v>
      </c>
      <c r="AE650" s="17"/>
      <c r="AF650" s="17">
        <v>0.22784472545718301</v>
      </c>
      <c r="AG650" s="17">
        <v>0.124339026331748</v>
      </c>
      <c r="AH650" s="17">
        <v>9.2000493941588699E-2</v>
      </c>
      <c r="AI650" s="17">
        <v>9.3655302933094403E-2</v>
      </c>
      <c r="AJ650" s="17">
        <v>8.5924629827902499E-2</v>
      </c>
      <c r="AK650" s="17"/>
      <c r="AL650" s="17">
        <v>0.140253531657762</v>
      </c>
      <c r="AM650" s="17">
        <v>5.9147714584854398E-2</v>
      </c>
      <c r="AN650" s="17">
        <v>0.199913687566911</v>
      </c>
      <c r="AO650" s="17">
        <v>0.22197287953154399</v>
      </c>
      <c r="AP650" s="17">
        <v>0.23555501826978101</v>
      </c>
      <c r="AQ650" s="17"/>
      <c r="AR650" s="17">
        <v>0.28191762366158901</v>
      </c>
      <c r="AS650" s="17"/>
      <c r="AT650" s="17">
        <v>0.42616076880348402</v>
      </c>
      <c r="AU650" s="17"/>
      <c r="AV650" s="17">
        <v>0.25263934640653202</v>
      </c>
      <c r="AW650" s="17"/>
      <c r="AX650" s="17">
        <v>0.31034096380101001</v>
      </c>
      <c r="AY650" s="17">
        <v>0.196726763837765</v>
      </c>
      <c r="AZ650" s="17"/>
      <c r="BA650" s="17">
        <v>0.113981216819631</v>
      </c>
      <c r="BB650" s="17">
        <v>0.15881046824346901</v>
      </c>
    </row>
    <row r="651" spans="2:54">
      <c r="B651" t="s">
        <v>217</v>
      </c>
      <c r="C651" s="17">
        <v>0.39553347973377501</v>
      </c>
      <c r="D651" s="17">
        <v>0.42971593557916699</v>
      </c>
      <c r="E651" s="17">
        <v>0.36270288255898903</v>
      </c>
      <c r="F651" s="17"/>
      <c r="G651" s="17">
        <v>0.39988501852521802</v>
      </c>
      <c r="H651" s="17">
        <v>0.41264745219766003</v>
      </c>
      <c r="I651" s="17">
        <v>0.41660328381647999</v>
      </c>
      <c r="J651" s="17">
        <v>0.42519440074689102</v>
      </c>
      <c r="K651" s="17">
        <v>0.35726080627403201</v>
      </c>
      <c r="L651" s="17">
        <v>0.36230289791199999</v>
      </c>
      <c r="M651" s="17"/>
      <c r="N651" s="17">
        <v>0.39600096032426602</v>
      </c>
      <c r="O651" s="17">
        <v>0.38006536784818001</v>
      </c>
      <c r="P651" s="17">
        <v>0.45782115970510201</v>
      </c>
      <c r="Q651" s="17">
        <v>0.352271909297311</v>
      </c>
      <c r="R651" s="17"/>
      <c r="S651" s="17">
        <v>0.36380233141673701</v>
      </c>
      <c r="T651" s="17">
        <v>0.36160725861453102</v>
      </c>
      <c r="U651" s="17">
        <v>0.356239603200668</v>
      </c>
      <c r="V651" s="17">
        <v>0.38876117315104303</v>
      </c>
      <c r="W651" s="17">
        <v>0.35479721885001297</v>
      </c>
      <c r="X651" s="17">
        <v>0.411863138291514</v>
      </c>
      <c r="Y651" s="17">
        <v>0.40457005416734898</v>
      </c>
      <c r="Z651" s="17">
        <v>0.47959004899368701</v>
      </c>
      <c r="AA651" s="17">
        <v>0.47764930934410199</v>
      </c>
      <c r="AB651" s="17">
        <v>0.40509749642785398</v>
      </c>
      <c r="AC651" s="17">
        <v>0.35666291472197698</v>
      </c>
      <c r="AD651" s="17">
        <v>0.46273485588402702</v>
      </c>
      <c r="AE651" s="17"/>
      <c r="AF651" s="17">
        <v>0.47545046652461698</v>
      </c>
      <c r="AG651" s="17">
        <v>0.27691274541913502</v>
      </c>
      <c r="AH651" s="17">
        <v>0.41940731245562901</v>
      </c>
      <c r="AI651" s="17">
        <v>0.37258244201250801</v>
      </c>
      <c r="AJ651" s="17">
        <v>0.3554583455568</v>
      </c>
      <c r="AK651" s="17"/>
      <c r="AL651" s="17">
        <v>0.39555032276614099</v>
      </c>
      <c r="AM651" s="17">
        <v>0.43205858691405102</v>
      </c>
      <c r="AN651" s="17">
        <v>0.38343833298744801</v>
      </c>
      <c r="AO651" s="17">
        <v>0.41607991593960603</v>
      </c>
      <c r="AP651" s="17">
        <v>0.52830149075352695</v>
      </c>
      <c r="AQ651" s="17"/>
      <c r="AR651" s="17">
        <v>0.42421846218376502</v>
      </c>
      <c r="AS651" s="17"/>
      <c r="AT651" s="17">
        <v>0.35354713745711303</v>
      </c>
      <c r="AU651" s="17"/>
      <c r="AV651" s="17">
        <v>0.442443859182438</v>
      </c>
      <c r="AW651" s="17"/>
      <c r="AX651" s="17">
        <v>0.44439753555320599</v>
      </c>
      <c r="AY651" s="17">
        <v>0.47374696179757603</v>
      </c>
      <c r="AZ651" s="17"/>
      <c r="BA651" s="17">
        <v>0.367900754428723</v>
      </c>
      <c r="BB651" s="17">
        <v>0.41981172606111899</v>
      </c>
    </row>
    <row r="652" spans="2:54">
      <c r="B652" t="s">
        <v>218</v>
      </c>
      <c r="C652" s="17">
        <v>0.221813533246321</v>
      </c>
      <c r="D652" s="17">
        <v>0.19348112512556201</v>
      </c>
      <c r="E652" s="17">
        <v>0.246078317875771</v>
      </c>
      <c r="F652" s="17"/>
      <c r="G652" s="17">
        <v>0.184855933363404</v>
      </c>
      <c r="H652" s="17">
        <v>0.132747287653987</v>
      </c>
      <c r="I652" s="17">
        <v>0.21889149011290701</v>
      </c>
      <c r="J652" s="17">
        <v>0.17944997478097399</v>
      </c>
      <c r="K652" s="17">
        <v>0.27787510575452101</v>
      </c>
      <c r="L652" s="17">
        <v>0.31837089842567301</v>
      </c>
      <c r="M652" s="17"/>
      <c r="N652" s="17">
        <v>0.22763246679082999</v>
      </c>
      <c r="O652" s="17">
        <v>0.22059149821900501</v>
      </c>
      <c r="P652" s="17">
        <v>0.181661811991878</v>
      </c>
      <c r="Q652" s="17">
        <v>0.24448042002687501</v>
      </c>
      <c r="R652" s="17"/>
      <c r="S652" s="17">
        <v>0.13474711382155399</v>
      </c>
      <c r="T652" s="17">
        <v>0.31267873428911402</v>
      </c>
      <c r="U652" s="17">
        <v>0.270778131599131</v>
      </c>
      <c r="V652" s="17">
        <v>0.22848608785500299</v>
      </c>
      <c r="W652" s="17">
        <v>0.17953600444076001</v>
      </c>
      <c r="X652" s="17">
        <v>0.29039685051884401</v>
      </c>
      <c r="Y652" s="17">
        <v>0.213128276916839</v>
      </c>
      <c r="Z652" s="17">
        <v>0.13933314983068301</v>
      </c>
      <c r="AA652" s="17">
        <v>0.17626198021283099</v>
      </c>
      <c r="AB652" s="17">
        <v>0.26849267824960799</v>
      </c>
      <c r="AC652" s="17">
        <v>0.21144400278543299</v>
      </c>
      <c r="AD652" s="17">
        <v>0.13405864980138399</v>
      </c>
      <c r="AE652" s="17"/>
      <c r="AF652" s="17">
        <v>0.16310383137785101</v>
      </c>
      <c r="AG652" s="17">
        <v>0.285534959401338</v>
      </c>
      <c r="AH652" s="17">
        <v>0.23738162304862701</v>
      </c>
      <c r="AI652" s="17">
        <v>0.204804598387437</v>
      </c>
      <c r="AJ652" s="17">
        <v>0.20229856404901</v>
      </c>
      <c r="AK652" s="17"/>
      <c r="AL652" s="17">
        <v>0.222043238281873</v>
      </c>
      <c r="AM652" s="17">
        <v>0.258867719420038</v>
      </c>
      <c r="AN652" s="17">
        <v>0.21174806156464199</v>
      </c>
      <c r="AO652" s="17">
        <v>0.14138664265839501</v>
      </c>
      <c r="AP652" s="17">
        <v>0.115373835083058</v>
      </c>
      <c r="AQ652" s="17"/>
      <c r="AR652" s="17">
        <v>0.10993119681944501</v>
      </c>
      <c r="AS652" s="17"/>
      <c r="AT652" s="17">
        <v>3.1825780065784903E-2</v>
      </c>
      <c r="AU652" s="17"/>
      <c r="AV652" s="17">
        <v>0.124612397329222</v>
      </c>
      <c r="AW652" s="17"/>
      <c r="AX652" s="17">
        <v>0.14262704524918199</v>
      </c>
      <c r="AY652" s="17">
        <v>0.16791237415907501</v>
      </c>
      <c r="AZ652" s="17"/>
      <c r="BA652" s="17">
        <v>0.22687389588342799</v>
      </c>
      <c r="BB652" s="17">
        <v>0.22297544107135001</v>
      </c>
    </row>
    <row r="653" spans="2:54">
      <c r="B653" t="s">
        <v>219</v>
      </c>
      <c r="C653" s="17">
        <v>0.16633704174223801</v>
      </c>
      <c r="D653" s="17">
        <v>0.13834447360888899</v>
      </c>
      <c r="E653" s="17">
        <v>0.195232978295658</v>
      </c>
      <c r="F653" s="17"/>
      <c r="G653" s="17">
        <v>0.21305456555199301</v>
      </c>
      <c r="H653" s="17">
        <v>0.193801863644047</v>
      </c>
      <c r="I653" s="17">
        <v>0.16046572653367</v>
      </c>
      <c r="J653" s="17">
        <v>0.16017607801939401</v>
      </c>
      <c r="K653" s="17">
        <v>0.13948079131072599</v>
      </c>
      <c r="L653" s="17">
        <v>0.140802853597748</v>
      </c>
      <c r="M653" s="17"/>
      <c r="N653" s="17">
        <v>0.12796651395227199</v>
      </c>
      <c r="O653" s="17">
        <v>0.18580578044825299</v>
      </c>
      <c r="P653" s="17">
        <v>0.17825963411815099</v>
      </c>
      <c r="Q653" s="17">
        <v>0.18609231233085299</v>
      </c>
      <c r="R653" s="17"/>
      <c r="S653" s="17">
        <v>0.23792088623089599</v>
      </c>
      <c r="T653" s="17">
        <v>0.139332743614934</v>
      </c>
      <c r="U653" s="17">
        <v>0.18377259187016601</v>
      </c>
      <c r="V653" s="17">
        <v>0.18265053724684999</v>
      </c>
      <c r="W653" s="17">
        <v>0.227965510528291</v>
      </c>
      <c r="X653" s="17">
        <v>0.157503772057419</v>
      </c>
      <c r="Y653" s="17">
        <v>0.13384624228203401</v>
      </c>
      <c r="Z653" s="17">
        <v>0.20760380318917601</v>
      </c>
      <c r="AA653" s="17">
        <v>0.14297676928761399</v>
      </c>
      <c r="AB653" s="17">
        <v>0.11475344877579</v>
      </c>
      <c r="AC653" s="17">
        <v>0.13448640738915399</v>
      </c>
      <c r="AD653" s="17">
        <v>0.109598685078272</v>
      </c>
      <c r="AE653" s="17"/>
      <c r="AF653" s="17">
        <v>0.100561040813481</v>
      </c>
      <c r="AG653" s="17">
        <v>0.229803690065253</v>
      </c>
      <c r="AH653" s="17">
        <v>0.20321932587712799</v>
      </c>
      <c r="AI653" s="17">
        <v>0.23041820065027399</v>
      </c>
      <c r="AJ653" s="17">
        <v>0.20997194617277901</v>
      </c>
      <c r="AK653" s="17"/>
      <c r="AL653" s="17">
        <v>0.15925896301224299</v>
      </c>
      <c r="AM653" s="17">
        <v>0.174965186356529</v>
      </c>
      <c r="AN653" s="17">
        <v>0.14318214313204</v>
      </c>
      <c r="AO653" s="17">
        <v>0.17352326251028999</v>
      </c>
      <c r="AP653" s="17">
        <v>0.120769655893634</v>
      </c>
      <c r="AQ653" s="17"/>
      <c r="AR653" s="17">
        <v>0.14970469470179601</v>
      </c>
      <c r="AS653" s="17"/>
      <c r="AT653" s="17">
        <v>0.17507296983200199</v>
      </c>
      <c r="AU653" s="17"/>
      <c r="AV653" s="17">
        <v>0.15973478585084699</v>
      </c>
      <c r="AW653" s="17"/>
      <c r="AX653" s="17">
        <v>8.13831739802994E-2</v>
      </c>
      <c r="AY653" s="17">
        <v>0.11653296267023699</v>
      </c>
      <c r="AZ653" s="17"/>
      <c r="BA653" s="17">
        <v>0.17563275087553501</v>
      </c>
      <c r="BB653" s="17">
        <v>0.14242351924635899</v>
      </c>
    </row>
    <row r="654" spans="2:54">
      <c r="B654" t="s">
        <v>220</v>
      </c>
      <c r="C654" s="17">
        <v>7.4947665739719005E-2</v>
      </c>
      <c r="D654" s="17">
        <v>7.7304575133556097E-2</v>
      </c>
      <c r="E654" s="17">
        <v>7.3371405400288803E-2</v>
      </c>
      <c r="F654" s="17"/>
      <c r="G654" s="17">
        <v>4.9768794245375697E-2</v>
      </c>
      <c r="H654" s="17">
        <v>7.0122878692703394E-2</v>
      </c>
      <c r="I654" s="17">
        <v>5.0406187217796002E-2</v>
      </c>
      <c r="J654" s="17">
        <v>7.3805479890517806E-2</v>
      </c>
      <c r="K654" s="17">
        <v>0.111557769521355</v>
      </c>
      <c r="L654" s="17">
        <v>9.2419082559845503E-2</v>
      </c>
      <c r="M654" s="17"/>
      <c r="N654" s="17">
        <v>5.8948496007453298E-2</v>
      </c>
      <c r="O654" s="17">
        <v>9.3824716371955705E-2</v>
      </c>
      <c r="P654" s="17">
        <v>4.8820494837412701E-2</v>
      </c>
      <c r="Q654" s="17">
        <v>9.8389100923206796E-2</v>
      </c>
      <c r="R654" s="17"/>
      <c r="S654" s="17">
        <v>4.4781571643222003E-2</v>
      </c>
      <c r="T654" s="17">
        <v>8.9135407062645194E-2</v>
      </c>
      <c r="U654" s="17">
        <v>8.2041023839827407E-2</v>
      </c>
      <c r="V654" s="17">
        <v>2.6798592712119498E-2</v>
      </c>
      <c r="W654" s="17">
        <v>6.6548252574402403E-2</v>
      </c>
      <c r="X654" s="17">
        <v>5.9391971220851603E-2</v>
      </c>
      <c r="Y654" s="17">
        <v>0.12177908226857</v>
      </c>
      <c r="Z654" s="17">
        <v>4.80771132468754E-2</v>
      </c>
      <c r="AA654" s="17">
        <v>4.6154723342090302E-2</v>
      </c>
      <c r="AB654" s="17">
        <v>0.11246649023449901</v>
      </c>
      <c r="AC654" s="17">
        <v>0.11401715894112301</v>
      </c>
      <c r="AD654" s="17">
        <v>0.15895959792179401</v>
      </c>
      <c r="AE654" s="17"/>
      <c r="AF654" s="17">
        <v>3.3039935826868698E-2</v>
      </c>
      <c r="AG654" s="17">
        <v>8.3409578782526694E-2</v>
      </c>
      <c r="AH654" s="17">
        <v>4.7991244677026999E-2</v>
      </c>
      <c r="AI654" s="17">
        <v>9.8539456016687094E-2</v>
      </c>
      <c r="AJ654" s="17">
        <v>0.14634651439350899</v>
      </c>
      <c r="AK654" s="17"/>
      <c r="AL654" s="17">
        <v>8.2893944281981297E-2</v>
      </c>
      <c r="AM654" s="17">
        <v>7.49607927245272E-2</v>
      </c>
      <c r="AN654" s="17">
        <v>6.1717774748957697E-2</v>
      </c>
      <c r="AO654" s="17">
        <v>4.7037299360164903E-2</v>
      </c>
      <c r="AP654" s="17">
        <v>0</v>
      </c>
      <c r="AQ654" s="17"/>
      <c r="AR654" s="17">
        <v>3.4228022633405297E-2</v>
      </c>
      <c r="AS654" s="17"/>
      <c r="AT654" s="17">
        <v>1.3393343841616501E-2</v>
      </c>
      <c r="AU654" s="17"/>
      <c r="AV654" s="17">
        <v>2.0569611230959801E-2</v>
      </c>
      <c r="AW654" s="17"/>
      <c r="AX654" s="17">
        <v>2.1251281416301799E-2</v>
      </c>
      <c r="AY654" s="17">
        <v>4.5080937535346803E-2</v>
      </c>
      <c r="AZ654" s="17"/>
      <c r="BA654" s="17">
        <v>0.115611381992684</v>
      </c>
      <c r="BB654" s="17">
        <v>5.5978845377703201E-2</v>
      </c>
    </row>
    <row r="655" spans="2:54">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row>
    <row r="656" spans="2:54">
      <c r="B656" s="6" t="s">
        <v>258</v>
      </c>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row>
    <row r="657" spans="2:54">
      <c r="B657" s="24" t="s">
        <v>31</v>
      </c>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row>
    <row r="658" spans="2:54">
      <c r="B658" t="s">
        <v>216</v>
      </c>
      <c r="C658" s="17">
        <v>0.13544025997647199</v>
      </c>
      <c r="D658" s="17">
        <v>0.156055237866915</v>
      </c>
      <c r="E658" s="17">
        <v>0.115766098935127</v>
      </c>
      <c r="F658" s="17"/>
      <c r="G658" s="17">
        <v>0.120048029936907</v>
      </c>
      <c r="H658" s="17">
        <v>0.19631790263697399</v>
      </c>
      <c r="I658" s="17">
        <v>0.12786837177707899</v>
      </c>
      <c r="J658" s="17">
        <v>0.15644561963829001</v>
      </c>
      <c r="K658" s="17">
        <v>0.113265642347829</v>
      </c>
      <c r="L658" s="17">
        <v>9.8675297467082895E-2</v>
      </c>
      <c r="M658" s="17"/>
      <c r="N658" s="17">
        <v>0.17416827393317899</v>
      </c>
      <c r="O658" s="17">
        <v>0.128938449505932</v>
      </c>
      <c r="P658" s="17">
        <v>0.13565110400326499</v>
      </c>
      <c r="Q658" s="17">
        <v>9.8366121952359206E-2</v>
      </c>
      <c r="R658" s="17"/>
      <c r="S658" s="17">
        <v>0.196384653458549</v>
      </c>
      <c r="T658" s="17">
        <v>0.119134815356785</v>
      </c>
      <c r="U658" s="17">
        <v>0.10559060271273001</v>
      </c>
      <c r="V658" s="17">
        <v>0.17118728427392901</v>
      </c>
      <c r="W658" s="17">
        <v>0.10596901654537499</v>
      </c>
      <c r="X658" s="17">
        <v>0.102939162682885</v>
      </c>
      <c r="Y658" s="17">
        <v>6.3245899017886506E-2</v>
      </c>
      <c r="Z658" s="17">
        <v>0.15984423433585199</v>
      </c>
      <c r="AA658" s="17">
        <v>0.13345633477183799</v>
      </c>
      <c r="AB658" s="17">
        <v>9.9312885520531302E-2</v>
      </c>
      <c r="AC658" s="17">
        <v>0.20337353388049501</v>
      </c>
      <c r="AD658" s="17">
        <v>0.17244136482977601</v>
      </c>
      <c r="AE658" s="17"/>
      <c r="AF658" s="17">
        <v>0.22339858325867401</v>
      </c>
      <c r="AG658" s="17">
        <v>0.109603472993388</v>
      </c>
      <c r="AH658" s="17">
        <v>0.110283293722199</v>
      </c>
      <c r="AI658" s="17">
        <v>7.4367527861669294E-2</v>
      </c>
      <c r="AJ658" s="17">
        <v>8.7164229269362598E-2</v>
      </c>
      <c r="AK658" s="17"/>
      <c r="AL658" s="17">
        <v>0.14898028820106901</v>
      </c>
      <c r="AM658" s="17">
        <v>8.4363343812758396E-2</v>
      </c>
      <c r="AN658" s="17">
        <v>0.16358396837894701</v>
      </c>
      <c r="AO658" s="17">
        <v>0.19811740119520199</v>
      </c>
      <c r="AP658" s="17">
        <v>0.24799140451474699</v>
      </c>
      <c r="AQ658" s="17"/>
      <c r="AR658" s="17">
        <v>0.25880620276892702</v>
      </c>
      <c r="AS658" s="17"/>
      <c r="AT658" s="17">
        <v>0.34984538431838103</v>
      </c>
      <c r="AU658" s="17"/>
      <c r="AV658" s="17">
        <v>0.25977394679743898</v>
      </c>
      <c r="AW658" s="17"/>
      <c r="AX658" s="17">
        <v>0.29526325628664302</v>
      </c>
      <c r="AY658" s="17">
        <v>0.188912145543285</v>
      </c>
      <c r="AZ658" s="17"/>
      <c r="BA658" s="17">
        <v>0.10932569024605999</v>
      </c>
      <c r="BB658" s="17">
        <v>0.14828967371885801</v>
      </c>
    </row>
    <row r="659" spans="2:54">
      <c r="B659" t="s">
        <v>217</v>
      </c>
      <c r="C659" s="17">
        <v>0.37460150905130202</v>
      </c>
      <c r="D659" s="17">
        <v>0.39809463658841299</v>
      </c>
      <c r="E659" s="17">
        <v>0.35074668681667298</v>
      </c>
      <c r="F659" s="17"/>
      <c r="G659" s="17">
        <v>0.47800473414073802</v>
      </c>
      <c r="H659" s="17">
        <v>0.380453229379005</v>
      </c>
      <c r="I659" s="17">
        <v>0.360870529217999</v>
      </c>
      <c r="J659" s="17">
        <v>0.37171676888649202</v>
      </c>
      <c r="K659" s="17">
        <v>0.35850555991086003</v>
      </c>
      <c r="L659" s="17">
        <v>0.33073301602116201</v>
      </c>
      <c r="M659" s="17"/>
      <c r="N659" s="17">
        <v>0.40052599096358799</v>
      </c>
      <c r="O659" s="17">
        <v>0.34862818770728599</v>
      </c>
      <c r="P659" s="17">
        <v>0.41701992449539099</v>
      </c>
      <c r="Q659" s="17">
        <v>0.33646986157685399</v>
      </c>
      <c r="R659" s="17"/>
      <c r="S659" s="17">
        <v>0.41702033339303701</v>
      </c>
      <c r="T659" s="17">
        <v>0.29125590425754999</v>
      </c>
      <c r="U659" s="17">
        <v>0.32596547182341401</v>
      </c>
      <c r="V659" s="17">
        <v>0.39484771771461502</v>
      </c>
      <c r="W659" s="17">
        <v>0.38697665339173698</v>
      </c>
      <c r="X659" s="17">
        <v>0.37038719683159499</v>
      </c>
      <c r="Y659" s="17">
        <v>0.41317929850788798</v>
      </c>
      <c r="Z659" s="17">
        <v>0.40867939221419097</v>
      </c>
      <c r="AA659" s="17">
        <v>0.50644064662252997</v>
      </c>
      <c r="AB659" s="17">
        <v>0.25278488572766999</v>
      </c>
      <c r="AC659" s="17">
        <v>0.34521664840611199</v>
      </c>
      <c r="AD659" s="17">
        <v>0.411780850715733</v>
      </c>
      <c r="AE659" s="17"/>
      <c r="AF659" s="17">
        <v>0.45759817522440099</v>
      </c>
      <c r="AG659" s="17">
        <v>0.33197932348527198</v>
      </c>
      <c r="AH659" s="17">
        <v>0.34340217246752203</v>
      </c>
      <c r="AI659" s="17">
        <v>0.363209637974372</v>
      </c>
      <c r="AJ659" s="17">
        <v>0.33531020567254</v>
      </c>
      <c r="AK659" s="17"/>
      <c r="AL659" s="17">
        <v>0.33777018491405197</v>
      </c>
      <c r="AM659" s="17">
        <v>0.40219739072914701</v>
      </c>
      <c r="AN659" s="17">
        <v>0.41465479123424398</v>
      </c>
      <c r="AO659" s="17">
        <v>0.35946953757490102</v>
      </c>
      <c r="AP659" s="17">
        <v>0.41447828355042399</v>
      </c>
      <c r="AQ659" s="17"/>
      <c r="AR659" s="17">
        <v>0.44140489649030901</v>
      </c>
      <c r="AS659" s="17"/>
      <c r="AT659" s="17">
        <v>0.36602040506429301</v>
      </c>
      <c r="AU659" s="17"/>
      <c r="AV659" s="17">
        <v>0.469279777875374</v>
      </c>
      <c r="AW659" s="17"/>
      <c r="AX659" s="17">
        <v>0.42765752685403302</v>
      </c>
      <c r="AY659" s="17">
        <v>0.44344918880141299</v>
      </c>
      <c r="AZ659" s="17"/>
      <c r="BA659" s="17">
        <v>0.34692377197922603</v>
      </c>
      <c r="BB659" s="17">
        <v>0.398688379807914</v>
      </c>
    </row>
    <row r="660" spans="2:54">
      <c r="B660" t="s">
        <v>218</v>
      </c>
      <c r="C660" s="17">
        <v>0.26722288697839303</v>
      </c>
      <c r="D660" s="17">
        <v>0.22952848080298999</v>
      </c>
      <c r="E660" s="17">
        <v>0.30163265874381101</v>
      </c>
      <c r="F660" s="17"/>
      <c r="G660" s="17">
        <v>0.189160414209286</v>
      </c>
      <c r="H660" s="17">
        <v>0.18062989032575499</v>
      </c>
      <c r="I660" s="17">
        <v>0.27809769121070199</v>
      </c>
      <c r="J660" s="17">
        <v>0.20885582123608001</v>
      </c>
      <c r="K660" s="17">
        <v>0.34516644434833199</v>
      </c>
      <c r="L660" s="17">
        <v>0.369382452690109</v>
      </c>
      <c r="M660" s="17"/>
      <c r="N660" s="17">
        <v>0.22305078589316099</v>
      </c>
      <c r="O660" s="17">
        <v>0.30355840191923</v>
      </c>
      <c r="P660" s="17">
        <v>0.22789239752707899</v>
      </c>
      <c r="Q660" s="17">
        <v>0.30873413824857399</v>
      </c>
      <c r="R660" s="17"/>
      <c r="S660" s="17">
        <v>0.13828610090738899</v>
      </c>
      <c r="T660" s="17">
        <v>0.372988868363126</v>
      </c>
      <c r="U660" s="17">
        <v>0.35593660307862901</v>
      </c>
      <c r="V660" s="17">
        <v>0.25723540254812099</v>
      </c>
      <c r="W660" s="17">
        <v>0.22039898216849901</v>
      </c>
      <c r="X660" s="17">
        <v>0.35166150678422098</v>
      </c>
      <c r="Y660" s="17">
        <v>0.31453924307093301</v>
      </c>
      <c r="Z660" s="17">
        <v>0.21491569163438501</v>
      </c>
      <c r="AA660" s="17">
        <v>0.17806906513713699</v>
      </c>
      <c r="AB660" s="17">
        <v>0.325060415010066</v>
      </c>
      <c r="AC660" s="17">
        <v>0.26807485694009198</v>
      </c>
      <c r="AD660" s="17">
        <v>0.16932940917140801</v>
      </c>
      <c r="AE660" s="17"/>
      <c r="AF660" s="17">
        <v>0.19559449053227801</v>
      </c>
      <c r="AG660" s="17">
        <v>0.29652518196778099</v>
      </c>
      <c r="AH660" s="17">
        <v>0.341360864508166</v>
      </c>
      <c r="AI660" s="17">
        <v>0.26845659262646099</v>
      </c>
      <c r="AJ660" s="17">
        <v>0.28324143837694499</v>
      </c>
      <c r="AK660" s="17"/>
      <c r="AL660" s="17">
        <v>0.271656652134179</v>
      </c>
      <c r="AM660" s="17">
        <v>0.27887631718210198</v>
      </c>
      <c r="AN660" s="17">
        <v>0.23737594630008799</v>
      </c>
      <c r="AO660" s="17">
        <v>0.23282383841381901</v>
      </c>
      <c r="AP660" s="17">
        <v>0.241192851036023</v>
      </c>
      <c r="AQ660" s="17"/>
      <c r="AR660" s="17">
        <v>0.15948050713512199</v>
      </c>
      <c r="AS660" s="17"/>
      <c r="AT660" s="17">
        <v>6.4973621978901205E-2</v>
      </c>
      <c r="AU660" s="17"/>
      <c r="AV660" s="17">
        <v>0.169226761210064</v>
      </c>
      <c r="AW660" s="17"/>
      <c r="AX660" s="17">
        <v>0.144773634273381</v>
      </c>
      <c r="AY660" s="17">
        <v>0.238297315128537</v>
      </c>
      <c r="AZ660" s="17"/>
      <c r="BA660" s="17">
        <v>0.26870571861873099</v>
      </c>
      <c r="BB660" s="17">
        <v>0.28017908930472502</v>
      </c>
    </row>
    <row r="661" spans="2:54">
      <c r="B661" t="s">
        <v>219</v>
      </c>
      <c r="C661" s="17">
        <v>0.14677363574173699</v>
      </c>
      <c r="D661" s="17">
        <v>0.136128422129277</v>
      </c>
      <c r="E661" s="17">
        <v>0.15938609364308501</v>
      </c>
      <c r="F661" s="17"/>
      <c r="G661" s="17">
        <v>0.17484423643671701</v>
      </c>
      <c r="H661" s="17">
        <v>0.17651657328326301</v>
      </c>
      <c r="I661" s="17">
        <v>0.16050286711401901</v>
      </c>
      <c r="J661" s="17">
        <v>0.15591089274931599</v>
      </c>
      <c r="K661" s="17">
        <v>0.10507698475150599</v>
      </c>
      <c r="L661" s="17">
        <v>0.113392219105018</v>
      </c>
      <c r="M661" s="17"/>
      <c r="N661" s="17">
        <v>0.147221892819589</v>
      </c>
      <c r="O661" s="17">
        <v>0.12937147314696701</v>
      </c>
      <c r="P661" s="17">
        <v>0.171377604173197</v>
      </c>
      <c r="Q661" s="17">
        <v>0.14451198417320399</v>
      </c>
      <c r="R661" s="17"/>
      <c r="S661" s="17">
        <v>0.20052306249796301</v>
      </c>
      <c r="T661" s="17">
        <v>0.122403818096252</v>
      </c>
      <c r="U661" s="17">
        <v>0.15418335794869101</v>
      </c>
      <c r="V661" s="17">
        <v>0.136010343295771</v>
      </c>
      <c r="W661" s="17">
        <v>0.19336126323056599</v>
      </c>
      <c r="X661" s="17">
        <v>0.13282192468286599</v>
      </c>
      <c r="Y661" s="17">
        <v>8.1029796167383594E-2</v>
      </c>
      <c r="Z661" s="17">
        <v>0.19010084654728701</v>
      </c>
      <c r="AA661" s="17">
        <v>0.12164519161132201</v>
      </c>
      <c r="AB661" s="17">
        <v>0.19412524883336801</v>
      </c>
      <c r="AC661" s="17">
        <v>7.0246672949924399E-2</v>
      </c>
      <c r="AD661" s="17">
        <v>0.153995897513105</v>
      </c>
      <c r="AE661" s="17"/>
      <c r="AF661" s="17">
        <v>0.10154202417012</v>
      </c>
      <c r="AG661" s="17">
        <v>0.17610729297056199</v>
      </c>
      <c r="AH661" s="17">
        <v>0.17505175057333999</v>
      </c>
      <c r="AI661" s="17">
        <v>0.237247333708027</v>
      </c>
      <c r="AJ661" s="17">
        <v>0.14114702869933701</v>
      </c>
      <c r="AK661" s="17"/>
      <c r="AL661" s="17">
        <v>0.14736051304126499</v>
      </c>
      <c r="AM661" s="17">
        <v>0.16821629426673301</v>
      </c>
      <c r="AN661" s="17">
        <v>0.12476488447100301</v>
      </c>
      <c r="AO661" s="17">
        <v>0.15899077006922499</v>
      </c>
      <c r="AP661" s="17">
        <v>6.7680781089831499E-2</v>
      </c>
      <c r="AQ661" s="17"/>
      <c r="AR661" s="17">
        <v>0.120340934655546</v>
      </c>
      <c r="AS661" s="17"/>
      <c r="AT661" s="17">
        <v>0.16529813292510001</v>
      </c>
      <c r="AU661" s="17"/>
      <c r="AV661" s="17">
        <v>0.101719514117122</v>
      </c>
      <c r="AW661" s="17"/>
      <c r="AX661" s="17">
        <v>0.10763765112979801</v>
      </c>
      <c r="AY661" s="17">
        <v>9.3931307629697799E-2</v>
      </c>
      <c r="AZ661" s="17"/>
      <c r="BA661" s="17">
        <v>0.15898396887081401</v>
      </c>
      <c r="BB661" s="17">
        <v>0.122584380995685</v>
      </c>
    </row>
    <row r="662" spans="2:54">
      <c r="B662" t="s">
        <v>220</v>
      </c>
      <c r="C662" s="17">
        <v>7.5961708252095805E-2</v>
      </c>
      <c r="D662" s="17">
        <v>8.0193222612405302E-2</v>
      </c>
      <c r="E662" s="17">
        <v>7.2468461861304206E-2</v>
      </c>
      <c r="F662" s="17"/>
      <c r="G662" s="17">
        <v>3.7942585276351297E-2</v>
      </c>
      <c r="H662" s="17">
        <v>6.6082404375002401E-2</v>
      </c>
      <c r="I662" s="17">
        <v>7.2660540680201405E-2</v>
      </c>
      <c r="J662" s="17">
        <v>0.107070897489821</v>
      </c>
      <c r="K662" s="17">
        <v>7.7985368641473193E-2</v>
      </c>
      <c r="L662" s="17">
        <v>8.7817014716628797E-2</v>
      </c>
      <c r="M662" s="17"/>
      <c r="N662" s="17">
        <v>5.50330563904829E-2</v>
      </c>
      <c r="O662" s="17">
        <v>8.9503487720584807E-2</v>
      </c>
      <c r="P662" s="17">
        <v>4.8058969801067497E-2</v>
      </c>
      <c r="Q662" s="17">
        <v>0.111917894049009</v>
      </c>
      <c r="R662" s="17"/>
      <c r="S662" s="17">
        <v>4.7785849743062998E-2</v>
      </c>
      <c r="T662" s="17">
        <v>9.4216593926288103E-2</v>
      </c>
      <c r="U662" s="17">
        <v>5.8323964436535501E-2</v>
      </c>
      <c r="V662" s="17">
        <v>4.07192521675643E-2</v>
      </c>
      <c r="W662" s="17">
        <v>9.3294084663821997E-2</v>
      </c>
      <c r="X662" s="17">
        <v>4.2190209018432602E-2</v>
      </c>
      <c r="Y662" s="17">
        <v>0.12800576323590901</v>
      </c>
      <c r="Z662" s="17">
        <v>2.6459835268285999E-2</v>
      </c>
      <c r="AA662" s="17">
        <v>6.03887618571732E-2</v>
      </c>
      <c r="AB662" s="17">
        <v>0.128716564908365</v>
      </c>
      <c r="AC662" s="17">
        <v>0.113088287823377</v>
      </c>
      <c r="AD662" s="17">
        <v>9.2452477769978406E-2</v>
      </c>
      <c r="AE662" s="17"/>
      <c r="AF662" s="17">
        <v>2.1866726814526199E-2</v>
      </c>
      <c r="AG662" s="17">
        <v>8.5784728582997294E-2</v>
      </c>
      <c r="AH662" s="17">
        <v>2.99019187287719E-2</v>
      </c>
      <c r="AI662" s="17">
        <v>5.67189078294714E-2</v>
      </c>
      <c r="AJ662" s="17">
        <v>0.15313709798181499</v>
      </c>
      <c r="AK662" s="17"/>
      <c r="AL662" s="17">
        <v>9.4232361709434304E-2</v>
      </c>
      <c r="AM662" s="17">
        <v>6.6346654009260306E-2</v>
      </c>
      <c r="AN662" s="17">
        <v>5.9620409615717601E-2</v>
      </c>
      <c r="AO662" s="17">
        <v>5.0598452746852401E-2</v>
      </c>
      <c r="AP662" s="17">
        <v>2.86566798089735E-2</v>
      </c>
      <c r="AQ662" s="17"/>
      <c r="AR662" s="17">
        <v>1.9967458950096301E-2</v>
      </c>
      <c r="AS662" s="17"/>
      <c r="AT662" s="17">
        <v>5.3862455713325298E-2</v>
      </c>
      <c r="AU662" s="17"/>
      <c r="AV662" s="17">
        <v>0</v>
      </c>
      <c r="AW662" s="17"/>
      <c r="AX662" s="17">
        <v>2.4667931456145702E-2</v>
      </c>
      <c r="AY662" s="17">
        <v>3.5410042897067499E-2</v>
      </c>
      <c r="AZ662" s="17"/>
      <c r="BA662" s="17">
        <v>0.11606085028516901</v>
      </c>
      <c r="BB662" s="17">
        <v>5.0258476172818499E-2</v>
      </c>
    </row>
    <row r="663" spans="2:54">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row>
    <row r="664" spans="2:54">
      <c r="B664" s="6" t="s">
        <v>259</v>
      </c>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row>
    <row r="665" spans="2:54">
      <c r="B665" s="24" t="s">
        <v>31</v>
      </c>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row>
    <row r="666" spans="2:54">
      <c r="B666" t="s">
        <v>216</v>
      </c>
      <c r="C666" s="17">
        <v>7.3334756363233E-2</v>
      </c>
      <c r="D666" s="17">
        <v>9.6892514280309094E-2</v>
      </c>
      <c r="E666" s="17">
        <v>4.9930266383139001E-2</v>
      </c>
      <c r="F666" s="17"/>
      <c r="G666" s="17">
        <v>6.0817746716384097E-2</v>
      </c>
      <c r="H666" s="17">
        <v>0.12715899179797799</v>
      </c>
      <c r="I666" s="17">
        <v>0.115221527130923</v>
      </c>
      <c r="J666" s="17">
        <v>0.10462425703704099</v>
      </c>
      <c r="K666" s="17">
        <v>2.5211638770945E-2</v>
      </c>
      <c r="L666" s="17">
        <v>9.4290916001561302E-3</v>
      </c>
      <c r="M666" s="17"/>
      <c r="N666" s="17">
        <v>0.12859109630007801</v>
      </c>
      <c r="O666" s="17">
        <v>4.8248177682135303E-2</v>
      </c>
      <c r="P666" s="17">
        <v>7.7494405986982498E-2</v>
      </c>
      <c r="Q666" s="17">
        <v>3.2119286623925603E-2</v>
      </c>
      <c r="R666" s="17"/>
      <c r="S666" s="17">
        <v>0.16002507057683399</v>
      </c>
      <c r="T666" s="17">
        <v>6.5508231841032202E-2</v>
      </c>
      <c r="U666" s="17">
        <v>4.2425126502985501E-2</v>
      </c>
      <c r="V666" s="17">
        <v>9.7624797036197905E-2</v>
      </c>
      <c r="W666" s="17">
        <v>4.29317798259942E-2</v>
      </c>
      <c r="X666" s="17">
        <v>3.9363953262907703E-2</v>
      </c>
      <c r="Y666" s="17">
        <v>4.1345405967533701E-2</v>
      </c>
      <c r="Z666" s="17">
        <v>5.8746489989222203E-2</v>
      </c>
      <c r="AA666" s="17">
        <v>5.52719369166111E-2</v>
      </c>
      <c r="AB666" s="17">
        <v>4.9561107079228901E-2</v>
      </c>
      <c r="AC666" s="17">
        <v>9.2654096722830107E-2</v>
      </c>
      <c r="AD666" s="17">
        <v>6.3116029365445095E-2</v>
      </c>
      <c r="AE666" s="17"/>
      <c r="AF666" s="17">
        <v>0.15240805826862999</v>
      </c>
      <c r="AG666" s="17">
        <v>3.8912002033658397E-2</v>
      </c>
      <c r="AH666" s="17">
        <v>5.62433915396423E-2</v>
      </c>
      <c r="AI666" s="17">
        <v>1.57659114776184E-2</v>
      </c>
      <c r="AJ666" s="17">
        <v>6.0094960727231396E-3</v>
      </c>
      <c r="AK666" s="17"/>
      <c r="AL666" s="17">
        <v>5.4689174440097597E-2</v>
      </c>
      <c r="AM666" s="17">
        <v>4.0819109517230702E-2</v>
      </c>
      <c r="AN666" s="17">
        <v>0.11104825644508701</v>
      </c>
      <c r="AO666" s="17">
        <v>0.12837113804429601</v>
      </c>
      <c r="AP666" s="17">
        <v>0.18074725395629301</v>
      </c>
      <c r="AQ666" s="17"/>
      <c r="AR666" s="17">
        <v>0.15589887071171901</v>
      </c>
      <c r="AS666" s="17"/>
      <c r="AT666" s="17">
        <v>0.24522904905649201</v>
      </c>
      <c r="AU666" s="17"/>
      <c r="AV666" s="17">
        <v>0.16424623781455699</v>
      </c>
      <c r="AW666" s="17"/>
      <c r="AX666" s="17">
        <v>0.141670995212858</v>
      </c>
      <c r="AY666" s="17">
        <v>0.13231873885585199</v>
      </c>
      <c r="AZ666" s="17"/>
      <c r="BA666" s="17">
        <v>5.4298102840654901E-2</v>
      </c>
      <c r="BB666" s="17">
        <v>8.9622016913584499E-2</v>
      </c>
    </row>
    <row r="667" spans="2:54">
      <c r="B667" t="s">
        <v>217</v>
      </c>
      <c r="C667" s="17">
        <v>0.26471071376228</v>
      </c>
      <c r="D667" s="17">
        <v>0.29420026667856802</v>
      </c>
      <c r="E667" s="17">
        <v>0.233029762621282</v>
      </c>
      <c r="F667" s="17"/>
      <c r="G667" s="17">
        <v>0.39408744987423699</v>
      </c>
      <c r="H667" s="17">
        <v>0.36022760465278603</v>
      </c>
      <c r="I667" s="17">
        <v>0.239086577952418</v>
      </c>
      <c r="J667" s="17">
        <v>0.25958461595377802</v>
      </c>
      <c r="K667" s="17">
        <v>0.22257105652248499</v>
      </c>
      <c r="L667" s="17">
        <v>0.15517226768123399</v>
      </c>
      <c r="M667" s="17"/>
      <c r="N667" s="17">
        <v>0.27234337967168099</v>
      </c>
      <c r="O667" s="17">
        <v>0.238759723066616</v>
      </c>
      <c r="P667" s="17">
        <v>0.30909627939116502</v>
      </c>
      <c r="Q667" s="17">
        <v>0.241817239255117</v>
      </c>
      <c r="R667" s="17"/>
      <c r="S667" s="17">
        <v>0.33038939985164101</v>
      </c>
      <c r="T667" s="17">
        <v>0.198802624418912</v>
      </c>
      <c r="U667" s="17">
        <v>0.15450352942027601</v>
      </c>
      <c r="V667" s="17">
        <v>0.27258110352863502</v>
      </c>
      <c r="W667" s="17">
        <v>0.22847954611760199</v>
      </c>
      <c r="X667" s="17">
        <v>0.23813043694692401</v>
      </c>
      <c r="Y667" s="17">
        <v>0.27657776157199299</v>
      </c>
      <c r="Z667" s="17">
        <v>0.32463503094137203</v>
      </c>
      <c r="AA667" s="17">
        <v>0.422865222097771</v>
      </c>
      <c r="AB667" s="17">
        <v>0.17104878625115</v>
      </c>
      <c r="AC667" s="17">
        <v>0.28180584457018998</v>
      </c>
      <c r="AD667" s="17">
        <v>0.247576513669091</v>
      </c>
      <c r="AE667" s="17"/>
      <c r="AF667" s="17">
        <v>0.40777124525422798</v>
      </c>
      <c r="AG667" s="17">
        <v>0.15850368957717201</v>
      </c>
      <c r="AH667" s="17">
        <v>0.25653806709531302</v>
      </c>
      <c r="AI667" s="17">
        <v>0.28818695650297799</v>
      </c>
      <c r="AJ667" s="17">
        <v>0.16528140206907099</v>
      </c>
      <c r="AK667" s="17"/>
      <c r="AL667" s="17">
        <v>0.22381829690713101</v>
      </c>
      <c r="AM667" s="17">
        <v>0.25017092760854698</v>
      </c>
      <c r="AN667" s="17">
        <v>0.29596636339717702</v>
      </c>
      <c r="AO667" s="17">
        <v>0.35987879361582997</v>
      </c>
      <c r="AP667" s="17">
        <v>0.39543596965658301</v>
      </c>
      <c r="AQ667" s="17"/>
      <c r="AR667" s="17">
        <v>0.406830681582319</v>
      </c>
      <c r="AS667" s="17"/>
      <c r="AT667" s="17">
        <v>0.37811360126587301</v>
      </c>
      <c r="AU667" s="17"/>
      <c r="AV667" s="17">
        <v>0.45546476518787699</v>
      </c>
      <c r="AW667" s="17"/>
      <c r="AX667" s="17">
        <v>0.35060554408811601</v>
      </c>
      <c r="AY667" s="17">
        <v>0.39097720657489099</v>
      </c>
      <c r="AZ667" s="17"/>
      <c r="BA667" s="17">
        <v>0.19475110226994999</v>
      </c>
      <c r="BB667" s="17">
        <v>0.29270359770041099</v>
      </c>
    </row>
    <row r="668" spans="2:54">
      <c r="B668" t="s">
        <v>218</v>
      </c>
      <c r="C668" s="17">
        <v>0.25176253568191398</v>
      </c>
      <c r="D668" s="17">
        <v>0.22256496831084599</v>
      </c>
      <c r="E668" s="17">
        <v>0.27945485346071702</v>
      </c>
      <c r="F668" s="17"/>
      <c r="G668" s="17">
        <v>0.27245083985273499</v>
      </c>
      <c r="H668" s="17">
        <v>0.175417120106481</v>
      </c>
      <c r="I668" s="17">
        <v>0.26113785313718602</v>
      </c>
      <c r="J668" s="17">
        <v>0.23137420541672599</v>
      </c>
      <c r="K668" s="17">
        <v>0.29961388908446701</v>
      </c>
      <c r="L668" s="17">
        <v>0.28163418068281099</v>
      </c>
      <c r="M668" s="17"/>
      <c r="N668" s="17">
        <v>0.24702026971764701</v>
      </c>
      <c r="O668" s="17">
        <v>0.215475700386699</v>
      </c>
      <c r="P668" s="17">
        <v>0.25449974748807003</v>
      </c>
      <c r="Q668" s="17">
        <v>0.28264729945755501</v>
      </c>
      <c r="R668" s="17"/>
      <c r="S668" s="17">
        <v>0.21656658664887701</v>
      </c>
      <c r="T668" s="17">
        <v>0.27738675823978098</v>
      </c>
      <c r="U668" s="17">
        <v>0.28582821758124199</v>
      </c>
      <c r="V668" s="17">
        <v>0.21399806523379999</v>
      </c>
      <c r="W668" s="17">
        <v>0.22890674345804099</v>
      </c>
      <c r="X668" s="17">
        <v>0.30600047043168099</v>
      </c>
      <c r="Y668" s="17">
        <v>0.212139403402305</v>
      </c>
      <c r="Z668" s="17">
        <v>0.136714681337919</v>
      </c>
      <c r="AA668" s="17">
        <v>0.24401720203889399</v>
      </c>
      <c r="AB668" s="17">
        <v>0.29203367624968601</v>
      </c>
      <c r="AC668" s="17">
        <v>0.30332916122134801</v>
      </c>
      <c r="AD668" s="17">
        <v>0.25234789600447699</v>
      </c>
      <c r="AE668" s="17"/>
      <c r="AF668" s="17">
        <v>0.24190177758793799</v>
      </c>
      <c r="AG668" s="17">
        <v>0.21956711055127701</v>
      </c>
      <c r="AH668" s="17">
        <v>0.25748370277257798</v>
      </c>
      <c r="AI668" s="17">
        <v>0.179023676396486</v>
      </c>
      <c r="AJ668" s="17">
        <v>0.216734912491274</v>
      </c>
      <c r="AK668" s="17"/>
      <c r="AL668" s="17">
        <v>0.29494480557229202</v>
      </c>
      <c r="AM668" s="17">
        <v>0.27648877847689901</v>
      </c>
      <c r="AN668" s="17">
        <v>0.24915019181487</v>
      </c>
      <c r="AO668" s="17">
        <v>0.225256291644676</v>
      </c>
      <c r="AP668" s="17">
        <v>0.13903199086118601</v>
      </c>
      <c r="AQ668" s="17"/>
      <c r="AR668" s="17">
        <v>0.16741567240708499</v>
      </c>
      <c r="AS668" s="17"/>
      <c r="AT668" s="17">
        <v>0.108373564728345</v>
      </c>
      <c r="AU668" s="17"/>
      <c r="AV668" s="17">
        <v>0.16814207330307501</v>
      </c>
      <c r="AW668" s="17"/>
      <c r="AX668" s="17">
        <v>0.19547969726508199</v>
      </c>
      <c r="AY668" s="17">
        <v>0.250393817264007</v>
      </c>
      <c r="AZ668" s="17"/>
      <c r="BA668" s="17">
        <v>0.22122908109507999</v>
      </c>
      <c r="BB668" s="17">
        <v>0.25571569789346099</v>
      </c>
    </row>
    <row r="669" spans="2:54">
      <c r="B669" t="s">
        <v>219</v>
      </c>
      <c r="C669" s="17">
        <v>0.28517410564131201</v>
      </c>
      <c r="D669" s="17">
        <v>0.25494704493312997</v>
      </c>
      <c r="E669" s="17">
        <v>0.31771264102133301</v>
      </c>
      <c r="F669" s="17"/>
      <c r="G669" s="17">
        <v>0.21470058200132799</v>
      </c>
      <c r="H669" s="17">
        <v>0.242263731256359</v>
      </c>
      <c r="I669" s="17">
        <v>0.29025470988883201</v>
      </c>
      <c r="J669" s="17">
        <v>0.26160671171954802</v>
      </c>
      <c r="K669" s="17">
        <v>0.32315617700192301</v>
      </c>
      <c r="L669" s="17">
        <v>0.35103959616093999</v>
      </c>
      <c r="M669" s="17"/>
      <c r="N669" s="17">
        <v>0.27476371079783402</v>
      </c>
      <c r="O669" s="17">
        <v>0.365285539411351</v>
      </c>
      <c r="P669" s="17">
        <v>0.22268513780589599</v>
      </c>
      <c r="Q669" s="17">
        <v>0.28075935475174602</v>
      </c>
      <c r="R669" s="17"/>
      <c r="S669" s="17">
        <v>0.235098323675763</v>
      </c>
      <c r="T669" s="17">
        <v>0.28153411697317798</v>
      </c>
      <c r="U669" s="17">
        <v>0.41280809206718</v>
      </c>
      <c r="V669" s="17">
        <v>0.31888615055393099</v>
      </c>
      <c r="W669" s="17">
        <v>0.28829320041596002</v>
      </c>
      <c r="X669" s="17">
        <v>0.31886307056444102</v>
      </c>
      <c r="Y669" s="17">
        <v>0.29586530573574998</v>
      </c>
      <c r="Z669" s="17">
        <v>0.36863511343764299</v>
      </c>
      <c r="AA669" s="17">
        <v>0.18214837910117901</v>
      </c>
      <c r="AB669" s="17">
        <v>0.33700295603904501</v>
      </c>
      <c r="AC669" s="17">
        <v>0.20577176420152701</v>
      </c>
      <c r="AD669" s="17">
        <v>0.26944995538181299</v>
      </c>
      <c r="AE669" s="17"/>
      <c r="AF669" s="17">
        <v>0.155440077206147</v>
      </c>
      <c r="AG669" s="17">
        <v>0.38519059474096001</v>
      </c>
      <c r="AH669" s="17">
        <v>0.36450037401906499</v>
      </c>
      <c r="AI669" s="17">
        <v>0.36624341378098202</v>
      </c>
      <c r="AJ669" s="17">
        <v>0.33456003328643702</v>
      </c>
      <c r="AK669" s="17"/>
      <c r="AL669" s="17">
        <v>0.28633583355900899</v>
      </c>
      <c r="AM669" s="17">
        <v>0.32156952517866899</v>
      </c>
      <c r="AN669" s="17">
        <v>0.230960755358115</v>
      </c>
      <c r="AO669" s="17">
        <v>0.202619109100173</v>
      </c>
      <c r="AP669" s="17">
        <v>0.284784785525938</v>
      </c>
      <c r="AQ669" s="17"/>
      <c r="AR669" s="17">
        <v>0.20486537931860799</v>
      </c>
      <c r="AS669" s="17"/>
      <c r="AT669" s="17">
        <v>0.21259812321270299</v>
      </c>
      <c r="AU669" s="17"/>
      <c r="AV669" s="17">
        <v>0.17641899243502299</v>
      </c>
      <c r="AW669" s="17"/>
      <c r="AX669" s="17">
        <v>0.24782329703122</v>
      </c>
      <c r="AY669" s="17">
        <v>0.167051973680092</v>
      </c>
      <c r="AZ669" s="17"/>
      <c r="BA669" s="17">
        <v>0.30992370077492798</v>
      </c>
      <c r="BB669" s="17">
        <v>0.279068393329648</v>
      </c>
    </row>
    <row r="670" spans="2:54">
      <c r="B670" t="s">
        <v>220</v>
      </c>
      <c r="C670" s="17">
        <v>0.125017888551261</v>
      </c>
      <c r="D670" s="17">
        <v>0.131395205797146</v>
      </c>
      <c r="E670" s="17">
        <v>0.11987247651353</v>
      </c>
      <c r="F670" s="17"/>
      <c r="G670" s="17">
        <v>5.7943381555315601E-2</v>
      </c>
      <c r="H670" s="17">
        <v>9.49325521863955E-2</v>
      </c>
      <c r="I670" s="17">
        <v>9.4299331890642199E-2</v>
      </c>
      <c r="J670" s="17">
        <v>0.14281020987290699</v>
      </c>
      <c r="K670" s="17">
        <v>0.12944723862018001</v>
      </c>
      <c r="L670" s="17">
        <v>0.202724863874858</v>
      </c>
      <c r="M670" s="17"/>
      <c r="N670" s="17">
        <v>7.7281543512759607E-2</v>
      </c>
      <c r="O670" s="17">
        <v>0.13223085945319801</v>
      </c>
      <c r="P670" s="17">
        <v>0.136224429327887</v>
      </c>
      <c r="Q670" s="17">
        <v>0.16265681991165601</v>
      </c>
      <c r="R670" s="17"/>
      <c r="S670" s="17">
        <v>5.7920619246884603E-2</v>
      </c>
      <c r="T670" s="17">
        <v>0.17676826852709801</v>
      </c>
      <c r="U670" s="17">
        <v>0.104435034428316</v>
      </c>
      <c r="V670" s="17">
        <v>9.6909883647435899E-2</v>
      </c>
      <c r="W670" s="17">
        <v>0.21138873018240301</v>
      </c>
      <c r="X670" s="17">
        <v>9.7642068794046105E-2</v>
      </c>
      <c r="Y670" s="17">
        <v>0.174072123322418</v>
      </c>
      <c r="Z670" s="17">
        <v>0.111268684293843</v>
      </c>
      <c r="AA670" s="17">
        <v>9.5697259845545196E-2</v>
      </c>
      <c r="AB670" s="17">
        <v>0.15035347438089</v>
      </c>
      <c r="AC670" s="17">
        <v>0.116439133284104</v>
      </c>
      <c r="AD670" s="17">
        <v>0.16750960557917399</v>
      </c>
      <c r="AE670" s="17"/>
      <c r="AF670" s="17">
        <v>4.24788416830571E-2</v>
      </c>
      <c r="AG670" s="17">
        <v>0.19782660309693201</v>
      </c>
      <c r="AH670" s="17">
        <v>6.5234464573401305E-2</v>
      </c>
      <c r="AI670" s="17">
        <v>0.150780041841936</v>
      </c>
      <c r="AJ670" s="17">
        <v>0.27741415608049502</v>
      </c>
      <c r="AK670" s="17"/>
      <c r="AL670" s="17">
        <v>0.14021188952147001</v>
      </c>
      <c r="AM670" s="17">
        <v>0.11095165921865401</v>
      </c>
      <c r="AN670" s="17">
        <v>0.11287443298475</v>
      </c>
      <c r="AO670" s="17">
        <v>8.3874667595026195E-2</v>
      </c>
      <c r="AP670" s="17">
        <v>0</v>
      </c>
      <c r="AQ670" s="17"/>
      <c r="AR670" s="17">
        <v>6.4989395980269704E-2</v>
      </c>
      <c r="AS670" s="17"/>
      <c r="AT670" s="17">
        <v>5.5685661736587198E-2</v>
      </c>
      <c r="AU670" s="17"/>
      <c r="AV670" s="17">
        <v>3.5727931259468403E-2</v>
      </c>
      <c r="AW670" s="17"/>
      <c r="AX670" s="17">
        <v>6.4420466402723697E-2</v>
      </c>
      <c r="AY670" s="17">
        <v>5.9258263625157202E-2</v>
      </c>
      <c r="AZ670" s="17"/>
      <c r="BA670" s="17">
        <v>0.21979801301938701</v>
      </c>
      <c r="BB670" s="17">
        <v>8.2890294162895298E-2</v>
      </c>
    </row>
    <row r="671" spans="2:54">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row>
    <row r="672" spans="2:54">
      <c r="B672" s="6" t="s">
        <v>260</v>
      </c>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row>
    <row r="673" spans="2:54">
      <c r="B673" s="24" t="s">
        <v>31</v>
      </c>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row>
    <row r="674" spans="2:54">
      <c r="B674" t="s">
        <v>216</v>
      </c>
      <c r="C674" s="17">
        <v>0.10523616654196299</v>
      </c>
      <c r="D674" s="17">
        <v>0.13523713822719599</v>
      </c>
      <c r="E674" s="17">
        <v>7.6320036317207199E-2</v>
      </c>
      <c r="F674" s="17"/>
      <c r="G674" s="17">
        <v>0.15359106020857299</v>
      </c>
      <c r="H674" s="17">
        <v>0.133866612443509</v>
      </c>
      <c r="I674" s="17">
        <v>0.15073121434550199</v>
      </c>
      <c r="J674" s="17">
        <v>9.6376562812463804E-2</v>
      </c>
      <c r="K674" s="17">
        <v>5.3134350055168998E-2</v>
      </c>
      <c r="L674" s="17">
        <v>5.6733646566321697E-2</v>
      </c>
      <c r="M674" s="17"/>
      <c r="N674" s="17">
        <v>0.15222946950361499</v>
      </c>
      <c r="O674" s="17">
        <v>8.7540802738217793E-2</v>
      </c>
      <c r="P674" s="17">
        <v>7.6698271939137794E-2</v>
      </c>
      <c r="Q674" s="17">
        <v>0.10155601741079399</v>
      </c>
      <c r="R674" s="17"/>
      <c r="S674" s="17">
        <v>0.20217390454511899</v>
      </c>
      <c r="T674" s="17">
        <v>6.8672949918047399E-2</v>
      </c>
      <c r="U674" s="17">
        <v>8.0937838787229599E-2</v>
      </c>
      <c r="V674" s="17">
        <v>0.107468827247674</v>
      </c>
      <c r="W674" s="17">
        <v>8.3413377113813594E-2</v>
      </c>
      <c r="X674" s="17">
        <v>9.0449713589882005E-2</v>
      </c>
      <c r="Y674" s="17">
        <v>8.20279058253882E-2</v>
      </c>
      <c r="Z674" s="17">
        <v>0.17051043402836399</v>
      </c>
      <c r="AA674" s="17">
        <v>8.8530047708699502E-2</v>
      </c>
      <c r="AB674" s="17">
        <v>9.5720592260823495E-2</v>
      </c>
      <c r="AC674" s="17">
        <v>9.0756731266778495E-2</v>
      </c>
      <c r="AD674" s="17">
        <v>0.131787052758748</v>
      </c>
      <c r="AE674" s="17"/>
      <c r="AF674" s="17">
        <v>0.13455641847320499</v>
      </c>
      <c r="AG674" s="17">
        <v>0.122742495679575</v>
      </c>
      <c r="AH674" s="17">
        <v>8.3320434359707402E-2</v>
      </c>
      <c r="AI674" s="17">
        <v>0.15039651040025001</v>
      </c>
      <c r="AJ674" s="17">
        <v>7.3247566916090204E-2</v>
      </c>
      <c r="AK674" s="17"/>
      <c r="AL674" s="17">
        <v>5.6045607776608899E-2</v>
      </c>
      <c r="AM674" s="17">
        <v>8.1249556317383398E-2</v>
      </c>
      <c r="AN674" s="17">
        <v>0.14165636848607699</v>
      </c>
      <c r="AO674" s="17">
        <v>0.21953776402012701</v>
      </c>
      <c r="AP674" s="17">
        <v>0.122499988203157</v>
      </c>
      <c r="AQ674" s="17"/>
      <c r="AR674" s="17">
        <v>0.126399260718736</v>
      </c>
      <c r="AS674" s="17"/>
      <c r="AT674" s="17">
        <v>0.132298885515756</v>
      </c>
      <c r="AU674" s="17"/>
      <c r="AV674" s="17">
        <v>0.137679922457664</v>
      </c>
      <c r="AW674" s="17"/>
      <c r="AX674" s="17">
        <v>0.107625342427195</v>
      </c>
      <c r="AY674" s="17">
        <v>0.112825338585869</v>
      </c>
      <c r="AZ674" s="17"/>
      <c r="BA674" s="17">
        <v>8.7078484970837894E-2</v>
      </c>
      <c r="BB674" s="17">
        <v>9.68550732527136E-2</v>
      </c>
    </row>
    <row r="675" spans="2:54">
      <c r="B675" t="s">
        <v>217</v>
      </c>
      <c r="C675" s="17">
        <v>0.34405586312589398</v>
      </c>
      <c r="D675" s="17">
        <v>0.33807189428997197</v>
      </c>
      <c r="E675" s="17">
        <v>0.34865157858266099</v>
      </c>
      <c r="F675" s="17"/>
      <c r="G675" s="17">
        <v>0.41463869545120802</v>
      </c>
      <c r="H675" s="17">
        <v>0.43080491360029299</v>
      </c>
      <c r="I675" s="17">
        <v>0.37766681452780598</v>
      </c>
      <c r="J675" s="17">
        <v>0.34004613749400497</v>
      </c>
      <c r="K675" s="17">
        <v>0.311885819882328</v>
      </c>
      <c r="L675" s="17">
        <v>0.22895799912844</v>
      </c>
      <c r="M675" s="17"/>
      <c r="N675" s="17">
        <v>0.37507474369100402</v>
      </c>
      <c r="O675" s="17">
        <v>0.32506966286519001</v>
      </c>
      <c r="P675" s="17">
        <v>0.375226513408013</v>
      </c>
      <c r="Q675" s="17">
        <v>0.29115623067615298</v>
      </c>
      <c r="R675" s="17"/>
      <c r="S675" s="17">
        <v>0.38996131422187202</v>
      </c>
      <c r="T675" s="17">
        <v>0.322206971915794</v>
      </c>
      <c r="U675" s="17">
        <v>0.30733885390207999</v>
      </c>
      <c r="V675" s="17">
        <v>0.288663668206808</v>
      </c>
      <c r="W675" s="17">
        <v>0.32318504288734101</v>
      </c>
      <c r="X675" s="17">
        <v>0.29007262612978202</v>
      </c>
      <c r="Y675" s="17">
        <v>0.34428984706191801</v>
      </c>
      <c r="Z675" s="17">
        <v>0.48031773311701897</v>
      </c>
      <c r="AA675" s="17">
        <v>0.36993433643660001</v>
      </c>
      <c r="AB675" s="17">
        <v>0.33447901634815302</v>
      </c>
      <c r="AC675" s="17">
        <v>0.40483826034325199</v>
      </c>
      <c r="AD675" s="17">
        <v>0.40389859477184997</v>
      </c>
      <c r="AE675" s="17"/>
      <c r="AF675" s="17">
        <v>0.42257815751959499</v>
      </c>
      <c r="AG675" s="17">
        <v>0.29892132587208797</v>
      </c>
      <c r="AH675" s="17">
        <v>0.35382207161595403</v>
      </c>
      <c r="AI675" s="17">
        <v>0.34110238057135001</v>
      </c>
      <c r="AJ675" s="17">
        <v>0.29548870770938801</v>
      </c>
      <c r="AK675" s="17"/>
      <c r="AL675" s="17">
        <v>0.247300734322493</v>
      </c>
      <c r="AM675" s="17">
        <v>0.37287809427757301</v>
      </c>
      <c r="AN675" s="17">
        <v>0.37133457220224197</v>
      </c>
      <c r="AO675" s="17">
        <v>0.45223827530217497</v>
      </c>
      <c r="AP675" s="17">
        <v>0.30626661536545802</v>
      </c>
      <c r="AQ675" s="17"/>
      <c r="AR675" s="17">
        <v>0.43626415065360802</v>
      </c>
      <c r="AS675" s="17"/>
      <c r="AT675" s="17">
        <v>0.41112117083984401</v>
      </c>
      <c r="AU675" s="17"/>
      <c r="AV675" s="17">
        <v>0.41320088385465498</v>
      </c>
      <c r="AW675" s="17"/>
      <c r="AX675" s="17">
        <v>0.40667873041883901</v>
      </c>
      <c r="AY675" s="17">
        <v>0.41376924611888599</v>
      </c>
      <c r="AZ675" s="17"/>
      <c r="BA675" s="17">
        <v>0.30970074588861102</v>
      </c>
      <c r="BB675" s="17">
        <v>0.38044992917960402</v>
      </c>
    </row>
    <row r="676" spans="2:54">
      <c r="B676" t="s">
        <v>218</v>
      </c>
      <c r="C676" s="17">
        <v>0.25410915365206399</v>
      </c>
      <c r="D676" s="17">
        <v>0.25747748741409499</v>
      </c>
      <c r="E676" s="17">
        <v>0.25130979747766202</v>
      </c>
      <c r="F676" s="17"/>
      <c r="G676" s="17">
        <v>0.219111451772041</v>
      </c>
      <c r="H676" s="17">
        <v>0.21204301296307401</v>
      </c>
      <c r="I676" s="17">
        <v>0.16584390053629799</v>
      </c>
      <c r="J676" s="17">
        <v>0.26098865243586</v>
      </c>
      <c r="K676" s="17">
        <v>0.32153995320261602</v>
      </c>
      <c r="L676" s="17">
        <v>0.32923104158921601</v>
      </c>
      <c r="M676" s="17"/>
      <c r="N676" s="17">
        <v>0.26925915008772999</v>
      </c>
      <c r="O676" s="17">
        <v>0.215546251748512</v>
      </c>
      <c r="P676" s="17">
        <v>0.224596628129165</v>
      </c>
      <c r="Q676" s="17">
        <v>0.30429854874370599</v>
      </c>
      <c r="R676" s="17"/>
      <c r="S676" s="17">
        <v>0.20848715441680599</v>
      </c>
      <c r="T676" s="17">
        <v>0.26592965610845298</v>
      </c>
      <c r="U676" s="17">
        <v>0.25089602137649603</v>
      </c>
      <c r="V676" s="17">
        <v>0.34613220695072</v>
      </c>
      <c r="W676" s="17">
        <v>0.27186001285742201</v>
      </c>
      <c r="X676" s="17">
        <v>0.26802615529711099</v>
      </c>
      <c r="Y676" s="17">
        <v>0.31158780305932898</v>
      </c>
      <c r="Z676" s="17">
        <v>0.11549234818943201</v>
      </c>
      <c r="AA676" s="17">
        <v>0.20368721218745001</v>
      </c>
      <c r="AB676" s="17">
        <v>0.263562179561184</v>
      </c>
      <c r="AC676" s="17">
        <v>0.226855971657001</v>
      </c>
      <c r="AD676" s="17">
        <v>0.32884735991626002</v>
      </c>
      <c r="AE676" s="17"/>
      <c r="AF676" s="17">
        <v>0.25583722591104902</v>
      </c>
      <c r="AG676" s="17">
        <v>0.22642383416669701</v>
      </c>
      <c r="AH676" s="17">
        <v>0.27880618372148003</v>
      </c>
      <c r="AI676" s="17">
        <v>0.22514567624351001</v>
      </c>
      <c r="AJ676" s="17">
        <v>0.20792429209462801</v>
      </c>
      <c r="AK676" s="17"/>
      <c r="AL676" s="17">
        <v>0.30853412515371598</v>
      </c>
      <c r="AM676" s="17">
        <v>0.27627461145048499</v>
      </c>
      <c r="AN676" s="17">
        <v>0.222737691672803</v>
      </c>
      <c r="AO676" s="17">
        <v>0.19258120201086601</v>
      </c>
      <c r="AP676" s="17">
        <v>0.26397454847736801</v>
      </c>
      <c r="AQ676" s="17"/>
      <c r="AR676" s="17">
        <v>0.18576123499862801</v>
      </c>
      <c r="AS676" s="17"/>
      <c r="AT676" s="17">
        <v>0.14121988969148899</v>
      </c>
      <c r="AU676" s="17"/>
      <c r="AV676" s="17">
        <v>0.24665180227855299</v>
      </c>
      <c r="AW676" s="17"/>
      <c r="AX676" s="17">
        <v>0.27261080320997499</v>
      </c>
      <c r="AY676" s="17">
        <v>0.23998695524351199</v>
      </c>
      <c r="AZ676" s="17"/>
      <c r="BA676" s="17">
        <v>0.239652674027414</v>
      </c>
      <c r="BB676" s="17">
        <v>0.27118313634033703</v>
      </c>
    </row>
    <row r="677" spans="2:54">
      <c r="B677" t="s">
        <v>219</v>
      </c>
      <c r="C677" s="17">
        <v>0.210526033409524</v>
      </c>
      <c r="D677" s="17">
        <v>0.18967747246660199</v>
      </c>
      <c r="E677" s="17">
        <v>0.23114422520483499</v>
      </c>
      <c r="F677" s="17"/>
      <c r="G677" s="17">
        <v>0.16688209532439799</v>
      </c>
      <c r="H677" s="17">
        <v>0.17025426891550499</v>
      </c>
      <c r="I677" s="17">
        <v>0.22687593376634699</v>
      </c>
      <c r="J677" s="17">
        <v>0.22065745854115101</v>
      </c>
      <c r="K677" s="17">
        <v>0.17659927757903501</v>
      </c>
      <c r="L677" s="17">
        <v>0.27046963466302798</v>
      </c>
      <c r="M677" s="17"/>
      <c r="N677" s="17">
        <v>0.131340316248237</v>
      </c>
      <c r="O677" s="17">
        <v>0.27818091006894902</v>
      </c>
      <c r="P677" s="17">
        <v>0.23836974595119101</v>
      </c>
      <c r="Q677" s="17">
        <v>0.20590785982545501</v>
      </c>
      <c r="R677" s="17"/>
      <c r="S677" s="17">
        <v>0.119307095623926</v>
      </c>
      <c r="T677" s="17">
        <v>0.22497751166265301</v>
      </c>
      <c r="U677" s="17">
        <v>0.30222712244014599</v>
      </c>
      <c r="V677" s="17">
        <v>0.20767775347332201</v>
      </c>
      <c r="W677" s="17">
        <v>0.23255939022993399</v>
      </c>
      <c r="X677" s="17">
        <v>0.237063457147177</v>
      </c>
      <c r="Y677" s="17">
        <v>0.169826006780777</v>
      </c>
      <c r="Z677" s="17">
        <v>0.172228733691277</v>
      </c>
      <c r="AA677" s="17">
        <v>0.260404170728679</v>
      </c>
      <c r="AB677" s="17">
        <v>0.20574448449045199</v>
      </c>
      <c r="AC677" s="17">
        <v>0.210176814308485</v>
      </c>
      <c r="AD677" s="17">
        <v>8.1280047092519805E-2</v>
      </c>
      <c r="AE677" s="17"/>
      <c r="AF677" s="17">
        <v>0.15019733131070701</v>
      </c>
      <c r="AG677" s="17">
        <v>0.25010106346053401</v>
      </c>
      <c r="AH677" s="17">
        <v>0.228738708506771</v>
      </c>
      <c r="AI677" s="17">
        <v>0.22540895896056001</v>
      </c>
      <c r="AJ677" s="17">
        <v>0.23923442582792101</v>
      </c>
      <c r="AK677" s="17"/>
      <c r="AL677" s="17">
        <v>0.26959365125083601</v>
      </c>
      <c r="AM677" s="17">
        <v>0.17588659008441801</v>
      </c>
      <c r="AN677" s="17">
        <v>0.202168314498092</v>
      </c>
      <c r="AO677" s="17">
        <v>0.122078993375228</v>
      </c>
      <c r="AP677" s="17">
        <v>0.14146430980755201</v>
      </c>
      <c r="AQ677" s="17"/>
      <c r="AR677" s="17">
        <v>0.198241506674008</v>
      </c>
      <c r="AS677" s="17"/>
      <c r="AT677" s="17">
        <v>0.25666550236275498</v>
      </c>
      <c r="AU677" s="17"/>
      <c r="AV677" s="17">
        <v>0.15164899541181601</v>
      </c>
      <c r="AW677" s="17"/>
      <c r="AX677" s="17">
        <v>0.171617552626702</v>
      </c>
      <c r="AY677" s="17">
        <v>0.17681151857226199</v>
      </c>
      <c r="AZ677" s="17"/>
      <c r="BA677" s="17">
        <v>0.228809487752101</v>
      </c>
      <c r="BB677" s="17">
        <v>0.187453835763914</v>
      </c>
    </row>
    <row r="678" spans="2:54">
      <c r="B678" t="s">
        <v>220</v>
      </c>
      <c r="C678" s="17">
        <v>8.6072783270555397E-2</v>
      </c>
      <c r="D678" s="17">
        <v>7.9536007602134501E-2</v>
      </c>
      <c r="E678" s="17">
        <v>9.2574362417634504E-2</v>
      </c>
      <c r="F678" s="17"/>
      <c r="G678" s="17">
        <v>4.5776697243779897E-2</v>
      </c>
      <c r="H678" s="17">
        <v>5.3031192077618999E-2</v>
      </c>
      <c r="I678" s="17">
        <v>7.8882136824047405E-2</v>
      </c>
      <c r="J678" s="17">
        <v>8.1931188716519193E-2</v>
      </c>
      <c r="K678" s="17">
        <v>0.13684059928085199</v>
      </c>
      <c r="L678" s="17">
        <v>0.114607678052995</v>
      </c>
      <c r="M678" s="17"/>
      <c r="N678" s="17">
        <v>7.2096320469413805E-2</v>
      </c>
      <c r="O678" s="17">
        <v>9.3662372579130598E-2</v>
      </c>
      <c r="P678" s="17">
        <v>8.51088405724926E-2</v>
      </c>
      <c r="Q678" s="17">
        <v>9.7081343343891499E-2</v>
      </c>
      <c r="R678" s="17"/>
      <c r="S678" s="17">
        <v>8.0070531192277097E-2</v>
      </c>
      <c r="T678" s="17">
        <v>0.11821291039505299</v>
      </c>
      <c r="U678" s="17">
        <v>5.8600163494049298E-2</v>
      </c>
      <c r="V678" s="17">
        <v>5.0057544121475603E-2</v>
      </c>
      <c r="W678" s="17">
        <v>8.89821769114892E-2</v>
      </c>
      <c r="X678" s="17">
        <v>0.114388047836048</v>
      </c>
      <c r="Y678" s="17">
        <v>9.2268437272587905E-2</v>
      </c>
      <c r="Z678" s="17">
        <v>6.1450750973907897E-2</v>
      </c>
      <c r="AA678" s="17">
        <v>7.7444232938572902E-2</v>
      </c>
      <c r="AB678" s="17">
        <v>0.100493727339387</v>
      </c>
      <c r="AC678" s="17">
        <v>6.7372222424483805E-2</v>
      </c>
      <c r="AD678" s="17">
        <v>5.4186945460622103E-2</v>
      </c>
      <c r="AE678" s="17"/>
      <c r="AF678" s="17">
        <v>3.6830866785443298E-2</v>
      </c>
      <c r="AG678" s="17">
        <v>0.10181128082110499</v>
      </c>
      <c r="AH678" s="17">
        <v>5.5312601796087803E-2</v>
      </c>
      <c r="AI678" s="17">
        <v>5.7946473824329901E-2</v>
      </c>
      <c r="AJ678" s="17">
        <v>0.184105007451973</v>
      </c>
      <c r="AK678" s="17"/>
      <c r="AL678" s="17">
        <v>0.11852588149634601</v>
      </c>
      <c r="AM678" s="17">
        <v>9.3711147870140996E-2</v>
      </c>
      <c r="AN678" s="17">
        <v>6.2103053140785999E-2</v>
      </c>
      <c r="AO678" s="17">
        <v>1.3563765291604E-2</v>
      </c>
      <c r="AP678" s="17">
        <v>0.165794538146465</v>
      </c>
      <c r="AQ678" s="17"/>
      <c r="AR678" s="17">
        <v>5.3333846955019498E-2</v>
      </c>
      <c r="AS678" s="17"/>
      <c r="AT678" s="17">
        <v>5.8694551590156102E-2</v>
      </c>
      <c r="AU678" s="17"/>
      <c r="AV678" s="17">
        <v>5.08183959973122E-2</v>
      </c>
      <c r="AW678" s="17"/>
      <c r="AX678" s="17">
        <v>4.1467571317289197E-2</v>
      </c>
      <c r="AY678" s="17">
        <v>5.6606941479470999E-2</v>
      </c>
      <c r="AZ678" s="17"/>
      <c r="BA678" s="17">
        <v>0.13475860736103701</v>
      </c>
      <c r="BB678" s="17">
        <v>6.4058025463431006E-2</v>
      </c>
    </row>
    <row r="679" spans="2:54">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row>
    <row r="680" spans="2:54">
      <c r="B680" s="6" t="s">
        <v>261</v>
      </c>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row>
    <row r="681" spans="2:54">
      <c r="B681" s="24" t="s">
        <v>31</v>
      </c>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row>
    <row r="682" spans="2:54">
      <c r="B682" t="s">
        <v>216</v>
      </c>
      <c r="C682" s="17">
        <v>0.18631236608690499</v>
      </c>
      <c r="D682" s="17">
        <v>0.202632950606974</v>
      </c>
      <c r="E682" s="17">
        <v>0.168974535877499</v>
      </c>
      <c r="F682" s="17"/>
      <c r="G682" s="17">
        <v>0.16251518147296101</v>
      </c>
      <c r="H682" s="17">
        <v>0.166203096889768</v>
      </c>
      <c r="I682" s="17">
        <v>0.229564962319908</v>
      </c>
      <c r="J682" s="17">
        <v>0.16906770805653301</v>
      </c>
      <c r="K682" s="17">
        <v>0.21444427080383499</v>
      </c>
      <c r="L682" s="17">
        <v>0.18032675268648399</v>
      </c>
      <c r="M682" s="17"/>
      <c r="N682" s="17">
        <v>0.19506844122381201</v>
      </c>
      <c r="O682" s="17">
        <v>0.179652147629382</v>
      </c>
      <c r="P682" s="17">
        <v>0.15703218815902001</v>
      </c>
      <c r="Q682" s="17">
        <v>0.21505996949758599</v>
      </c>
      <c r="R682" s="17"/>
      <c r="S682" s="17">
        <v>0.23013216017367299</v>
      </c>
      <c r="T682" s="17">
        <v>0.17737636775242499</v>
      </c>
      <c r="U682" s="17">
        <v>0.28339299231498699</v>
      </c>
      <c r="V682" s="17">
        <v>0.125922371249437</v>
      </c>
      <c r="W682" s="17">
        <v>0.16649001797129501</v>
      </c>
      <c r="X682" s="17">
        <v>0.16716366777259001</v>
      </c>
      <c r="Y682" s="17">
        <v>0.11594552553863199</v>
      </c>
      <c r="Z682" s="17">
        <v>0.32801229720995401</v>
      </c>
      <c r="AA682" s="17">
        <v>0.164241577408996</v>
      </c>
      <c r="AB682" s="17">
        <v>0.17948734428823099</v>
      </c>
      <c r="AC682" s="17">
        <v>0.17777665768937001</v>
      </c>
      <c r="AD682" s="17">
        <v>0.118170552523455</v>
      </c>
      <c r="AE682" s="17"/>
      <c r="AF682" s="17">
        <v>0.21524004143523701</v>
      </c>
      <c r="AG682" s="17">
        <v>0.196479415869172</v>
      </c>
      <c r="AH682" s="17">
        <v>0.145828551845927</v>
      </c>
      <c r="AI682" s="17">
        <v>0.17355329956068599</v>
      </c>
      <c r="AJ682" s="17">
        <v>0.18318774016578099</v>
      </c>
      <c r="AK682" s="17"/>
      <c r="AL682" s="17">
        <v>0.17726758574667101</v>
      </c>
      <c r="AM682" s="17">
        <v>0.201231094144247</v>
      </c>
      <c r="AN682" s="17">
        <v>0.19450337518689001</v>
      </c>
      <c r="AO682" s="17">
        <v>0.19763283587714101</v>
      </c>
      <c r="AP682" s="17">
        <v>0.15955969486972299</v>
      </c>
      <c r="AQ682" s="17"/>
      <c r="AR682" s="17">
        <v>0.23447059301022799</v>
      </c>
      <c r="AS682" s="17"/>
      <c r="AT682" s="17">
        <v>0.241604784898099</v>
      </c>
      <c r="AU682" s="17"/>
      <c r="AV682" s="17">
        <v>0.21390239684701601</v>
      </c>
      <c r="AW682" s="17"/>
      <c r="AX682" s="17">
        <v>0.24217683504343501</v>
      </c>
      <c r="AY682" s="17">
        <v>0.15915923372436</v>
      </c>
      <c r="AZ682" s="17"/>
      <c r="BA682" s="17">
        <v>0.181349312595422</v>
      </c>
      <c r="BB682" s="17">
        <v>0.18617994040972899</v>
      </c>
    </row>
    <row r="683" spans="2:54">
      <c r="B683" t="s">
        <v>217</v>
      </c>
      <c r="C683" s="17">
        <v>0.40045236181918797</v>
      </c>
      <c r="D683" s="17">
        <v>0.40836821648503402</v>
      </c>
      <c r="E683" s="17">
        <v>0.39351057501014702</v>
      </c>
      <c r="F683" s="17"/>
      <c r="G683" s="17">
        <v>0.37054249740167899</v>
      </c>
      <c r="H683" s="17">
        <v>0.399455726527078</v>
      </c>
      <c r="I683" s="17">
        <v>0.384167921268671</v>
      </c>
      <c r="J683" s="17">
        <v>0.41077763366255898</v>
      </c>
      <c r="K683" s="17">
        <v>0.38612219512384499</v>
      </c>
      <c r="L683" s="17">
        <v>0.434158724038331</v>
      </c>
      <c r="M683" s="17"/>
      <c r="N683" s="17">
        <v>0.45964864671849898</v>
      </c>
      <c r="O683" s="17">
        <v>0.40108177275869</v>
      </c>
      <c r="P683" s="17">
        <v>0.37619264342175401</v>
      </c>
      <c r="Q683" s="17">
        <v>0.35123922900799998</v>
      </c>
      <c r="R683" s="17"/>
      <c r="S683" s="17">
        <v>0.39462965825146201</v>
      </c>
      <c r="T683" s="17">
        <v>0.40345197339025102</v>
      </c>
      <c r="U683" s="17">
        <v>0.36732030333611398</v>
      </c>
      <c r="V683" s="17">
        <v>0.454518836025255</v>
      </c>
      <c r="W683" s="17">
        <v>0.36292990654373303</v>
      </c>
      <c r="X683" s="17">
        <v>0.39869723959239201</v>
      </c>
      <c r="Y683" s="17">
        <v>0.46620728401115302</v>
      </c>
      <c r="Z683" s="17">
        <v>0.34330967388572398</v>
      </c>
      <c r="AA683" s="17">
        <v>0.52043223485486101</v>
      </c>
      <c r="AB683" s="17">
        <v>0.318886251721967</v>
      </c>
      <c r="AC683" s="17">
        <v>0.36533444601155801</v>
      </c>
      <c r="AD683" s="17">
        <v>0.23154109678777299</v>
      </c>
      <c r="AE683" s="17"/>
      <c r="AF683" s="17">
        <v>0.44014053669519199</v>
      </c>
      <c r="AG683" s="17">
        <v>0.39875348438501601</v>
      </c>
      <c r="AH683" s="17">
        <v>0.466905732048154</v>
      </c>
      <c r="AI683" s="17">
        <v>0.38885586931847799</v>
      </c>
      <c r="AJ683" s="17">
        <v>0.38088192354617401</v>
      </c>
      <c r="AK683" s="17"/>
      <c r="AL683" s="17">
        <v>0.346751768382279</v>
      </c>
      <c r="AM683" s="17">
        <v>0.428382020010665</v>
      </c>
      <c r="AN683" s="17">
        <v>0.406780548142606</v>
      </c>
      <c r="AO683" s="17">
        <v>0.49213544965114298</v>
      </c>
      <c r="AP683" s="17">
        <v>0.14088666320752399</v>
      </c>
      <c r="AQ683" s="17"/>
      <c r="AR683" s="17">
        <v>0.41065687727940298</v>
      </c>
      <c r="AS683" s="17"/>
      <c r="AT683" s="17">
        <v>0.40046125033607699</v>
      </c>
      <c r="AU683" s="17"/>
      <c r="AV683" s="17">
        <v>0.43509981566697298</v>
      </c>
      <c r="AW683" s="17"/>
      <c r="AX683" s="17">
        <v>0.42579830840725202</v>
      </c>
      <c r="AY683" s="17">
        <v>0.42959400488346999</v>
      </c>
      <c r="AZ683" s="17"/>
      <c r="BA683" s="17">
        <v>0.43704016035021398</v>
      </c>
      <c r="BB683" s="17">
        <v>0.38465752471416897</v>
      </c>
    </row>
    <row r="684" spans="2:54">
      <c r="B684" t="s">
        <v>218</v>
      </c>
      <c r="C684" s="17">
        <v>0.21373003157776399</v>
      </c>
      <c r="D684" s="17">
        <v>0.205359943467087</v>
      </c>
      <c r="E684" s="17">
        <v>0.222246103355905</v>
      </c>
      <c r="F684" s="17"/>
      <c r="G684" s="17">
        <v>0.23830449237392901</v>
      </c>
      <c r="H684" s="17">
        <v>0.18363088670128</v>
      </c>
      <c r="I684" s="17">
        <v>0.179301058294248</v>
      </c>
      <c r="J684" s="17">
        <v>0.22581931950881901</v>
      </c>
      <c r="K684" s="17">
        <v>0.242608835146362</v>
      </c>
      <c r="L684" s="17">
        <v>0.21840993802019101</v>
      </c>
      <c r="M684" s="17"/>
      <c r="N684" s="17">
        <v>0.14884644528319699</v>
      </c>
      <c r="O684" s="17">
        <v>0.215200338368326</v>
      </c>
      <c r="P684" s="17">
        <v>0.27228758922531199</v>
      </c>
      <c r="Q684" s="17">
        <v>0.22332369012188499</v>
      </c>
      <c r="R684" s="17"/>
      <c r="S684" s="17">
        <v>0.19583586300442499</v>
      </c>
      <c r="T684" s="17">
        <v>0.21084637408090201</v>
      </c>
      <c r="U684" s="17">
        <v>0.238940988027255</v>
      </c>
      <c r="V684" s="17">
        <v>0.19178519901893501</v>
      </c>
      <c r="W684" s="17">
        <v>0.27505018294579298</v>
      </c>
      <c r="X684" s="17">
        <v>0.232683168978877</v>
      </c>
      <c r="Y684" s="17">
        <v>0.17069933688269501</v>
      </c>
      <c r="Z684" s="17">
        <v>8.8291065594997595E-2</v>
      </c>
      <c r="AA684" s="17">
        <v>0.16398303417212501</v>
      </c>
      <c r="AB684" s="17">
        <v>0.27126293339583302</v>
      </c>
      <c r="AC684" s="17">
        <v>0.17663480309410801</v>
      </c>
      <c r="AD684" s="17">
        <v>0.48554940349505499</v>
      </c>
      <c r="AE684" s="17"/>
      <c r="AF684" s="17">
        <v>0.17407408891646201</v>
      </c>
      <c r="AG684" s="17">
        <v>0.20355364481395399</v>
      </c>
      <c r="AH684" s="17">
        <v>0.22284571871540601</v>
      </c>
      <c r="AI684" s="17">
        <v>0.17048153810009001</v>
      </c>
      <c r="AJ684" s="17">
        <v>0.18550987073365999</v>
      </c>
      <c r="AK684" s="17"/>
      <c r="AL684" s="17">
        <v>0.24732416685526701</v>
      </c>
      <c r="AM684" s="17">
        <v>0.21275229273142399</v>
      </c>
      <c r="AN684" s="17">
        <v>0.20642771394246201</v>
      </c>
      <c r="AO684" s="17">
        <v>0.150645072822329</v>
      </c>
      <c r="AP684" s="17">
        <v>0.26725826090911697</v>
      </c>
      <c r="AQ684" s="17"/>
      <c r="AR684" s="17">
        <v>0.135793131208165</v>
      </c>
      <c r="AS684" s="17"/>
      <c r="AT684" s="17">
        <v>0.149325379136999</v>
      </c>
      <c r="AU684" s="17"/>
      <c r="AV684" s="17">
        <v>0.11452905237293801</v>
      </c>
      <c r="AW684" s="17"/>
      <c r="AX684" s="17">
        <v>0.217245206138174</v>
      </c>
      <c r="AY684" s="17">
        <v>0.18517550996650001</v>
      </c>
      <c r="AZ684" s="17"/>
      <c r="BA684" s="17">
        <v>0.187698711725101</v>
      </c>
      <c r="BB684" s="17">
        <v>0.22645852959159801</v>
      </c>
    </row>
    <row r="685" spans="2:54">
      <c r="B685" t="s">
        <v>219</v>
      </c>
      <c r="C685" s="17">
        <v>0.14476837690201899</v>
      </c>
      <c r="D685" s="17">
        <v>0.13039618359487401</v>
      </c>
      <c r="E685" s="17">
        <v>0.158981097923899</v>
      </c>
      <c r="F685" s="17"/>
      <c r="G685" s="17">
        <v>0.183559805933345</v>
      </c>
      <c r="H685" s="17">
        <v>0.20731705872506501</v>
      </c>
      <c r="I685" s="17">
        <v>0.14246934117948801</v>
      </c>
      <c r="J685" s="17">
        <v>0.14521867319580001</v>
      </c>
      <c r="K685" s="17">
        <v>0.102134136569944</v>
      </c>
      <c r="L685" s="17">
        <v>0.100125502478192</v>
      </c>
      <c r="M685" s="17"/>
      <c r="N685" s="17">
        <v>0.142521849854223</v>
      </c>
      <c r="O685" s="17">
        <v>0.166350247704139</v>
      </c>
      <c r="P685" s="17">
        <v>0.14972464929396201</v>
      </c>
      <c r="Q685" s="17">
        <v>0.12586064434776201</v>
      </c>
      <c r="R685" s="17"/>
      <c r="S685" s="17">
        <v>0.13525987349076701</v>
      </c>
      <c r="T685" s="17">
        <v>0.14923042757459701</v>
      </c>
      <c r="U685" s="17">
        <v>7.9042093564291205E-2</v>
      </c>
      <c r="V685" s="17">
        <v>0.148713320544684</v>
      </c>
      <c r="W685" s="17">
        <v>0.14688308764865499</v>
      </c>
      <c r="X685" s="17">
        <v>0.145518699177135</v>
      </c>
      <c r="Y685" s="17">
        <v>0.19098990944484001</v>
      </c>
      <c r="Z685" s="17">
        <v>0.15609292254006299</v>
      </c>
      <c r="AA685" s="17">
        <v>0.13007988752843</v>
      </c>
      <c r="AB685" s="17">
        <v>0.15025307619770301</v>
      </c>
      <c r="AC685" s="17">
        <v>0.20485253962639199</v>
      </c>
      <c r="AD685" s="17">
        <v>0.11669414550995701</v>
      </c>
      <c r="AE685" s="17"/>
      <c r="AF685" s="17">
        <v>0.13849863426515499</v>
      </c>
      <c r="AG685" s="17">
        <v>0.123586902867274</v>
      </c>
      <c r="AH685" s="17">
        <v>0.12361460500869401</v>
      </c>
      <c r="AI685" s="17">
        <v>0.22237303933393701</v>
      </c>
      <c r="AJ685" s="17">
        <v>0.166144989993813</v>
      </c>
      <c r="AK685" s="17"/>
      <c r="AL685" s="17">
        <v>0.14971684887380399</v>
      </c>
      <c r="AM685" s="17">
        <v>0.121579809660036</v>
      </c>
      <c r="AN685" s="17">
        <v>0.147948450097629</v>
      </c>
      <c r="AO685" s="17">
        <v>0.13539799560138499</v>
      </c>
      <c r="AP685" s="17">
        <v>0.168600968479199</v>
      </c>
      <c r="AQ685" s="17"/>
      <c r="AR685" s="17">
        <v>0.1783287343061</v>
      </c>
      <c r="AS685" s="17"/>
      <c r="AT685" s="17">
        <v>0.15130751188727401</v>
      </c>
      <c r="AU685" s="17"/>
      <c r="AV685" s="17">
        <v>0.197184414794737</v>
      </c>
      <c r="AW685" s="17"/>
      <c r="AX685" s="17">
        <v>0.103285668087673</v>
      </c>
      <c r="AY685" s="17">
        <v>0.19024222533117</v>
      </c>
      <c r="AZ685" s="17"/>
      <c r="BA685" s="17">
        <v>0.12253276259267699</v>
      </c>
      <c r="BB685" s="17">
        <v>0.163295140829984</v>
      </c>
    </row>
    <row r="686" spans="2:54">
      <c r="B686" t="s">
        <v>220</v>
      </c>
      <c r="C686" s="17">
        <v>5.4736863614123603E-2</v>
      </c>
      <c r="D686" s="17">
        <v>5.3242705846030997E-2</v>
      </c>
      <c r="E686" s="17">
        <v>5.6287687832549102E-2</v>
      </c>
      <c r="F686" s="17"/>
      <c r="G686" s="17">
        <v>4.5078022818084797E-2</v>
      </c>
      <c r="H686" s="17">
        <v>4.33932311568083E-2</v>
      </c>
      <c r="I686" s="17">
        <v>6.4496716937684398E-2</v>
      </c>
      <c r="J686" s="17">
        <v>4.9116665576287903E-2</v>
      </c>
      <c r="K686" s="17">
        <v>5.4690562356013502E-2</v>
      </c>
      <c r="L686" s="17">
        <v>6.6979082776801799E-2</v>
      </c>
      <c r="M686" s="17"/>
      <c r="N686" s="17">
        <v>5.39146169202687E-2</v>
      </c>
      <c r="O686" s="17">
        <v>3.7715493539462602E-2</v>
      </c>
      <c r="P686" s="17">
        <v>4.4762929899951502E-2</v>
      </c>
      <c r="Q686" s="17">
        <v>8.4516467024767006E-2</v>
      </c>
      <c r="R686" s="17"/>
      <c r="S686" s="17">
        <v>4.41424450796725E-2</v>
      </c>
      <c r="T686" s="17">
        <v>5.9094857201825002E-2</v>
      </c>
      <c r="U686" s="17">
        <v>3.1303622757352802E-2</v>
      </c>
      <c r="V686" s="17">
        <v>7.9060273161689704E-2</v>
      </c>
      <c r="W686" s="17">
        <v>4.8646804890524399E-2</v>
      </c>
      <c r="X686" s="17">
        <v>5.5937224479005801E-2</v>
      </c>
      <c r="Y686" s="17">
        <v>5.6157944122681401E-2</v>
      </c>
      <c r="Z686" s="17">
        <v>8.4294040769261003E-2</v>
      </c>
      <c r="AA686" s="17">
        <v>2.1263266035587699E-2</v>
      </c>
      <c r="AB686" s="17">
        <v>8.0110394396266701E-2</v>
      </c>
      <c r="AC686" s="17">
        <v>7.5401553578571201E-2</v>
      </c>
      <c r="AD686" s="17">
        <v>4.8044801683759499E-2</v>
      </c>
      <c r="AE686" s="17"/>
      <c r="AF686" s="17">
        <v>3.2046698687953797E-2</v>
      </c>
      <c r="AG686" s="17">
        <v>7.7626552064584298E-2</v>
      </c>
      <c r="AH686" s="17">
        <v>4.0805392381819801E-2</v>
      </c>
      <c r="AI686" s="17">
        <v>4.4736253686809599E-2</v>
      </c>
      <c r="AJ686" s="17">
        <v>8.4275475560572702E-2</v>
      </c>
      <c r="AK686" s="17"/>
      <c r="AL686" s="17">
        <v>7.8939630141978107E-2</v>
      </c>
      <c r="AM686" s="17">
        <v>3.6054783453628503E-2</v>
      </c>
      <c r="AN686" s="17">
        <v>4.4339912630413598E-2</v>
      </c>
      <c r="AO686" s="17">
        <v>2.41886460480016E-2</v>
      </c>
      <c r="AP686" s="17">
        <v>0.26369441253443698</v>
      </c>
      <c r="AQ686" s="17"/>
      <c r="AR686" s="17">
        <v>4.0750664196103598E-2</v>
      </c>
      <c r="AS686" s="17"/>
      <c r="AT686" s="17">
        <v>5.73010737415523E-2</v>
      </c>
      <c r="AU686" s="17"/>
      <c r="AV686" s="17">
        <v>3.9284320318336702E-2</v>
      </c>
      <c r="AW686" s="17"/>
      <c r="AX686" s="17">
        <v>1.14939823234665E-2</v>
      </c>
      <c r="AY686" s="17">
        <v>3.58290260945004E-2</v>
      </c>
      <c r="AZ686" s="17"/>
      <c r="BA686" s="17">
        <v>7.1379052736585902E-2</v>
      </c>
      <c r="BB686" s="17">
        <v>3.9408864454519701E-2</v>
      </c>
    </row>
    <row r="687" spans="2:54">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row>
    <row r="688" spans="2:54">
      <c r="B688" s="6" t="s">
        <v>262</v>
      </c>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row>
    <row r="689" spans="2:54">
      <c r="B689" s="24" t="s">
        <v>31</v>
      </c>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row>
    <row r="690" spans="2:54">
      <c r="B690" t="s">
        <v>216</v>
      </c>
      <c r="C690" s="17">
        <v>0.126295766826786</v>
      </c>
      <c r="D690" s="17">
        <v>0.136213884458462</v>
      </c>
      <c r="E690" s="17">
        <v>0.11505957131031801</v>
      </c>
      <c r="F690" s="17"/>
      <c r="G690" s="17">
        <v>0.13365686290899501</v>
      </c>
      <c r="H690" s="17">
        <v>0.149160346651252</v>
      </c>
      <c r="I690" s="17">
        <v>0.13551790692813001</v>
      </c>
      <c r="J690" s="17">
        <v>8.44574743800168E-2</v>
      </c>
      <c r="K690" s="17">
        <v>0.14603359879755101</v>
      </c>
      <c r="L690" s="17">
        <v>0.119816651435904</v>
      </c>
      <c r="M690" s="17"/>
      <c r="N690" s="17">
        <v>0.15545830803315799</v>
      </c>
      <c r="O690" s="17">
        <v>0.108272620057952</v>
      </c>
      <c r="P690" s="17">
        <v>0.119221565026928</v>
      </c>
      <c r="Q690" s="17">
        <v>0.122583366041685</v>
      </c>
      <c r="R690" s="17"/>
      <c r="S690" s="17">
        <v>0.18236188986695001</v>
      </c>
      <c r="T690" s="17">
        <v>8.3912561233969701E-2</v>
      </c>
      <c r="U690" s="17">
        <v>0.12547336223380601</v>
      </c>
      <c r="V690" s="17">
        <v>0.15075293679377499</v>
      </c>
      <c r="W690" s="17">
        <v>8.9938526124863805E-2</v>
      </c>
      <c r="X690" s="17">
        <v>0.139277700377131</v>
      </c>
      <c r="Y690" s="17">
        <v>0.10419647981218499</v>
      </c>
      <c r="Z690" s="17">
        <v>0.12272996769342701</v>
      </c>
      <c r="AA690" s="17">
        <v>0.162916929590432</v>
      </c>
      <c r="AB690" s="17">
        <v>0.124269048828303</v>
      </c>
      <c r="AC690" s="17">
        <v>8.5889791921045303E-2</v>
      </c>
      <c r="AD690" s="17">
        <v>6.9279852709412698E-2</v>
      </c>
      <c r="AE690" s="17"/>
      <c r="AF690" s="17">
        <v>0.18214798118491099</v>
      </c>
      <c r="AG690" s="17">
        <v>0.12436126420052</v>
      </c>
      <c r="AH690" s="17">
        <v>0.11535517122630599</v>
      </c>
      <c r="AI690" s="17">
        <v>0.122575188640499</v>
      </c>
      <c r="AJ690" s="17">
        <v>5.7764354759809698E-2</v>
      </c>
      <c r="AK690" s="17"/>
      <c r="AL690" s="17">
        <v>0.104600469622407</v>
      </c>
      <c r="AM690" s="17">
        <v>0.119873975300928</v>
      </c>
      <c r="AN690" s="17">
        <v>0.15162683310890099</v>
      </c>
      <c r="AO690" s="17">
        <v>0.158745884378624</v>
      </c>
      <c r="AP690" s="17">
        <v>0.192970220291765</v>
      </c>
      <c r="AQ690" s="17"/>
      <c r="AR690" s="17">
        <v>0.14853475372639499</v>
      </c>
      <c r="AS690" s="17"/>
      <c r="AT690" s="17">
        <v>9.0399348297091398E-2</v>
      </c>
      <c r="AU690" s="17"/>
      <c r="AV690" s="17">
        <v>0.19095272769958899</v>
      </c>
      <c r="AW690" s="17"/>
      <c r="AX690" s="17">
        <v>0.140172322281192</v>
      </c>
      <c r="AY690" s="17">
        <v>0.165714086595631</v>
      </c>
      <c r="AZ690" s="17"/>
      <c r="BA690" s="17">
        <v>9.4075626455384295E-2</v>
      </c>
      <c r="BB690" s="17">
        <v>0.15273150632987001</v>
      </c>
    </row>
    <row r="691" spans="2:54">
      <c r="B691" t="s">
        <v>217</v>
      </c>
      <c r="C691" s="17">
        <v>0.392540336086597</v>
      </c>
      <c r="D691" s="17">
        <v>0.39902692274454699</v>
      </c>
      <c r="E691" s="17">
        <v>0.38697078517927602</v>
      </c>
      <c r="F691" s="17"/>
      <c r="G691" s="17">
        <v>0.44229640934516201</v>
      </c>
      <c r="H691" s="17">
        <v>0.424072622239763</v>
      </c>
      <c r="I691" s="17">
        <v>0.39788833741414897</v>
      </c>
      <c r="J691" s="17">
        <v>0.440076748654957</v>
      </c>
      <c r="K691" s="17">
        <v>0.36203209998028402</v>
      </c>
      <c r="L691" s="17">
        <v>0.31037389956351202</v>
      </c>
      <c r="M691" s="17"/>
      <c r="N691" s="17">
        <v>0.38015563852518702</v>
      </c>
      <c r="O691" s="17">
        <v>0.37421240090798702</v>
      </c>
      <c r="P691" s="17">
        <v>0.46222122050998599</v>
      </c>
      <c r="Q691" s="17">
        <v>0.34800297792026902</v>
      </c>
      <c r="R691" s="17"/>
      <c r="S691" s="17">
        <v>0.34521943531592197</v>
      </c>
      <c r="T691" s="17">
        <v>0.354812004560984</v>
      </c>
      <c r="U691" s="17">
        <v>0.43054108292293902</v>
      </c>
      <c r="V691" s="17">
        <v>0.439766740883831</v>
      </c>
      <c r="W691" s="17">
        <v>0.38424397529486698</v>
      </c>
      <c r="X691" s="17">
        <v>0.35212121829132498</v>
      </c>
      <c r="Y691" s="17">
        <v>0.46281055152596501</v>
      </c>
      <c r="Z691" s="17">
        <v>0.43764110287605501</v>
      </c>
      <c r="AA691" s="17">
        <v>0.406400482172731</v>
      </c>
      <c r="AB691" s="17">
        <v>0.40698216497912199</v>
      </c>
      <c r="AC691" s="17">
        <v>0.382364689795749</v>
      </c>
      <c r="AD691" s="17">
        <v>0.35434410302201402</v>
      </c>
      <c r="AE691" s="17"/>
      <c r="AF691" s="17">
        <v>0.44127278134916698</v>
      </c>
      <c r="AG691" s="17">
        <v>0.37659144958232998</v>
      </c>
      <c r="AH691" s="17">
        <v>0.44667801579303201</v>
      </c>
      <c r="AI691" s="17">
        <v>0.41178134320117099</v>
      </c>
      <c r="AJ691" s="17">
        <v>0.34947659268308101</v>
      </c>
      <c r="AK691" s="17"/>
      <c r="AL691" s="17">
        <v>0.32791942089000398</v>
      </c>
      <c r="AM691" s="17">
        <v>0.49571926374344999</v>
      </c>
      <c r="AN691" s="17">
        <v>0.36548954940281603</v>
      </c>
      <c r="AO691" s="17">
        <v>0.43478329309365499</v>
      </c>
      <c r="AP691" s="17">
        <v>0.25948953016778797</v>
      </c>
      <c r="AQ691" s="17"/>
      <c r="AR691" s="17">
        <v>0.49963512526459303</v>
      </c>
      <c r="AS691" s="17"/>
      <c r="AT691" s="17">
        <v>0.56510708999619896</v>
      </c>
      <c r="AU691" s="17"/>
      <c r="AV691" s="17">
        <v>0.44859645062202602</v>
      </c>
      <c r="AW691" s="17"/>
      <c r="AX691" s="17">
        <v>0.48139007134174999</v>
      </c>
      <c r="AY691" s="17">
        <v>0.42323407959439402</v>
      </c>
      <c r="AZ691" s="17"/>
      <c r="BA691" s="17">
        <v>0.35961164485107699</v>
      </c>
      <c r="BB691" s="17">
        <v>0.40010303903543998</v>
      </c>
    </row>
    <row r="692" spans="2:54">
      <c r="B692" t="s">
        <v>218</v>
      </c>
      <c r="C692" s="17">
        <v>0.26483863930047602</v>
      </c>
      <c r="D692" s="17">
        <v>0.287479173940838</v>
      </c>
      <c r="E692" s="17">
        <v>0.24335900466721</v>
      </c>
      <c r="F692" s="17"/>
      <c r="G692" s="17">
        <v>0.19382168661509599</v>
      </c>
      <c r="H692" s="17">
        <v>0.201022892748557</v>
      </c>
      <c r="I692" s="17">
        <v>0.245400342810903</v>
      </c>
      <c r="J692" s="17">
        <v>0.25393134429412001</v>
      </c>
      <c r="K692" s="17">
        <v>0.29611407686798802</v>
      </c>
      <c r="L692" s="17">
        <v>0.36499012735415798</v>
      </c>
      <c r="M692" s="17"/>
      <c r="N692" s="17">
        <v>0.29342964444994002</v>
      </c>
      <c r="O692" s="17">
        <v>0.28165816813801497</v>
      </c>
      <c r="P692" s="17">
        <v>0.21970201107193399</v>
      </c>
      <c r="Q692" s="17">
        <v>0.26127201769498498</v>
      </c>
      <c r="R692" s="17"/>
      <c r="S692" s="17">
        <v>0.22818058308392999</v>
      </c>
      <c r="T692" s="17">
        <v>0.34514851803091701</v>
      </c>
      <c r="U692" s="17">
        <v>0.291201049673176</v>
      </c>
      <c r="V692" s="17">
        <v>0.25251405502444502</v>
      </c>
      <c r="W692" s="17">
        <v>0.244278460760322</v>
      </c>
      <c r="X692" s="17">
        <v>0.33196634798631097</v>
      </c>
      <c r="Y692" s="17">
        <v>0.23154402949464101</v>
      </c>
      <c r="Z692" s="17">
        <v>0.164509102204869</v>
      </c>
      <c r="AA692" s="17">
        <v>0.21243706573027801</v>
      </c>
      <c r="AB692" s="17">
        <v>0.27003600469323003</v>
      </c>
      <c r="AC692" s="17">
        <v>0.195728161839062</v>
      </c>
      <c r="AD692" s="17">
        <v>0.40161449553835299</v>
      </c>
      <c r="AE692" s="17"/>
      <c r="AF692" s="17">
        <v>0.21418827552276501</v>
      </c>
      <c r="AG692" s="17">
        <v>0.26902785904124799</v>
      </c>
      <c r="AH692" s="17">
        <v>0.25939329100056602</v>
      </c>
      <c r="AI692" s="17">
        <v>0.23050414615339801</v>
      </c>
      <c r="AJ692" s="17">
        <v>0.26508390611470001</v>
      </c>
      <c r="AK692" s="17"/>
      <c r="AL692" s="17">
        <v>0.29360067404302698</v>
      </c>
      <c r="AM692" s="17">
        <v>0.24692467032465201</v>
      </c>
      <c r="AN692" s="17">
        <v>0.259078582283917</v>
      </c>
      <c r="AO692" s="17">
        <v>0.24179179559220701</v>
      </c>
      <c r="AP692" s="17">
        <v>0.35504463122642699</v>
      </c>
      <c r="AQ692" s="17"/>
      <c r="AR692" s="17">
        <v>0.136296759165599</v>
      </c>
      <c r="AS692" s="17"/>
      <c r="AT692" s="17">
        <v>9.0466280392633394E-2</v>
      </c>
      <c r="AU692" s="17"/>
      <c r="AV692" s="17">
        <v>0.15230714658626601</v>
      </c>
      <c r="AW692" s="17"/>
      <c r="AX692" s="17">
        <v>0.28798638530907</v>
      </c>
      <c r="AY692" s="17">
        <v>0.20718501423688601</v>
      </c>
      <c r="AZ692" s="17"/>
      <c r="BA692" s="17">
        <v>0.29580202974884301</v>
      </c>
      <c r="BB692" s="17">
        <v>0.26152143751162699</v>
      </c>
    </row>
    <row r="693" spans="2:54">
      <c r="B693" t="s">
        <v>219</v>
      </c>
      <c r="C693" s="17">
        <v>0.14624495665898199</v>
      </c>
      <c r="D693" s="17">
        <v>0.115263967755674</v>
      </c>
      <c r="E693" s="17">
        <v>0.176576145002205</v>
      </c>
      <c r="F693" s="17"/>
      <c r="G693" s="17">
        <v>0.16552801849962501</v>
      </c>
      <c r="H693" s="17">
        <v>0.191938245910905</v>
      </c>
      <c r="I693" s="17">
        <v>0.146190767956736</v>
      </c>
      <c r="J693" s="17">
        <v>0.15678933849071799</v>
      </c>
      <c r="K693" s="17">
        <v>0.113537806231558</v>
      </c>
      <c r="L693" s="17">
        <v>0.110672309211916</v>
      </c>
      <c r="M693" s="17"/>
      <c r="N693" s="17">
        <v>0.10823235746865199</v>
      </c>
      <c r="O693" s="17">
        <v>0.17531399140779999</v>
      </c>
      <c r="P693" s="17">
        <v>0.141331328434321</v>
      </c>
      <c r="Q693" s="17">
        <v>0.166194734860063</v>
      </c>
      <c r="R693" s="17"/>
      <c r="S693" s="17">
        <v>0.188666313429636</v>
      </c>
      <c r="T693" s="17">
        <v>0.13090107402484499</v>
      </c>
      <c r="U693" s="17">
        <v>8.7835687097331999E-2</v>
      </c>
      <c r="V693" s="17">
        <v>0.11067695236465599</v>
      </c>
      <c r="W693" s="17">
        <v>0.21630277667508099</v>
      </c>
      <c r="X693" s="17">
        <v>0.105862446099834</v>
      </c>
      <c r="Y693" s="17">
        <v>0.12557806192777901</v>
      </c>
      <c r="Z693" s="17">
        <v>0.17058231642564101</v>
      </c>
      <c r="AA693" s="17">
        <v>0.16982867295481899</v>
      </c>
      <c r="AB693" s="17">
        <v>0.12049821551763699</v>
      </c>
      <c r="AC693" s="17">
        <v>0.22606246434409499</v>
      </c>
      <c r="AD693" s="17">
        <v>0.110679774874187</v>
      </c>
      <c r="AE693" s="17"/>
      <c r="AF693" s="17">
        <v>0.13812429765314099</v>
      </c>
      <c r="AG693" s="17">
        <v>0.13424849704130901</v>
      </c>
      <c r="AH693" s="17">
        <v>0.109029696309094</v>
      </c>
      <c r="AI693" s="17">
        <v>0.162768349885689</v>
      </c>
      <c r="AJ693" s="17">
        <v>0.18408428742142799</v>
      </c>
      <c r="AK693" s="17"/>
      <c r="AL693" s="17">
        <v>0.17413217652442001</v>
      </c>
      <c r="AM693" s="17">
        <v>9.2086990531317595E-2</v>
      </c>
      <c r="AN693" s="17">
        <v>0.15774286751408401</v>
      </c>
      <c r="AO693" s="17">
        <v>0.14407939309225401</v>
      </c>
      <c r="AP693" s="17">
        <v>2.6701080167555302E-2</v>
      </c>
      <c r="AQ693" s="17"/>
      <c r="AR693" s="17">
        <v>0.16832859622579399</v>
      </c>
      <c r="AS693" s="17"/>
      <c r="AT693" s="17">
        <v>0.200179842047507</v>
      </c>
      <c r="AU693" s="17"/>
      <c r="AV693" s="17">
        <v>0.156429107228825</v>
      </c>
      <c r="AW693" s="17"/>
      <c r="AX693" s="17">
        <v>6.5920792394007194E-2</v>
      </c>
      <c r="AY693" s="17">
        <v>0.167972731414822</v>
      </c>
      <c r="AZ693" s="17"/>
      <c r="BA693" s="17">
        <v>0.15765943208548899</v>
      </c>
      <c r="BB693" s="17">
        <v>0.130975880532613</v>
      </c>
    </row>
    <row r="694" spans="2:54">
      <c r="B694" t="s">
        <v>220</v>
      </c>
      <c r="C694" s="17">
        <v>7.00803011271591E-2</v>
      </c>
      <c r="D694" s="17">
        <v>6.2016051100478697E-2</v>
      </c>
      <c r="E694" s="17">
        <v>7.8034493840991495E-2</v>
      </c>
      <c r="F694" s="17"/>
      <c r="G694" s="17">
        <v>6.4697022631121398E-2</v>
      </c>
      <c r="H694" s="17">
        <v>3.3805892449523298E-2</v>
      </c>
      <c r="I694" s="17">
        <v>7.5002644890082001E-2</v>
      </c>
      <c r="J694" s="17">
        <v>6.4745094180187895E-2</v>
      </c>
      <c r="K694" s="17">
        <v>8.2282418122618398E-2</v>
      </c>
      <c r="L694" s="17">
        <v>9.41470124345095E-2</v>
      </c>
      <c r="M694" s="17"/>
      <c r="N694" s="17">
        <v>6.2724051523062999E-2</v>
      </c>
      <c r="O694" s="17">
        <v>6.05428194882459E-2</v>
      </c>
      <c r="P694" s="17">
        <v>5.7523874956830298E-2</v>
      </c>
      <c r="Q694" s="17">
        <v>0.10194690348299799</v>
      </c>
      <c r="R694" s="17"/>
      <c r="S694" s="17">
        <v>5.5571778303561997E-2</v>
      </c>
      <c r="T694" s="17">
        <v>8.5225842149284803E-2</v>
      </c>
      <c r="U694" s="17">
        <v>6.4948818072747799E-2</v>
      </c>
      <c r="V694" s="17">
        <v>4.6289314933293003E-2</v>
      </c>
      <c r="W694" s="17">
        <v>6.5236261144865804E-2</v>
      </c>
      <c r="X694" s="17">
        <v>7.0772287245399496E-2</v>
      </c>
      <c r="Y694" s="17">
        <v>7.5870877239430506E-2</v>
      </c>
      <c r="Z694" s="17">
        <v>0.104537510800008</v>
      </c>
      <c r="AA694" s="17">
        <v>4.8416849551740603E-2</v>
      </c>
      <c r="AB694" s="17">
        <v>7.8214565981708006E-2</v>
      </c>
      <c r="AC694" s="17">
        <v>0.109954892100049</v>
      </c>
      <c r="AD694" s="17">
        <v>6.4081773856033697E-2</v>
      </c>
      <c r="AE694" s="17"/>
      <c r="AF694" s="17">
        <v>2.4266664290016001E-2</v>
      </c>
      <c r="AG694" s="17">
        <v>9.5770930134592702E-2</v>
      </c>
      <c r="AH694" s="17">
        <v>6.9543825671001799E-2</v>
      </c>
      <c r="AI694" s="17">
        <v>7.2370972119242302E-2</v>
      </c>
      <c r="AJ694" s="17">
        <v>0.14359085902098101</v>
      </c>
      <c r="AK694" s="17"/>
      <c r="AL694" s="17">
        <v>9.9747258920141704E-2</v>
      </c>
      <c r="AM694" s="17">
        <v>4.5395100099652697E-2</v>
      </c>
      <c r="AN694" s="17">
        <v>6.6062167690281795E-2</v>
      </c>
      <c r="AO694" s="17">
        <v>2.0599633843259999E-2</v>
      </c>
      <c r="AP694" s="17">
        <v>0.165794538146465</v>
      </c>
      <c r="AQ694" s="17"/>
      <c r="AR694" s="17">
        <v>4.7204765617619202E-2</v>
      </c>
      <c r="AS694" s="17"/>
      <c r="AT694" s="17">
        <v>5.3847439266569201E-2</v>
      </c>
      <c r="AU694" s="17"/>
      <c r="AV694" s="17">
        <v>5.1714567863293003E-2</v>
      </c>
      <c r="AW694" s="17"/>
      <c r="AX694" s="17">
        <v>2.4530428673980701E-2</v>
      </c>
      <c r="AY694" s="17">
        <v>3.5894088158267903E-2</v>
      </c>
      <c r="AZ694" s="17"/>
      <c r="BA694" s="17">
        <v>9.2851266859206902E-2</v>
      </c>
      <c r="BB694" s="17">
        <v>5.46681365904505E-2</v>
      </c>
    </row>
    <row r="695" spans="2:54">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row>
    <row r="696" spans="2:54">
      <c r="B696" s="6" t="s">
        <v>263</v>
      </c>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row>
    <row r="697" spans="2:54">
      <c r="B697" s="24" t="s">
        <v>31</v>
      </c>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row>
    <row r="698" spans="2:54">
      <c r="B698" t="s">
        <v>216</v>
      </c>
      <c r="C698" s="17">
        <v>0.159382735104143</v>
      </c>
      <c r="D698" s="17">
        <v>0.16699241561072301</v>
      </c>
      <c r="E698" s="17">
        <v>0.15229311478407401</v>
      </c>
      <c r="F698" s="17"/>
      <c r="G698" s="17">
        <v>0.19240024289337099</v>
      </c>
      <c r="H698" s="17">
        <v>0.169806532314075</v>
      </c>
      <c r="I698" s="17">
        <v>0.18328883565849599</v>
      </c>
      <c r="J698" s="17">
        <v>0.130981906746136</v>
      </c>
      <c r="K698" s="17">
        <v>0.18034767329056001</v>
      </c>
      <c r="L698" s="17">
        <v>0.121640642635469</v>
      </c>
      <c r="M698" s="17"/>
      <c r="N698" s="17">
        <v>0.186370525207774</v>
      </c>
      <c r="O698" s="17">
        <v>0.158199104809081</v>
      </c>
      <c r="P698" s="17">
        <v>0.154013715108721</v>
      </c>
      <c r="Q698" s="17">
        <v>0.14026045612299101</v>
      </c>
      <c r="R698" s="17"/>
      <c r="S698" s="17">
        <v>0.23334307285945399</v>
      </c>
      <c r="T698" s="17">
        <v>0.16314126961754699</v>
      </c>
      <c r="U698" s="17">
        <v>0.119458687090031</v>
      </c>
      <c r="V698" s="17">
        <v>0.148746709105784</v>
      </c>
      <c r="W698" s="17">
        <v>8.5909743174999997E-2</v>
      </c>
      <c r="X698" s="17">
        <v>0.181309196926036</v>
      </c>
      <c r="Y698" s="17">
        <v>0.12621291580038699</v>
      </c>
      <c r="Z698" s="17">
        <v>0.161507283216967</v>
      </c>
      <c r="AA698" s="17">
        <v>0.175650507852979</v>
      </c>
      <c r="AB698" s="17">
        <v>0.146125859466323</v>
      </c>
      <c r="AC698" s="17">
        <v>0.197103269113452</v>
      </c>
      <c r="AD698" s="17">
        <v>6.9279852709412698E-2</v>
      </c>
      <c r="AE698" s="17"/>
      <c r="AF698" s="17">
        <v>0.21683722970169</v>
      </c>
      <c r="AG698" s="17">
        <v>0.173556682470319</v>
      </c>
      <c r="AH698" s="17">
        <v>0.17063616147123201</v>
      </c>
      <c r="AI698" s="17">
        <v>0.124702881618265</v>
      </c>
      <c r="AJ698" s="17">
        <v>9.6691924939837998E-2</v>
      </c>
      <c r="AK698" s="17"/>
      <c r="AL698" s="17">
        <v>0.115763635135694</v>
      </c>
      <c r="AM698" s="17">
        <v>0.18526456274356401</v>
      </c>
      <c r="AN698" s="17">
        <v>0.179854644011156</v>
      </c>
      <c r="AO698" s="17">
        <v>0.19224420084782001</v>
      </c>
      <c r="AP698" s="17">
        <v>0.30303490206622802</v>
      </c>
      <c r="AQ698" s="17"/>
      <c r="AR698" s="17">
        <v>0.206388495587112</v>
      </c>
      <c r="AS698" s="17"/>
      <c r="AT698" s="17">
        <v>0.193349664893747</v>
      </c>
      <c r="AU698" s="17"/>
      <c r="AV698" s="17">
        <v>0.23163700744287599</v>
      </c>
      <c r="AW698" s="17"/>
      <c r="AX698" s="17">
        <v>0.19660877981975899</v>
      </c>
      <c r="AY698" s="17">
        <v>0.17018670394684701</v>
      </c>
      <c r="AZ698" s="17"/>
      <c r="BA698" s="17">
        <v>0.12602686905969701</v>
      </c>
      <c r="BB698" s="17">
        <v>0.17871133101321299</v>
      </c>
    </row>
    <row r="699" spans="2:54">
      <c r="B699" t="s">
        <v>217</v>
      </c>
      <c r="C699" s="17">
        <v>0.38964502003127699</v>
      </c>
      <c r="D699" s="17">
        <v>0.40777335893024502</v>
      </c>
      <c r="E699" s="17">
        <v>0.370928372034251</v>
      </c>
      <c r="F699" s="17"/>
      <c r="G699" s="17">
        <v>0.40340841646868802</v>
      </c>
      <c r="H699" s="17">
        <v>0.37300680286101401</v>
      </c>
      <c r="I699" s="17">
        <v>0.42138956951267498</v>
      </c>
      <c r="J699" s="17">
        <v>0.38069683221342399</v>
      </c>
      <c r="K699" s="17">
        <v>0.38907392473604402</v>
      </c>
      <c r="L699" s="17">
        <v>0.37637417697874598</v>
      </c>
      <c r="M699" s="17"/>
      <c r="N699" s="17">
        <v>0.42383901867295998</v>
      </c>
      <c r="O699" s="17">
        <v>0.38940351347100399</v>
      </c>
      <c r="P699" s="17">
        <v>0.38983882254081897</v>
      </c>
      <c r="Q699" s="17">
        <v>0.34181939566667402</v>
      </c>
      <c r="R699" s="17"/>
      <c r="S699" s="17">
        <v>0.37361824872263399</v>
      </c>
      <c r="T699" s="17">
        <v>0.408143412166113</v>
      </c>
      <c r="U699" s="17">
        <v>0.40748804629260499</v>
      </c>
      <c r="V699" s="17">
        <v>0.35976420449997398</v>
      </c>
      <c r="W699" s="17">
        <v>0.43916275300747998</v>
      </c>
      <c r="X699" s="17">
        <v>0.372017610006042</v>
      </c>
      <c r="Y699" s="17">
        <v>0.30806100550425097</v>
      </c>
      <c r="Z699" s="17">
        <v>0.41894505642777102</v>
      </c>
      <c r="AA699" s="17">
        <v>0.46265120660958298</v>
      </c>
      <c r="AB699" s="17">
        <v>0.36219166926629898</v>
      </c>
      <c r="AC699" s="17">
        <v>0.41669339467079503</v>
      </c>
      <c r="AD699" s="17">
        <v>0.22501925424573499</v>
      </c>
      <c r="AE699" s="17"/>
      <c r="AF699" s="17">
        <v>0.46283777323115399</v>
      </c>
      <c r="AG699" s="17">
        <v>0.35593447428720998</v>
      </c>
      <c r="AH699" s="17">
        <v>0.42592300213042</v>
      </c>
      <c r="AI699" s="17">
        <v>0.369621286053889</v>
      </c>
      <c r="AJ699" s="17">
        <v>0.35413568858405697</v>
      </c>
      <c r="AK699" s="17"/>
      <c r="AL699" s="17">
        <v>0.373842919196192</v>
      </c>
      <c r="AM699" s="17">
        <v>0.39266626473775301</v>
      </c>
      <c r="AN699" s="17">
        <v>0.41850169234566997</v>
      </c>
      <c r="AO699" s="17">
        <v>0.41756423590631597</v>
      </c>
      <c r="AP699" s="17">
        <v>0.22417617520109001</v>
      </c>
      <c r="AQ699" s="17"/>
      <c r="AR699" s="17">
        <v>0.48350239507463399</v>
      </c>
      <c r="AS699" s="17"/>
      <c r="AT699" s="17">
        <v>0.491885222556593</v>
      </c>
      <c r="AU699" s="17"/>
      <c r="AV699" s="17">
        <v>0.45770451148631902</v>
      </c>
      <c r="AW699" s="17"/>
      <c r="AX699" s="17">
        <v>0.52532753414502098</v>
      </c>
      <c r="AY699" s="17">
        <v>0.42602254627666802</v>
      </c>
      <c r="AZ699" s="17"/>
      <c r="BA699" s="17">
        <v>0.391570424407236</v>
      </c>
      <c r="BB699" s="17">
        <v>0.39396802236908202</v>
      </c>
    </row>
    <row r="700" spans="2:54">
      <c r="B700" t="s">
        <v>218</v>
      </c>
      <c r="C700" s="17">
        <v>0.25667756001207498</v>
      </c>
      <c r="D700" s="17">
        <v>0.23185954607159701</v>
      </c>
      <c r="E700" s="17">
        <v>0.28123254382165103</v>
      </c>
      <c r="F700" s="17"/>
      <c r="G700" s="17">
        <v>0.15413826947656201</v>
      </c>
      <c r="H700" s="17">
        <v>0.256622146843142</v>
      </c>
      <c r="I700" s="17">
        <v>0.22301007096807601</v>
      </c>
      <c r="J700" s="17">
        <v>0.29868705508348797</v>
      </c>
      <c r="K700" s="17">
        <v>0.299571362749675</v>
      </c>
      <c r="L700" s="17">
        <v>0.28782986690652101</v>
      </c>
      <c r="M700" s="17"/>
      <c r="N700" s="17">
        <v>0.24697088314726101</v>
      </c>
      <c r="O700" s="17">
        <v>0.27229702187346699</v>
      </c>
      <c r="P700" s="17">
        <v>0.249955245780901</v>
      </c>
      <c r="Q700" s="17">
        <v>0.25858808966728802</v>
      </c>
      <c r="R700" s="17"/>
      <c r="S700" s="17">
        <v>0.18856220070347299</v>
      </c>
      <c r="T700" s="17">
        <v>0.26320642921368897</v>
      </c>
      <c r="U700" s="17">
        <v>0.391674680821333</v>
      </c>
      <c r="V700" s="17">
        <v>0.33349665944186702</v>
      </c>
      <c r="W700" s="17">
        <v>0.237632072682401</v>
      </c>
      <c r="X700" s="17">
        <v>0.27860243799720802</v>
      </c>
      <c r="Y700" s="17">
        <v>0.30540515967819498</v>
      </c>
      <c r="Z700" s="17">
        <v>0.190445459898231</v>
      </c>
      <c r="AA700" s="17">
        <v>0.142390118128706</v>
      </c>
      <c r="AB700" s="17">
        <v>0.25181020259492198</v>
      </c>
      <c r="AC700" s="17">
        <v>0.178080166060683</v>
      </c>
      <c r="AD700" s="17">
        <v>0.52369937678340295</v>
      </c>
      <c r="AE700" s="17"/>
      <c r="AF700" s="17">
        <v>0.19409010788443001</v>
      </c>
      <c r="AG700" s="17">
        <v>0.25262011177020799</v>
      </c>
      <c r="AH700" s="17">
        <v>0.229224716466331</v>
      </c>
      <c r="AI700" s="17">
        <v>0.27177287588592902</v>
      </c>
      <c r="AJ700" s="17">
        <v>0.24899338803114901</v>
      </c>
      <c r="AK700" s="17"/>
      <c r="AL700" s="17">
        <v>0.28668901505999</v>
      </c>
      <c r="AM700" s="17">
        <v>0.27345946448466402</v>
      </c>
      <c r="AN700" s="17">
        <v>0.22066677303821999</v>
      </c>
      <c r="AO700" s="17">
        <v>0.22426648891967099</v>
      </c>
      <c r="AP700" s="17">
        <v>0.18302392059717901</v>
      </c>
      <c r="AQ700" s="17"/>
      <c r="AR700" s="17">
        <v>0.16212845109513599</v>
      </c>
      <c r="AS700" s="17"/>
      <c r="AT700" s="17">
        <v>0.16304263415831399</v>
      </c>
      <c r="AU700" s="17"/>
      <c r="AV700" s="17">
        <v>0.16226867690222199</v>
      </c>
      <c r="AW700" s="17"/>
      <c r="AX700" s="17">
        <v>0.18198511694735101</v>
      </c>
      <c r="AY700" s="17">
        <v>0.23354909472002999</v>
      </c>
      <c r="AZ700" s="17"/>
      <c r="BA700" s="17">
        <v>0.27353321888394</v>
      </c>
      <c r="BB700" s="17">
        <v>0.24521399075231401</v>
      </c>
    </row>
    <row r="701" spans="2:54">
      <c r="B701" t="s">
        <v>219</v>
      </c>
      <c r="C701" s="17">
        <v>0.14001615246146901</v>
      </c>
      <c r="D701" s="17">
        <v>0.13360969111884799</v>
      </c>
      <c r="E701" s="17">
        <v>0.14649084380132801</v>
      </c>
      <c r="F701" s="17"/>
      <c r="G701" s="17">
        <v>0.19041092593543801</v>
      </c>
      <c r="H701" s="17">
        <v>0.170016544823759</v>
      </c>
      <c r="I701" s="17">
        <v>0.124811805192779</v>
      </c>
      <c r="J701" s="17">
        <v>0.14560807559724401</v>
      </c>
      <c r="K701" s="17">
        <v>7.5277787320911504E-2</v>
      </c>
      <c r="L701" s="17">
        <v>0.13228289239628099</v>
      </c>
      <c r="M701" s="17"/>
      <c r="N701" s="17">
        <v>9.9721130711718994E-2</v>
      </c>
      <c r="O701" s="17">
        <v>0.12708458555327501</v>
      </c>
      <c r="P701" s="17">
        <v>0.15666461721899799</v>
      </c>
      <c r="Q701" s="17">
        <v>0.18555995886006199</v>
      </c>
      <c r="R701" s="17"/>
      <c r="S701" s="17">
        <v>0.14858019019045901</v>
      </c>
      <c r="T701" s="17">
        <v>0.119304556936672</v>
      </c>
      <c r="U701" s="17">
        <v>4.3161106988610601E-2</v>
      </c>
      <c r="V701" s="17">
        <v>0.110197005621882</v>
      </c>
      <c r="W701" s="17">
        <v>0.190230899635217</v>
      </c>
      <c r="X701" s="17">
        <v>0.12725459563043001</v>
      </c>
      <c r="Y701" s="17">
        <v>0.21468587001485701</v>
      </c>
      <c r="Z701" s="17">
        <v>0.118331480194421</v>
      </c>
      <c r="AA701" s="17">
        <v>0.15752125601924299</v>
      </c>
      <c r="AB701" s="17">
        <v>0.15406466847174899</v>
      </c>
      <c r="AC701" s="17">
        <v>0.15009985147152299</v>
      </c>
      <c r="AD701" s="17">
        <v>0.182001516261449</v>
      </c>
      <c r="AE701" s="17"/>
      <c r="AF701" s="17">
        <v>0.106603809595466</v>
      </c>
      <c r="AG701" s="17">
        <v>0.15528152928418101</v>
      </c>
      <c r="AH701" s="17">
        <v>0.141474158664703</v>
      </c>
      <c r="AI701" s="17">
        <v>0.18181726792464001</v>
      </c>
      <c r="AJ701" s="17">
        <v>0.18933646819578401</v>
      </c>
      <c r="AK701" s="17"/>
      <c r="AL701" s="17">
        <v>0.13957613202101801</v>
      </c>
      <c r="AM701" s="17">
        <v>0.114543174250132</v>
      </c>
      <c r="AN701" s="17">
        <v>0.14192931473526901</v>
      </c>
      <c r="AO701" s="17">
        <v>0.12985362115919999</v>
      </c>
      <c r="AP701" s="17">
        <v>8.3750151030928893E-2</v>
      </c>
      <c r="AQ701" s="17"/>
      <c r="AR701" s="17">
        <v>0.120789293418972</v>
      </c>
      <c r="AS701" s="17"/>
      <c r="AT701" s="17">
        <v>0.12266022403068</v>
      </c>
      <c r="AU701" s="17"/>
      <c r="AV701" s="17">
        <v>0.12041075672283499</v>
      </c>
      <c r="AW701" s="17"/>
      <c r="AX701" s="17">
        <v>8.3042122737355395E-2</v>
      </c>
      <c r="AY701" s="17">
        <v>0.148720905693602</v>
      </c>
      <c r="AZ701" s="17"/>
      <c r="BA701" s="17">
        <v>0.13541607337734499</v>
      </c>
      <c r="BB701" s="17">
        <v>0.14843994299746599</v>
      </c>
    </row>
    <row r="702" spans="2:54">
      <c r="B702" t="s">
        <v>220</v>
      </c>
      <c r="C702" s="17">
        <v>5.4278532391036499E-2</v>
      </c>
      <c r="D702" s="17">
        <v>5.97649882685867E-2</v>
      </c>
      <c r="E702" s="17">
        <v>4.9055125558697003E-2</v>
      </c>
      <c r="F702" s="17"/>
      <c r="G702" s="17">
        <v>5.96421452259411E-2</v>
      </c>
      <c r="H702" s="17">
        <v>3.05479731580106E-2</v>
      </c>
      <c r="I702" s="17">
        <v>4.7499718667974401E-2</v>
      </c>
      <c r="J702" s="17">
        <v>4.4026130359707601E-2</v>
      </c>
      <c r="K702" s="17">
        <v>5.5729251902808898E-2</v>
      </c>
      <c r="L702" s="17">
        <v>8.1872421082983093E-2</v>
      </c>
      <c r="M702" s="17"/>
      <c r="N702" s="17">
        <v>4.3098442260285703E-2</v>
      </c>
      <c r="O702" s="17">
        <v>5.3015774293172703E-2</v>
      </c>
      <c r="P702" s="17">
        <v>4.9527599350560302E-2</v>
      </c>
      <c r="Q702" s="17">
        <v>7.3772099682983899E-2</v>
      </c>
      <c r="R702" s="17"/>
      <c r="S702" s="17">
        <v>5.5896287523980098E-2</v>
      </c>
      <c r="T702" s="17">
        <v>4.6204332065978598E-2</v>
      </c>
      <c r="U702" s="17">
        <v>3.82174788074197E-2</v>
      </c>
      <c r="V702" s="17">
        <v>4.77954213304937E-2</v>
      </c>
      <c r="W702" s="17">
        <v>4.7064531499902001E-2</v>
      </c>
      <c r="X702" s="17">
        <v>4.0816159440283099E-2</v>
      </c>
      <c r="Y702" s="17">
        <v>4.5635049002309899E-2</v>
      </c>
      <c r="Z702" s="17">
        <v>0.11077072026260899</v>
      </c>
      <c r="AA702" s="17">
        <v>6.1786911389488899E-2</v>
      </c>
      <c r="AB702" s="17">
        <v>8.5807600200706394E-2</v>
      </c>
      <c r="AC702" s="17">
        <v>5.8023318683546501E-2</v>
      </c>
      <c r="AD702" s="17">
        <v>0</v>
      </c>
      <c r="AE702" s="17"/>
      <c r="AF702" s="17">
        <v>1.9631079587260299E-2</v>
      </c>
      <c r="AG702" s="17">
        <v>6.2607202188082203E-2</v>
      </c>
      <c r="AH702" s="17">
        <v>3.2741961267314101E-2</v>
      </c>
      <c r="AI702" s="17">
        <v>5.2085688517276997E-2</v>
      </c>
      <c r="AJ702" s="17">
        <v>0.110842530249173</v>
      </c>
      <c r="AK702" s="17"/>
      <c r="AL702" s="17">
        <v>8.4128298587105299E-2</v>
      </c>
      <c r="AM702" s="17">
        <v>3.4066533783887201E-2</v>
      </c>
      <c r="AN702" s="17">
        <v>3.9047575869685699E-2</v>
      </c>
      <c r="AO702" s="17">
        <v>3.6071453166991903E-2</v>
      </c>
      <c r="AP702" s="17">
        <v>0.20601485110457399</v>
      </c>
      <c r="AQ702" s="17"/>
      <c r="AR702" s="17">
        <v>2.71913648241454E-2</v>
      </c>
      <c r="AS702" s="17"/>
      <c r="AT702" s="17">
        <v>2.9062254360666399E-2</v>
      </c>
      <c r="AU702" s="17"/>
      <c r="AV702" s="17">
        <v>2.7979047445747501E-2</v>
      </c>
      <c r="AW702" s="17"/>
      <c r="AX702" s="17">
        <v>1.3036446350514199E-2</v>
      </c>
      <c r="AY702" s="17">
        <v>2.1520749362853201E-2</v>
      </c>
      <c r="AZ702" s="17"/>
      <c r="BA702" s="17">
        <v>7.3453414271782494E-2</v>
      </c>
      <c r="BB702" s="17">
        <v>3.3666712867924303E-2</v>
      </c>
    </row>
    <row r="703" spans="2:54">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row>
    <row r="704" spans="2:54">
      <c r="B704" s="6" t="s">
        <v>264</v>
      </c>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row>
    <row r="705" spans="2:54">
      <c r="B705" s="24" t="s">
        <v>31</v>
      </c>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row>
    <row r="706" spans="2:54">
      <c r="B706" t="s">
        <v>216</v>
      </c>
      <c r="C706" s="17">
        <v>5.9163237424388899E-2</v>
      </c>
      <c r="D706" s="17">
        <v>8.1895974955101702E-2</v>
      </c>
      <c r="E706" s="17">
        <v>3.72145422045842E-2</v>
      </c>
      <c r="F706" s="17"/>
      <c r="G706" s="17">
        <v>7.5759445926210603E-2</v>
      </c>
      <c r="H706" s="17">
        <v>8.1520466276710904E-2</v>
      </c>
      <c r="I706" s="17">
        <v>8.3334957751119307E-2</v>
      </c>
      <c r="J706" s="17">
        <v>6.7875013672229798E-2</v>
      </c>
      <c r="K706" s="17">
        <v>3.06618831922492E-2</v>
      </c>
      <c r="L706" s="17">
        <v>2.3087291207779401E-2</v>
      </c>
      <c r="M706" s="17"/>
      <c r="N706" s="17">
        <v>7.7416967973164094E-2</v>
      </c>
      <c r="O706" s="17">
        <v>4.1241532584812599E-2</v>
      </c>
      <c r="P706" s="17">
        <v>4.3733252394357297E-2</v>
      </c>
      <c r="Q706" s="17">
        <v>7.5133974464160799E-2</v>
      </c>
      <c r="R706" s="17"/>
      <c r="S706" s="17">
        <v>0.12869610514910901</v>
      </c>
      <c r="T706" s="17">
        <v>2.8480230713765799E-2</v>
      </c>
      <c r="U706" s="17">
        <v>5.6772066460483703E-2</v>
      </c>
      <c r="V706" s="17">
        <v>8.8708843668779805E-2</v>
      </c>
      <c r="W706" s="17">
        <v>4.5444971142585E-2</v>
      </c>
      <c r="X706" s="17">
        <v>3.4677761600552401E-2</v>
      </c>
      <c r="Y706" s="17">
        <v>1.17368850839635E-2</v>
      </c>
      <c r="Z706" s="17">
        <v>8.5503204357370299E-2</v>
      </c>
      <c r="AA706" s="17">
        <v>6.57109314025867E-2</v>
      </c>
      <c r="AB706" s="17">
        <v>6.0033228346480998E-2</v>
      </c>
      <c r="AC706" s="17">
        <v>3.1240431268918002E-2</v>
      </c>
      <c r="AD706" s="17">
        <v>6.9279852709412698E-2</v>
      </c>
      <c r="AE706" s="17"/>
      <c r="AF706" s="17">
        <v>0.110317734016998</v>
      </c>
      <c r="AG706" s="17">
        <v>7.5498693590684798E-2</v>
      </c>
      <c r="AH706" s="17">
        <v>0</v>
      </c>
      <c r="AI706" s="17">
        <v>3.2563409092741399E-2</v>
      </c>
      <c r="AJ706" s="17">
        <v>1.35567048867244E-2</v>
      </c>
      <c r="AK706" s="17"/>
      <c r="AL706" s="17">
        <v>3.9136018245669001E-2</v>
      </c>
      <c r="AM706" s="17">
        <v>4.31621671305197E-2</v>
      </c>
      <c r="AN706" s="17">
        <v>7.8876237265586902E-2</v>
      </c>
      <c r="AO706" s="17">
        <v>0.13561757587998899</v>
      </c>
      <c r="AP706" s="17">
        <v>7.7522823749289302E-2</v>
      </c>
      <c r="AQ706" s="17"/>
      <c r="AR706" s="17">
        <v>0.100842303281569</v>
      </c>
      <c r="AS706" s="17"/>
      <c r="AT706" s="17">
        <v>9.6240120569085805E-2</v>
      </c>
      <c r="AU706" s="17"/>
      <c r="AV706" s="17">
        <v>0.125596459510427</v>
      </c>
      <c r="AW706" s="17"/>
      <c r="AX706" s="17">
        <v>7.7837619606548503E-2</v>
      </c>
      <c r="AY706" s="17">
        <v>0.100937911421919</v>
      </c>
      <c r="AZ706" s="17"/>
      <c r="BA706" s="17">
        <v>3.8540041638127999E-2</v>
      </c>
      <c r="BB706" s="17">
        <v>7.3728394266201397E-2</v>
      </c>
    </row>
    <row r="707" spans="2:54">
      <c r="B707" t="s">
        <v>217</v>
      </c>
      <c r="C707" s="17">
        <v>0.26135847569585802</v>
      </c>
      <c r="D707" s="17">
        <v>0.25873325976750899</v>
      </c>
      <c r="E707" s="17">
        <v>0.26254252071051798</v>
      </c>
      <c r="F707" s="17"/>
      <c r="G707" s="17">
        <v>0.307424393365821</v>
      </c>
      <c r="H707" s="17">
        <v>0.40475159331789301</v>
      </c>
      <c r="I707" s="17">
        <v>0.31085400045505002</v>
      </c>
      <c r="J707" s="17">
        <v>0.21806782184319101</v>
      </c>
      <c r="K707" s="17">
        <v>0.234805849419881</v>
      </c>
      <c r="L707" s="17">
        <v>0.13690107277937699</v>
      </c>
      <c r="M707" s="17"/>
      <c r="N707" s="17">
        <v>0.28021371781585402</v>
      </c>
      <c r="O707" s="17">
        <v>0.25715822881217099</v>
      </c>
      <c r="P707" s="17">
        <v>0.29609410679148401</v>
      </c>
      <c r="Q707" s="17">
        <v>0.202485501935947</v>
      </c>
      <c r="R707" s="17"/>
      <c r="S707" s="17">
        <v>0.264718840429228</v>
      </c>
      <c r="T707" s="17">
        <v>0.25488497224316498</v>
      </c>
      <c r="U707" s="17">
        <v>0.17478426800437499</v>
      </c>
      <c r="V707" s="17">
        <v>0.21128493266317599</v>
      </c>
      <c r="W707" s="17">
        <v>0.26119198810661298</v>
      </c>
      <c r="X707" s="17">
        <v>0.24698604884629</v>
      </c>
      <c r="Y707" s="17">
        <v>0.30294218741868001</v>
      </c>
      <c r="Z707" s="17">
        <v>0.41815407622373701</v>
      </c>
      <c r="AA707" s="17">
        <v>0.27324413888469701</v>
      </c>
      <c r="AB707" s="17">
        <v>0.30600800284740198</v>
      </c>
      <c r="AC707" s="17">
        <v>0.27448624819997902</v>
      </c>
      <c r="AD707" s="17">
        <v>0.115226192513779</v>
      </c>
      <c r="AE707" s="17"/>
      <c r="AF707" s="17">
        <v>0.37749064362303097</v>
      </c>
      <c r="AG707" s="17">
        <v>0.15810278021636601</v>
      </c>
      <c r="AH707" s="17">
        <v>0.34992729475359302</v>
      </c>
      <c r="AI707" s="17">
        <v>0.25807795980173498</v>
      </c>
      <c r="AJ707" s="17">
        <v>0.17398759198336</v>
      </c>
      <c r="AK707" s="17"/>
      <c r="AL707" s="17">
        <v>0.187639013613774</v>
      </c>
      <c r="AM707" s="17">
        <v>0.27197889093556299</v>
      </c>
      <c r="AN707" s="17">
        <v>0.32151001484209202</v>
      </c>
      <c r="AO707" s="17">
        <v>0.32270706468541499</v>
      </c>
      <c r="AP707" s="17">
        <v>0.20896426704665699</v>
      </c>
      <c r="AQ707" s="17"/>
      <c r="AR707" s="17">
        <v>0.43923469411391902</v>
      </c>
      <c r="AS707" s="17"/>
      <c r="AT707" s="17">
        <v>0.43833155732176299</v>
      </c>
      <c r="AU707" s="17"/>
      <c r="AV707" s="17">
        <v>0.41856819902522102</v>
      </c>
      <c r="AW707" s="17"/>
      <c r="AX707" s="17">
        <v>0.33532170779734</v>
      </c>
      <c r="AY707" s="17">
        <v>0.36996510515448999</v>
      </c>
      <c r="AZ707" s="17"/>
      <c r="BA707" s="17">
        <v>0.203967757216097</v>
      </c>
      <c r="BB707" s="17">
        <v>0.28842036256351899</v>
      </c>
    </row>
    <row r="708" spans="2:54">
      <c r="B708" t="s">
        <v>218</v>
      </c>
      <c r="C708" s="17">
        <v>0.28053384175907198</v>
      </c>
      <c r="D708" s="17">
        <v>0.24201913469876599</v>
      </c>
      <c r="E708" s="17">
        <v>0.31842294393457699</v>
      </c>
      <c r="F708" s="17"/>
      <c r="G708" s="17">
        <v>0.25940412815417802</v>
      </c>
      <c r="H708" s="17">
        <v>0.21763310495968599</v>
      </c>
      <c r="I708" s="17">
        <v>0.231510219632936</v>
      </c>
      <c r="J708" s="17">
        <v>0.32101398059349101</v>
      </c>
      <c r="K708" s="17">
        <v>0.31728480286397398</v>
      </c>
      <c r="L708" s="17">
        <v>0.32268403487636899</v>
      </c>
      <c r="M708" s="17"/>
      <c r="N708" s="17">
        <v>0.31194025193260899</v>
      </c>
      <c r="O708" s="17">
        <v>0.24502200986039299</v>
      </c>
      <c r="P708" s="17">
        <v>0.262404588859941</v>
      </c>
      <c r="Q708" s="17">
        <v>0.30371545964670599</v>
      </c>
      <c r="R708" s="17"/>
      <c r="S708" s="17">
        <v>0.300014197553089</v>
      </c>
      <c r="T708" s="17">
        <v>0.243078456350212</v>
      </c>
      <c r="U708" s="17">
        <v>0.332969191108476</v>
      </c>
      <c r="V708" s="17">
        <v>0.39355758552209302</v>
      </c>
      <c r="W708" s="17">
        <v>0.22171819212008501</v>
      </c>
      <c r="X708" s="17">
        <v>0.29818815130806903</v>
      </c>
      <c r="Y708" s="17">
        <v>0.28599324476516602</v>
      </c>
      <c r="Z708" s="17">
        <v>0.22957341168220299</v>
      </c>
      <c r="AA708" s="17">
        <v>0.25504997710706601</v>
      </c>
      <c r="AB708" s="17">
        <v>0.29583643749678601</v>
      </c>
      <c r="AC708" s="17">
        <v>0.18126383842590599</v>
      </c>
      <c r="AD708" s="17">
        <v>0.30638903787731198</v>
      </c>
      <c r="AE708" s="17"/>
      <c r="AF708" s="17">
        <v>0.275698958077572</v>
      </c>
      <c r="AG708" s="17">
        <v>0.26720570628206097</v>
      </c>
      <c r="AH708" s="17">
        <v>0.30673154783642498</v>
      </c>
      <c r="AI708" s="17">
        <v>0.37812684214176301</v>
      </c>
      <c r="AJ708" s="17">
        <v>0.19722953446230099</v>
      </c>
      <c r="AK708" s="17"/>
      <c r="AL708" s="17">
        <v>0.311084844791574</v>
      </c>
      <c r="AM708" s="17">
        <v>0.30013776487122001</v>
      </c>
      <c r="AN708" s="17">
        <v>0.215920955697643</v>
      </c>
      <c r="AO708" s="17">
        <v>0.288615301971056</v>
      </c>
      <c r="AP708" s="17">
        <v>0.32883573584968701</v>
      </c>
      <c r="AQ708" s="17"/>
      <c r="AR708" s="17">
        <v>0.18626984701850199</v>
      </c>
      <c r="AS708" s="17"/>
      <c r="AT708" s="17">
        <v>0.16292228378784501</v>
      </c>
      <c r="AU708" s="17"/>
      <c r="AV708" s="17">
        <v>0.209510815549903</v>
      </c>
      <c r="AW708" s="17"/>
      <c r="AX708" s="17">
        <v>0.30740410783003402</v>
      </c>
      <c r="AY708" s="17">
        <v>0.283245399973725</v>
      </c>
      <c r="AZ708" s="17"/>
      <c r="BA708" s="17">
        <v>0.25654775139966601</v>
      </c>
      <c r="BB708" s="17">
        <v>0.30108880548787598</v>
      </c>
    </row>
    <row r="709" spans="2:54">
      <c r="B709" t="s">
        <v>219</v>
      </c>
      <c r="C709" s="17">
        <v>0.27829364431152498</v>
      </c>
      <c r="D709" s="17">
        <v>0.28859762331710997</v>
      </c>
      <c r="E709" s="17">
        <v>0.26880917137591698</v>
      </c>
      <c r="F709" s="17"/>
      <c r="G709" s="17">
        <v>0.28174030252285398</v>
      </c>
      <c r="H709" s="17">
        <v>0.23997506376556901</v>
      </c>
      <c r="I709" s="17">
        <v>0.26642047716760697</v>
      </c>
      <c r="J709" s="17">
        <v>0.26426744629617099</v>
      </c>
      <c r="K709" s="17">
        <v>0.25766362371544699</v>
      </c>
      <c r="L709" s="17">
        <v>0.33958873938433498</v>
      </c>
      <c r="M709" s="17"/>
      <c r="N709" s="17">
        <v>0.220075189934269</v>
      </c>
      <c r="O709" s="17">
        <v>0.35070364247366198</v>
      </c>
      <c r="P709" s="17">
        <v>0.26371761559554102</v>
      </c>
      <c r="Q709" s="17">
        <v>0.279690735212617</v>
      </c>
      <c r="R709" s="17"/>
      <c r="S709" s="17">
        <v>0.208564750361174</v>
      </c>
      <c r="T709" s="17">
        <v>0.28018601577108299</v>
      </c>
      <c r="U709" s="17">
        <v>0.35451605547882697</v>
      </c>
      <c r="V709" s="17">
        <v>0.26116117404296402</v>
      </c>
      <c r="W709" s="17">
        <v>0.36178209656462101</v>
      </c>
      <c r="X709" s="17">
        <v>0.27135278943159502</v>
      </c>
      <c r="Y709" s="17">
        <v>0.24022680562086501</v>
      </c>
      <c r="Z709" s="17">
        <v>0.15981163307424801</v>
      </c>
      <c r="AA709" s="17">
        <v>0.31499132265846902</v>
      </c>
      <c r="AB709" s="17">
        <v>0.22280349824572501</v>
      </c>
      <c r="AC709" s="17">
        <v>0.36562126624170099</v>
      </c>
      <c r="AD709" s="17">
        <v>0.39083619758283999</v>
      </c>
      <c r="AE709" s="17"/>
      <c r="AF709" s="17">
        <v>0.193702614937977</v>
      </c>
      <c r="AG709" s="17">
        <v>0.32142615198465402</v>
      </c>
      <c r="AH709" s="17">
        <v>0.29469428908622602</v>
      </c>
      <c r="AI709" s="17">
        <v>0.23726898172049901</v>
      </c>
      <c r="AJ709" s="17">
        <v>0.344050642210802</v>
      </c>
      <c r="AK709" s="17"/>
      <c r="AL709" s="17">
        <v>0.30847449449731301</v>
      </c>
      <c r="AM709" s="17">
        <v>0.28159250196661001</v>
      </c>
      <c r="AN709" s="17">
        <v>0.27428037298088698</v>
      </c>
      <c r="AO709" s="17">
        <v>0.17835823259217701</v>
      </c>
      <c r="AP709" s="17">
        <v>0.178662322249793</v>
      </c>
      <c r="AQ709" s="17"/>
      <c r="AR709" s="17">
        <v>0.21214665473267799</v>
      </c>
      <c r="AS709" s="17"/>
      <c r="AT709" s="17">
        <v>0.24854606077588601</v>
      </c>
      <c r="AU709" s="17"/>
      <c r="AV709" s="17">
        <v>0.174726449438907</v>
      </c>
      <c r="AW709" s="17"/>
      <c r="AX709" s="17">
        <v>0.23228869093343901</v>
      </c>
      <c r="AY709" s="17">
        <v>0.198609636746234</v>
      </c>
      <c r="AZ709" s="17"/>
      <c r="BA709" s="17">
        <v>0.306539060817341</v>
      </c>
      <c r="BB709" s="17">
        <v>0.254171783683034</v>
      </c>
    </row>
    <row r="710" spans="2:54">
      <c r="B710" t="s">
        <v>220</v>
      </c>
      <c r="C710" s="17">
        <v>0.12065080080915599</v>
      </c>
      <c r="D710" s="17">
        <v>0.12875400726151401</v>
      </c>
      <c r="E710" s="17">
        <v>0.113010821774404</v>
      </c>
      <c r="F710" s="17"/>
      <c r="G710" s="17">
        <v>7.5671730030936302E-2</v>
      </c>
      <c r="H710" s="17">
        <v>5.6119771680141303E-2</v>
      </c>
      <c r="I710" s="17">
        <v>0.107880344993287</v>
      </c>
      <c r="J710" s="17">
        <v>0.128775737594918</v>
      </c>
      <c r="K710" s="17">
        <v>0.15958384080844901</v>
      </c>
      <c r="L710" s="17">
        <v>0.17773886175213899</v>
      </c>
      <c r="M710" s="17"/>
      <c r="N710" s="17">
        <v>0.110353872344104</v>
      </c>
      <c r="O710" s="17">
        <v>0.105874586268962</v>
      </c>
      <c r="P710" s="17">
        <v>0.134050436358677</v>
      </c>
      <c r="Q710" s="17">
        <v>0.138974328740569</v>
      </c>
      <c r="R710" s="17"/>
      <c r="S710" s="17">
        <v>9.8006106507399396E-2</v>
      </c>
      <c r="T710" s="17">
        <v>0.193370324921774</v>
      </c>
      <c r="U710" s="17">
        <v>8.0958418947839603E-2</v>
      </c>
      <c r="V710" s="17">
        <v>4.5287464102986903E-2</v>
      </c>
      <c r="W710" s="17">
        <v>0.109862752066096</v>
      </c>
      <c r="X710" s="17">
        <v>0.14879524881349299</v>
      </c>
      <c r="Y710" s="17">
        <v>0.15910087711132601</v>
      </c>
      <c r="Z710" s="17">
        <v>0.10695767466244201</v>
      </c>
      <c r="AA710" s="17">
        <v>9.1003629947182002E-2</v>
      </c>
      <c r="AB710" s="17">
        <v>0.115318833063607</v>
      </c>
      <c r="AC710" s="17">
        <v>0.14738821586349601</v>
      </c>
      <c r="AD710" s="17">
        <v>0.118268719316656</v>
      </c>
      <c r="AE710" s="17"/>
      <c r="AF710" s="17">
        <v>4.2790049344422702E-2</v>
      </c>
      <c r="AG710" s="17">
        <v>0.177766667926234</v>
      </c>
      <c r="AH710" s="17">
        <v>4.8646868323755997E-2</v>
      </c>
      <c r="AI710" s="17">
        <v>9.3962807243262295E-2</v>
      </c>
      <c r="AJ710" s="17">
        <v>0.27117552645681298</v>
      </c>
      <c r="AK710" s="17"/>
      <c r="AL710" s="17">
        <v>0.15366562885167101</v>
      </c>
      <c r="AM710" s="17">
        <v>0.103128675096087</v>
      </c>
      <c r="AN710" s="17">
        <v>0.109412419213791</v>
      </c>
      <c r="AO710" s="17">
        <v>7.4701824871363606E-2</v>
      </c>
      <c r="AP710" s="17">
        <v>0.20601485110457399</v>
      </c>
      <c r="AQ710" s="17"/>
      <c r="AR710" s="17">
        <v>6.1506500853331397E-2</v>
      </c>
      <c r="AS710" s="17"/>
      <c r="AT710" s="17">
        <v>5.3959977545419598E-2</v>
      </c>
      <c r="AU710" s="17"/>
      <c r="AV710" s="17">
        <v>7.1598076475542699E-2</v>
      </c>
      <c r="AW710" s="17"/>
      <c r="AX710" s="17">
        <v>4.7147873832639402E-2</v>
      </c>
      <c r="AY710" s="17">
        <v>4.72419467036315E-2</v>
      </c>
      <c r="AZ710" s="17"/>
      <c r="BA710" s="17">
        <v>0.19440538892876799</v>
      </c>
      <c r="BB710" s="17">
        <v>8.2590653999369101E-2</v>
      </c>
    </row>
    <row r="711" spans="2:54">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row>
    <row r="712" spans="2:54">
      <c r="B712" s="6" t="s">
        <v>265</v>
      </c>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row>
    <row r="713" spans="2:54">
      <c r="B713" s="24" t="s">
        <v>31</v>
      </c>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row>
    <row r="714" spans="2:54">
      <c r="B714" t="s">
        <v>216</v>
      </c>
      <c r="C714" s="17">
        <v>0.101890140479904</v>
      </c>
      <c r="D714" s="17">
        <v>0.14161917769894</v>
      </c>
      <c r="E714" s="17">
        <v>6.1238169669421597E-2</v>
      </c>
      <c r="F714" s="17"/>
      <c r="G714" s="17">
        <v>0.196750110110924</v>
      </c>
      <c r="H714" s="17">
        <v>0.144185002247815</v>
      </c>
      <c r="I714" s="17">
        <v>0.118395882903561</v>
      </c>
      <c r="J714" s="17">
        <v>0.103045062772697</v>
      </c>
      <c r="K714" s="17">
        <v>3.6156336518937703E-2</v>
      </c>
      <c r="L714" s="17">
        <v>3.9341967055928302E-2</v>
      </c>
      <c r="M714" s="17"/>
      <c r="N714" s="17">
        <v>0.15459621837613899</v>
      </c>
      <c r="O714" s="17">
        <v>9.3250527893598195E-2</v>
      </c>
      <c r="P714" s="17">
        <v>6.7831057557678598E-2</v>
      </c>
      <c r="Q714" s="17">
        <v>8.4623710661810195E-2</v>
      </c>
      <c r="R714" s="17"/>
      <c r="S714" s="17">
        <v>0.20187436096320499</v>
      </c>
      <c r="T714" s="17">
        <v>5.8821457935440503E-2</v>
      </c>
      <c r="U714" s="17">
        <v>5.8653396730338599E-2</v>
      </c>
      <c r="V714" s="17">
        <v>0.124211663465347</v>
      </c>
      <c r="W714" s="17">
        <v>5.6393660930973401E-2</v>
      </c>
      <c r="X714" s="17">
        <v>8.99120934984146E-2</v>
      </c>
      <c r="Y714" s="17">
        <v>6.2166830581492402E-2</v>
      </c>
      <c r="Z714" s="17">
        <v>5.1631898469227701E-2</v>
      </c>
      <c r="AA714" s="17">
        <v>0.119935669581986</v>
      </c>
      <c r="AB714" s="17">
        <v>6.7173209931654099E-2</v>
      </c>
      <c r="AC714" s="17">
        <v>8.3164224899831496E-2</v>
      </c>
      <c r="AD714" s="17">
        <v>0.170093152908322</v>
      </c>
      <c r="AE714" s="17"/>
      <c r="AF714" s="17">
        <v>0.17005557581800401</v>
      </c>
      <c r="AG714" s="17">
        <v>8.9433001278204E-2</v>
      </c>
      <c r="AH714" s="17">
        <v>6.12758444611681E-2</v>
      </c>
      <c r="AI714" s="17">
        <v>0.18495126049854499</v>
      </c>
      <c r="AJ714" s="17">
        <v>4.39922951735046E-2</v>
      </c>
      <c r="AK714" s="17"/>
      <c r="AL714" s="17">
        <v>5.2015237036897699E-2</v>
      </c>
      <c r="AM714" s="17">
        <v>9.0159098175387101E-2</v>
      </c>
      <c r="AN714" s="17">
        <v>0.13783471701189901</v>
      </c>
      <c r="AO714" s="17">
        <v>0.188703843063664</v>
      </c>
      <c r="AP714" s="17">
        <v>0.29967145431389602</v>
      </c>
      <c r="AQ714" s="17"/>
      <c r="AR714" s="17">
        <v>0.19712214364028699</v>
      </c>
      <c r="AS714" s="17"/>
      <c r="AT714" s="17">
        <v>0.27778520839374599</v>
      </c>
      <c r="AU714" s="17"/>
      <c r="AV714" s="17">
        <v>0.20292722537622601</v>
      </c>
      <c r="AW714" s="17"/>
      <c r="AX714" s="17">
        <v>0.14837439953925299</v>
      </c>
      <c r="AY714" s="17">
        <v>0.149301935135323</v>
      </c>
      <c r="AZ714" s="17"/>
      <c r="BA714" s="17">
        <v>6.31919912993264E-2</v>
      </c>
      <c r="BB714" s="17">
        <v>0.12779660294645101</v>
      </c>
    </row>
    <row r="715" spans="2:54">
      <c r="B715" t="s">
        <v>217</v>
      </c>
      <c r="C715" s="17">
        <v>0.31864202873060798</v>
      </c>
      <c r="D715" s="17">
        <v>0.320354760112392</v>
      </c>
      <c r="E715" s="17">
        <v>0.316044984216173</v>
      </c>
      <c r="F715" s="17"/>
      <c r="G715" s="17">
        <v>0.40792064920103199</v>
      </c>
      <c r="H715" s="17">
        <v>0.45102997902293801</v>
      </c>
      <c r="I715" s="17">
        <v>0.38943905632992498</v>
      </c>
      <c r="J715" s="17">
        <v>0.227726156122499</v>
      </c>
      <c r="K715" s="17">
        <v>0.31916961226134499</v>
      </c>
      <c r="L715" s="17">
        <v>0.185144299645851</v>
      </c>
      <c r="M715" s="17"/>
      <c r="N715" s="17">
        <v>0.32368458006673301</v>
      </c>
      <c r="O715" s="17">
        <v>0.29863407308460499</v>
      </c>
      <c r="P715" s="17">
        <v>0.33878589529484898</v>
      </c>
      <c r="Q715" s="17">
        <v>0.307654727109198</v>
      </c>
      <c r="R715" s="17"/>
      <c r="S715" s="17">
        <v>0.39416983107283698</v>
      </c>
      <c r="T715" s="17">
        <v>0.30309402905389798</v>
      </c>
      <c r="U715" s="17">
        <v>0.30213352942639998</v>
      </c>
      <c r="V715" s="17">
        <v>0.21520424208389599</v>
      </c>
      <c r="W715" s="17">
        <v>0.36480373311544201</v>
      </c>
      <c r="X715" s="17">
        <v>0.21110328524800001</v>
      </c>
      <c r="Y715" s="17">
        <v>0.37342234984362799</v>
      </c>
      <c r="Z715" s="17">
        <v>0.48155777160917801</v>
      </c>
      <c r="AA715" s="17">
        <v>0.31846300450467802</v>
      </c>
      <c r="AB715" s="17">
        <v>0.321065293801366</v>
      </c>
      <c r="AC715" s="17">
        <v>0.28390536398476401</v>
      </c>
      <c r="AD715" s="17">
        <v>0.28027493748558702</v>
      </c>
      <c r="AE715" s="17"/>
      <c r="AF715" s="17">
        <v>0.43153781866150398</v>
      </c>
      <c r="AG715" s="17">
        <v>0.236367180588544</v>
      </c>
      <c r="AH715" s="17">
        <v>0.27775685292934299</v>
      </c>
      <c r="AI715" s="17">
        <v>0.29209015169316499</v>
      </c>
      <c r="AJ715" s="17">
        <v>0.25227450282504998</v>
      </c>
      <c r="AK715" s="17"/>
      <c r="AL715" s="17">
        <v>0.27376773316159098</v>
      </c>
      <c r="AM715" s="17">
        <v>0.29282729808789099</v>
      </c>
      <c r="AN715" s="17">
        <v>0.38795163615484202</v>
      </c>
      <c r="AO715" s="17">
        <v>0.37978758040635802</v>
      </c>
      <c r="AP715" s="17">
        <v>0.32217214252070803</v>
      </c>
      <c r="AQ715" s="17"/>
      <c r="AR715" s="17">
        <v>0.38084309576561398</v>
      </c>
      <c r="AS715" s="17"/>
      <c r="AT715" s="17">
        <v>0.32028675812573898</v>
      </c>
      <c r="AU715" s="17"/>
      <c r="AV715" s="17">
        <v>0.407307566559451</v>
      </c>
      <c r="AW715" s="17"/>
      <c r="AX715" s="17">
        <v>0.32298152545541198</v>
      </c>
      <c r="AY715" s="17">
        <v>0.434784613662624</v>
      </c>
      <c r="AZ715" s="17"/>
      <c r="BA715" s="17">
        <v>0.25905485758081598</v>
      </c>
      <c r="BB715" s="17">
        <v>0.32293268772073502</v>
      </c>
    </row>
    <row r="716" spans="2:54">
      <c r="B716" t="s">
        <v>218</v>
      </c>
      <c r="C716" s="17">
        <v>0.29727331431493798</v>
      </c>
      <c r="D716" s="17">
        <v>0.27613785843747501</v>
      </c>
      <c r="E716" s="17">
        <v>0.31849157756055602</v>
      </c>
      <c r="F716" s="17"/>
      <c r="G716" s="17">
        <v>0.25105176398674001</v>
      </c>
      <c r="H716" s="17">
        <v>0.18410216767718701</v>
      </c>
      <c r="I716" s="17">
        <v>0.19409365789250699</v>
      </c>
      <c r="J716" s="17">
        <v>0.36329375365370897</v>
      </c>
      <c r="K716" s="17">
        <v>0.31877598705884602</v>
      </c>
      <c r="L716" s="17">
        <v>0.42373248623374599</v>
      </c>
      <c r="M716" s="17"/>
      <c r="N716" s="17">
        <v>0.28698765084535599</v>
      </c>
      <c r="O716" s="17">
        <v>0.30444749900081602</v>
      </c>
      <c r="P716" s="17">
        <v>0.30825187297885298</v>
      </c>
      <c r="Q716" s="17">
        <v>0.29948205042896198</v>
      </c>
      <c r="R716" s="17"/>
      <c r="S716" s="17">
        <v>0.21218693767691099</v>
      </c>
      <c r="T716" s="17">
        <v>0.293320398176252</v>
      </c>
      <c r="U716" s="17">
        <v>0.24812049676929299</v>
      </c>
      <c r="V716" s="17">
        <v>0.36237450969713397</v>
      </c>
      <c r="W716" s="17">
        <v>0.32483398968281801</v>
      </c>
      <c r="X716" s="17">
        <v>0.36914371660573397</v>
      </c>
      <c r="Y716" s="17">
        <v>0.27814826590793301</v>
      </c>
      <c r="Z716" s="17">
        <v>0.18880133886032899</v>
      </c>
      <c r="AA716" s="17">
        <v>0.292971381949581</v>
      </c>
      <c r="AB716" s="17">
        <v>0.34915480268049198</v>
      </c>
      <c r="AC716" s="17">
        <v>0.293731753762559</v>
      </c>
      <c r="AD716" s="17">
        <v>0.42460170058137803</v>
      </c>
      <c r="AE716" s="17"/>
      <c r="AF716" s="17">
        <v>0.25891047957353402</v>
      </c>
      <c r="AG716" s="17">
        <v>0.282359779192001</v>
      </c>
      <c r="AH716" s="17">
        <v>0.39439180208456498</v>
      </c>
      <c r="AI716" s="17">
        <v>0.24615323342651499</v>
      </c>
      <c r="AJ716" s="17">
        <v>0.246885988732961</v>
      </c>
      <c r="AK716" s="17"/>
      <c r="AL716" s="17">
        <v>0.327140482332194</v>
      </c>
      <c r="AM716" s="17">
        <v>0.31576130004561698</v>
      </c>
      <c r="AN716" s="17">
        <v>0.27705985128066701</v>
      </c>
      <c r="AO716" s="17">
        <v>0.20650562574655101</v>
      </c>
      <c r="AP716" s="17">
        <v>0.264326129063226</v>
      </c>
      <c r="AQ716" s="17"/>
      <c r="AR716" s="17">
        <v>0.21144357427916199</v>
      </c>
      <c r="AS716" s="17"/>
      <c r="AT716" s="17">
        <v>0.15503055536501201</v>
      </c>
      <c r="AU716" s="17"/>
      <c r="AV716" s="17">
        <v>0.181834435463127</v>
      </c>
      <c r="AW716" s="17"/>
      <c r="AX716" s="17">
        <v>0.37336495528473801</v>
      </c>
      <c r="AY716" s="17">
        <v>0.25308411353692301</v>
      </c>
      <c r="AZ716" s="17"/>
      <c r="BA716" s="17">
        <v>0.30544578927606097</v>
      </c>
      <c r="BB716" s="17">
        <v>0.29921431942465299</v>
      </c>
    </row>
    <row r="717" spans="2:54">
      <c r="B717" t="s">
        <v>219</v>
      </c>
      <c r="C717" s="17">
        <v>0.20309362787781399</v>
      </c>
      <c r="D717" s="17">
        <v>0.184725617486308</v>
      </c>
      <c r="E717" s="17">
        <v>0.22282598429755099</v>
      </c>
      <c r="F717" s="17"/>
      <c r="G717" s="17">
        <v>0.117790872993234</v>
      </c>
      <c r="H717" s="17">
        <v>0.16974839896246799</v>
      </c>
      <c r="I717" s="17">
        <v>0.23204029624331199</v>
      </c>
      <c r="J717" s="17">
        <v>0.228511175074843</v>
      </c>
      <c r="K717" s="17">
        <v>0.22867548163745199</v>
      </c>
      <c r="L717" s="17">
        <v>0.21921263485467299</v>
      </c>
      <c r="M717" s="17"/>
      <c r="N717" s="17">
        <v>0.161401295500188</v>
      </c>
      <c r="O717" s="17">
        <v>0.23421302626461901</v>
      </c>
      <c r="P717" s="17">
        <v>0.22452087729466499</v>
      </c>
      <c r="Q717" s="17">
        <v>0.19614380649211099</v>
      </c>
      <c r="R717" s="17"/>
      <c r="S717" s="17">
        <v>0.142880973347152</v>
      </c>
      <c r="T717" s="17">
        <v>0.238709309416657</v>
      </c>
      <c r="U717" s="17">
        <v>0.31164581660711699</v>
      </c>
      <c r="V717" s="17">
        <v>0.223180408871999</v>
      </c>
      <c r="W717" s="17">
        <v>0.194391573226181</v>
      </c>
      <c r="X717" s="17">
        <v>0.235012269256277</v>
      </c>
      <c r="Y717" s="17">
        <v>0.18244949751873901</v>
      </c>
      <c r="Z717" s="17">
        <v>0.13110865317435899</v>
      </c>
      <c r="AA717" s="17">
        <v>0.191364934676784</v>
      </c>
      <c r="AB717" s="17">
        <v>0.19653637593647699</v>
      </c>
      <c r="AC717" s="17">
        <v>0.237301947383251</v>
      </c>
      <c r="AD717" s="17">
        <v>9.6883357750224594E-2</v>
      </c>
      <c r="AE717" s="17"/>
      <c r="AF717" s="17">
        <v>0.109296925108864</v>
      </c>
      <c r="AG717" s="17">
        <v>0.25949346595608802</v>
      </c>
      <c r="AH717" s="17">
        <v>0.20994237794725901</v>
      </c>
      <c r="AI717" s="17">
        <v>0.25792889423262599</v>
      </c>
      <c r="AJ717" s="17">
        <v>0.29037194188390703</v>
      </c>
      <c r="AK717" s="17"/>
      <c r="AL717" s="17">
        <v>0.22158332896444499</v>
      </c>
      <c r="AM717" s="17">
        <v>0.24645048191282601</v>
      </c>
      <c r="AN717" s="17">
        <v>0.14515064583095599</v>
      </c>
      <c r="AO717" s="17">
        <v>0.18488003872731301</v>
      </c>
      <c r="AP717" s="17">
        <v>0</v>
      </c>
      <c r="AQ717" s="17"/>
      <c r="AR717" s="17">
        <v>0.163860953047406</v>
      </c>
      <c r="AS717" s="17"/>
      <c r="AT717" s="17">
        <v>0.17438386786176099</v>
      </c>
      <c r="AU717" s="17"/>
      <c r="AV717" s="17">
        <v>0.17858821210907</v>
      </c>
      <c r="AW717" s="17"/>
      <c r="AX717" s="17">
        <v>0.118816105234846</v>
      </c>
      <c r="AY717" s="17">
        <v>0.13112419577291301</v>
      </c>
      <c r="AZ717" s="17"/>
      <c r="BA717" s="17">
        <v>0.241518485313922</v>
      </c>
      <c r="BB717" s="17">
        <v>0.19766604068416799</v>
      </c>
    </row>
    <row r="718" spans="2:54">
      <c r="B718" t="s">
        <v>220</v>
      </c>
      <c r="C718" s="17">
        <v>7.91008885967356E-2</v>
      </c>
      <c r="D718" s="17">
        <v>7.7162586264885702E-2</v>
      </c>
      <c r="E718" s="17">
        <v>8.1399284256298998E-2</v>
      </c>
      <c r="F718" s="17"/>
      <c r="G718" s="17">
        <v>2.64866037080701E-2</v>
      </c>
      <c r="H718" s="17">
        <v>5.0934452089592103E-2</v>
      </c>
      <c r="I718" s="17">
        <v>6.6031106630695502E-2</v>
      </c>
      <c r="J718" s="17">
        <v>7.7423852376252003E-2</v>
      </c>
      <c r="K718" s="17">
        <v>9.7222582523419004E-2</v>
      </c>
      <c r="L718" s="17">
        <v>0.13256861220980101</v>
      </c>
      <c r="M718" s="17"/>
      <c r="N718" s="17">
        <v>7.3330255211582596E-2</v>
      </c>
      <c r="O718" s="17">
        <v>6.9454873756361293E-2</v>
      </c>
      <c r="P718" s="17">
        <v>6.0610296873954403E-2</v>
      </c>
      <c r="Q718" s="17">
        <v>0.112095705307919</v>
      </c>
      <c r="R718" s="17"/>
      <c r="S718" s="17">
        <v>4.8887896939895502E-2</v>
      </c>
      <c r="T718" s="17">
        <v>0.106054805417752</v>
      </c>
      <c r="U718" s="17">
        <v>7.9446760466850494E-2</v>
      </c>
      <c r="V718" s="17">
        <v>7.5029175881624194E-2</v>
      </c>
      <c r="W718" s="17">
        <v>5.9577043044585803E-2</v>
      </c>
      <c r="X718" s="17">
        <v>9.4828635391575294E-2</v>
      </c>
      <c r="Y718" s="17">
        <v>0.103813056148208</v>
      </c>
      <c r="Z718" s="17">
        <v>0.14690033788690601</v>
      </c>
      <c r="AA718" s="17">
        <v>7.7265009286971303E-2</v>
      </c>
      <c r="AB718" s="17">
        <v>6.6070317650010493E-2</v>
      </c>
      <c r="AC718" s="17">
        <v>0.101896709969594</v>
      </c>
      <c r="AD718" s="17">
        <v>2.8146851274489001E-2</v>
      </c>
      <c r="AE718" s="17"/>
      <c r="AF718" s="17">
        <v>3.0199200838094301E-2</v>
      </c>
      <c r="AG718" s="17">
        <v>0.132346572985163</v>
      </c>
      <c r="AH718" s="17">
        <v>5.6633122577665097E-2</v>
      </c>
      <c r="AI718" s="17">
        <v>1.8876460149148101E-2</v>
      </c>
      <c r="AJ718" s="17">
        <v>0.16647527138457699</v>
      </c>
      <c r="AK718" s="17"/>
      <c r="AL718" s="17">
        <v>0.125493218504871</v>
      </c>
      <c r="AM718" s="17">
        <v>5.4801821778279199E-2</v>
      </c>
      <c r="AN718" s="17">
        <v>5.2003149721636499E-2</v>
      </c>
      <c r="AO718" s="17">
        <v>4.0122912056114499E-2</v>
      </c>
      <c r="AP718" s="17">
        <v>0.11383027410217</v>
      </c>
      <c r="AQ718" s="17"/>
      <c r="AR718" s="17">
        <v>4.6730233267532499E-2</v>
      </c>
      <c r="AS718" s="17"/>
      <c r="AT718" s="17">
        <v>7.2513610253743199E-2</v>
      </c>
      <c r="AU718" s="17"/>
      <c r="AV718" s="17">
        <v>2.9342560492125899E-2</v>
      </c>
      <c r="AW718" s="17"/>
      <c r="AX718" s="17">
        <v>3.6463014485751101E-2</v>
      </c>
      <c r="AY718" s="17">
        <v>3.17051418922163E-2</v>
      </c>
      <c r="AZ718" s="17"/>
      <c r="BA718" s="17">
        <v>0.130788876529875</v>
      </c>
      <c r="BB718" s="17">
        <v>5.2390349223993098E-2</v>
      </c>
    </row>
    <row r="719" spans="2:54">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row>
    <row r="720" spans="2:54">
      <c r="B720" s="6" t="s">
        <v>266</v>
      </c>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row>
    <row r="721" spans="2:54">
      <c r="B721" s="24" t="s">
        <v>31</v>
      </c>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row>
    <row r="722" spans="2:54">
      <c r="B722" t="s">
        <v>216</v>
      </c>
      <c r="C722" s="17">
        <v>0.106530676458852</v>
      </c>
      <c r="D722" s="17">
        <v>0.120930707117983</v>
      </c>
      <c r="E722" s="17">
        <v>9.2056953560037097E-2</v>
      </c>
      <c r="F722" s="17"/>
      <c r="G722" s="17">
        <v>0.18984618559056901</v>
      </c>
      <c r="H722" s="17">
        <v>0.13145195614168201</v>
      </c>
      <c r="I722" s="17">
        <v>0.103146619452194</v>
      </c>
      <c r="J722" s="17">
        <v>0.119771982094263</v>
      </c>
      <c r="K722" s="17">
        <v>5.3561485638852199E-2</v>
      </c>
      <c r="L722" s="17">
        <v>6.1929032101179698E-2</v>
      </c>
      <c r="M722" s="17"/>
      <c r="N722" s="17">
        <v>0.14882958676067801</v>
      </c>
      <c r="O722" s="17">
        <v>9.4144959895292396E-2</v>
      </c>
      <c r="P722" s="17">
        <v>5.8576827171118701E-2</v>
      </c>
      <c r="Q722" s="17">
        <v>0.11744140333297901</v>
      </c>
      <c r="R722" s="17"/>
      <c r="S722" s="17">
        <v>0.196401187106478</v>
      </c>
      <c r="T722" s="17">
        <v>0.10246689306795601</v>
      </c>
      <c r="U722" s="17">
        <v>7.78614457670017E-2</v>
      </c>
      <c r="V722" s="17">
        <v>0.10919349850564899</v>
      </c>
      <c r="W722" s="17">
        <v>6.1050702985576397E-2</v>
      </c>
      <c r="X722" s="17">
        <v>6.9787928127051896E-2</v>
      </c>
      <c r="Y722" s="17">
        <v>6.8784549091396405E-2</v>
      </c>
      <c r="Z722" s="17">
        <v>0.109227391245733</v>
      </c>
      <c r="AA722" s="17">
        <v>0.12467411522456601</v>
      </c>
      <c r="AB722" s="17">
        <v>6.9278391604426198E-2</v>
      </c>
      <c r="AC722" s="17">
        <v>0.121628708638727</v>
      </c>
      <c r="AD722" s="17">
        <v>7.3305982323810207E-2</v>
      </c>
      <c r="AE722" s="17"/>
      <c r="AF722" s="17">
        <v>0.17581109016205901</v>
      </c>
      <c r="AG722" s="17">
        <v>8.9881795937469894E-2</v>
      </c>
      <c r="AH722" s="17">
        <v>0.104619542018143</v>
      </c>
      <c r="AI722" s="17">
        <v>0.16194968169770399</v>
      </c>
      <c r="AJ722" s="17">
        <v>3.2416512670525803E-2</v>
      </c>
      <c r="AK722" s="17"/>
      <c r="AL722" s="17">
        <v>7.0415607484104401E-2</v>
      </c>
      <c r="AM722" s="17">
        <v>9.9015821200889698E-2</v>
      </c>
      <c r="AN722" s="17">
        <v>0.14125667340067299</v>
      </c>
      <c r="AO722" s="17">
        <v>0.16770523447904101</v>
      </c>
      <c r="AP722" s="17">
        <v>0.27114138565769902</v>
      </c>
      <c r="AQ722" s="17"/>
      <c r="AR722" s="17">
        <v>0.18896105149391301</v>
      </c>
      <c r="AS722" s="17"/>
      <c r="AT722" s="17">
        <v>0.198056502790109</v>
      </c>
      <c r="AU722" s="17"/>
      <c r="AV722" s="17">
        <v>0.209464569904286</v>
      </c>
      <c r="AW722" s="17"/>
      <c r="AX722" s="17">
        <v>0.120117264816996</v>
      </c>
      <c r="AY722" s="17">
        <v>0.15271541813449599</v>
      </c>
      <c r="AZ722" s="17"/>
      <c r="BA722" s="17">
        <v>7.6296469068752204E-2</v>
      </c>
      <c r="BB722" s="17">
        <v>0.12108537583969201</v>
      </c>
    </row>
    <row r="723" spans="2:54">
      <c r="B723" t="s">
        <v>217</v>
      </c>
      <c r="C723" s="17">
        <v>0.36394541118877999</v>
      </c>
      <c r="D723" s="17">
        <v>0.39619446353800802</v>
      </c>
      <c r="E723" s="17">
        <v>0.32997895491027801</v>
      </c>
      <c r="F723" s="17"/>
      <c r="G723" s="17">
        <v>0.38134031479534702</v>
      </c>
      <c r="H723" s="17">
        <v>0.44373475510489102</v>
      </c>
      <c r="I723" s="17">
        <v>0.45800038997091402</v>
      </c>
      <c r="J723" s="17">
        <v>0.28249000462827101</v>
      </c>
      <c r="K723" s="17">
        <v>0.32728709903752701</v>
      </c>
      <c r="L723" s="17">
        <v>0.30902033419928199</v>
      </c>
      <c r="M723" s="17"/>
      <c r="N723" s="17">
        <v>0.44262571271434198</v>
      </c>
      <c r="O723" s="17">
        <v>0.35039419881842898</v>
      </c>
      <c r="P723" s="17">
        <v>0.33258734434465198</v>
      </c>
      <c r="Q723" s="17">
        <v>0.31985946676052401</v>
      </c>
      <c r="R723" s="17"/>
      <c r="S723" s="17">
        <v>0.43761665952059298</v>
      </c>
      <c r="T723" s="17">
        <v>0.32268684195251601</v>
      </c>
      <c r="U723" s="17">
        <v>0.358408411844304</v>
      </c>
      <c r="V723" s="17">
        <v>0.301969513302633</v>
      </c>
      <c r="W723" s="17">
        <v>0.36404106450547102</v>
      </c>
      <c r="X723" s="17">
        <v>0.34767888336782898</v>
      </c>
      <c r="Y723" s="17">
        <v>0.357146753242919</v>
      </c>
      <c r="Z723" s="17">
        <v>0.36916851407651802</v>
      </c>
      <c r="AA723" s="17">
        <v>0.36078695461884103</v>
      </c>
      <c r="AB723" s="17">
        <v>0.38410914425492798</v>
      </c>
      <c r="AC723" s="17">
        <v>0.43134072604823798</v>
      </c>
      <c r="AD723" s="17">
        <v>0.24804847960637499</v>
      </c>
      <c r="AE723" s="17"/>
      <c r="AF723" s="17">
        <v>0.49164897330188401</v>
      </c>
      <c r="AG723" s="17">
        <v>0.25179778244002998</v>
      </c>
      <c r="AH723" s="17">
        <v>0.397939782171428</v>
      </c>
      <c r="AI723" s="17">
        <v>0.487909533905727</v>
      </c>
      <c r="AJ723" s="17">
        <v>0.23594906154255399</v>
      </c>
      <c r="AK723" s="17"/>
      <c r="AL723" s="17">
        <v>0.32289503613280002</v>
      </c>
      <c r="AM723" s="17">
        <v>0.31393393632005701</v>
      </c>
      <c r="AN723" s="17">
        <v>0.39305956107564999</v>
      </c>
      <c r="AO723" s="17">
        <v>0.48884984630408101</v>
      </c>
      <c r="AP723" s="17">
        <v>0.58065877995592297</v>
      </c>
      <c r="AQ723" s="17"/>
      <c r="AR723" s="17">
        <v>0.39001452199417003</v>
      </c>
      <c r="AS723" s="17"/>
      <c r="AT723" s="17">
        <v>0.44966551556970502</v>
      </c>
      <c r="AU723" s="17"/>
      <c r="AV723" s="17">
        <v>0.36885745467509001</v>
      </c>
      <c r="AW723" s="17"/>
      <c r="AX723" s="17">
        <v>0.356141902613413</v>
      </c>
      <c r="AY723" s="17">
        <v>0.47854353712377501</v>
      </c>
      <c r="AZ723" s="17"/>
      <c r="BA723" s="17">
        <v>0.27941503160985198</v>
      </c>
      <c r="BB723" s="17">
        <v>0.40397826653164298</v>
      </c>
    </row>
    <row r="724" spans="2:54">
      <c r="B724" t="s">
        <v>218</v>
      </c>
      <c r="C724" s="17">
        <v>0.28304562207623002</v>
      </c>
      <c r="D724" s="17">
        <v>0.25010623194021903</v>
      </c>
      <c r="E724" s="17">
        <v>0.31640216299955398</v>
      </c>
      <c r="F724" s="17"/>
      <c r="G724" s="17">
        <v>0.25256472467656199</v>
      </c>
      <c r="H724" s="17">
        <v>0.213667871962368</v>
      </c>
      <c r="I724" s="17">
        <v>0.21221387418678</v>
      </c>
      <c r="J724" s="17">
        <v>0.33410210851039701</v>
      </c>
      <c r="K724" s="17">
        <v>0.339956719952969</v>
      </c>
      <c r="L724" s="17">
        <v>0.33227382593141402</v>
      </c>
      <c r="M724" s="17"/>
      <c r="N724" s="17">
        <v>0.229453257679338</v>
      </c>
      <c r="O724" s="17">
        <v>0.29842407943369897</v>
      </c>
      <c r="P724" s="17">
        <v>0.32795428165132601</v>
      </c>
      <c r="Q724" s="17">
        <v>0.28481016610441101</v>
      </c>
      <c r="R724" s="17"/>
      <c r="S724" s="17">
        <v>0.19910530511664401</v>
      </c>
      <c r="T724" s="17">
        <v>0.293523733798496</v>
      </c>
      <c r="U724" s="17">
        <v>0.23484281385282299</v>
      </c>
      <c r="V724" s="17">
        <v>0.32735930578787098</v>
      </c>
      <c r="W724" s="17">
        <v>0.366446957201365</v>
      </c>
      <c r="X724" s="17">
        <v>0.385773876896923</v>
      </c>
      <c r="Y724" s="17">
        <v>0.310495145969369</v>
      </c>
      <c r="Z724" s="17">
        <v>0.228474644086509</v>
      </c>
      <c r="AA724" s="17">
        <v>0.27485070138546802</v>
      </c>
      <c r="AB724" s="17">
        <v>0.25350124372030303</v>
      </c>
      <c r="AC724" s="17">
        <v>0.257161564173498</v>
      </c>
      <c r="AD724" s="17">
        <v>0.31885935232899698</v>
      </c>
      <c r="AE724" s="17"/>
      <c r="AF724" s="17">
        <v>0.226551918454521</v>
      </c>
      <c r="AG724" s="17">
        <v>0.34193064594237799</v>
      </c>
      <c r="AH724" s="17">
        <v>0.36564191038522798</v>
      </c>
      <c r="AI724" s="17">
        <v>0.23302920817780301</v>
      </c>
      <c r="AJ724" s="17">
        <v>0.26529638516489201</v>
      </c>
      <c r="AK724" s="17"/>
      <c r="AL724" s="17">
        <v>0.32436788449003601</v>
      </c>
      <c r="AM724" s="17">
        <v>0.33569811818620299</v>
      </c>
      <c r="AN724" s="17">
        <v>0.27302703382190702</v>
      </c>
      <c r="AO724" s="17">
        <v>0.15529847142473799</v>
      </c>
      <c r="AP724" s="17">
        <v>9.7802550078163297E-2</v>
      </c>
      <c r="AQ724" s="17"/>
      <c r="AR724" s="17">
        <v>0.212999281789858</v>
      </c>
      <c r="AS724" s="17"/>
      <c r="AT724" s="17">
        <v>0.12748171684439299</v>
      </c>
      <c r="AU724" s="17"/>
      <c r="AV724" s="17">
        <v>0.25759096516673302</v>
      </c>
      <c r="AW724" s="17"/>
      <c r="AX724" s="17">
        <v>0.36653663314985402</v>
      </c>
      <c r="AY724" s="17">
        <v>0.22148632455169701</v>
      </c>
      <c r="AZ724" s="17"/>
      <c r="BA724" s="17">
        <v>0.32548352683708798</v>
      </c>
      <c r="BB724" s="17">
        <v>0.26842988448997201</v>
      </c>
    </row>
    <row r="725" spans="2:54">
      <c r="B725" t="s">
        <v>219</v>
      </c>
      <c r="C725" s="17">
        <v>0.17840727218319399</v>
      </c>
      <c r="D725" s="17">
        <v>0.15777669725448601</v>
      </c>
      <c r="E725" s="17">
        <v>0.200383986077841</v>
      </c>
      <c r="F725" s="17"/>
      <c r="G725" s="17">
        <v>0.12518578204012301</v>
      </c>
      <c r="H725" s="17">
        <v>0.17027192220256601</v>
      </c>
      <c r="I725" s="17">
        <v>0.17320286295120599</v>
      </c>
      <c r="J725" s="17">
        <v>0.18194856913651899</v>
      </c>
      <c r="K725" s="17">
        <v>0.21587788989432699</v>
      </c>
      <c r="L725" s="17">
        <v>0.19495693077741799</v>
      </c>
      <c r="M725" s="17"/>
      <c r="N725" s="17">
        <v>0.12526665375617799</v>
      </c>
      <c r="O725" s="17">
        <v>0.186242031977913</v>
      </c>
      <c r="P725" s="17">
        <v>0.21134585671347</v>
      </c>
      <c r="Q725" s="17">
        <v>0.19659441109145201</v>
      </c>
      <c r="R725" s="17"/>
      <c r="S725" s="17">
        <v>0.13071636343969201</v>
      </c>
      <c r="T725" s="17">
        <v>0.191277244563542</v>
      </c>
      <c r="U725" s="17">
        <v>0.24849589217596399</v>
      </c>
      <c r="V725" s="17">
        <v>0.21302202030526499</v>
      </c>
      <c r="W725" s="17">
        <v>0.110437893605772</v>
      </c>
      <c r="X725" s="17">
        <v>0.15687817427130499</v>
      </c>
      <c r="Y725" s="17">
        <v>0.126805682127064</v>
      </c>
      <c r="Z725" s="17">
        <v>9.6473119343439606E-2</v>
      </c>
      <c r="AA725" s="17">
        <v>0.18297192591595701</v>
      </c>
      <c r="AB725" s="17">
        <v>0.249636082279802</v>
      </c>
      <c r="AC725" s="17">
        <v>0.17505067710753999</v>
      </c>
      <c r="AD725" s="17">
        <v>0.27957323405419299</v>
      </c>
      <c r="AE725" s="17"/>
      <c r="AF725" s="17">
        <v>8.8744072443502506E-2</v>
      </c>
      <c r="AG725" s="17">
        <v>0.23438493419026599</v>
      </c>
      <c r="AH725" s="17">
        <v>0.10966578105338801</v>
      </c>
      <c r="AI725" s="17">
        <v>9.0274369066235496E-2</v>
      </c>
      <c r="AJ725" s="17">
        <v>0.27888392788591199</v>
      </c>
      <c r="AK725" s="17"/>
      <c r="AL725" s="17">
        <v>0.183331183438143</v>
      </c>
      <c r="AM725" s="17">
        <v>0.19613494128839901</v>
      </c>
      <c r="AN725" s="17">
        <v>0.14718021308524501</v>
      </c>
      <c r="AO725" s="17">
        <v>0.15093229783127499</v>
      </c>
      <c r="AP725" s="17">
        <v>0</v>
      </c>
      <c r="AQ725" s="17"/>
      <c r="AR725" s="17">
        <v>0.15832111081250499</v>
      </c>
      <c r="AS725" s="17"/>
      <c r="AT725" s="17">
        <v>0.18506214336697899</v>
      </c>
      <c r="AU725" s="17"/>
      <c r="AV725" s="17">
        <v>0.105994164788349</v>
      </c>
      <c r="AW725" s="17"/>
      <c r="AX725" s="17">
        <v>0.125464355710207</v>
      </c>
      <c r="AY725" s="17">
        <v>0.11636154216233</v>
      </c>
      <c r="AZ725" s="17"/>
      <c r="BA725" s="17">
        <v>0.20347466091934599</v>
      </c>
      <c r="BB725" s="17">
        <v>0.16366140650337099</v>
      </c>
    </row>
    <row r="726" spans="2:54">
      <c r="B726" t="s">
        <v>220</v>
      </c>
      <c r="C726" s="17">
        <v>6.8071018092943802E-2</v>
      </c>
      <c r="D726" s="17">
        <v>7.4991900149303597E-2</v>
      </c>
      <c r="E726" s="17">
        <v>6.1177942452289899E-2</v>
      </c>
      <c r="F726" s="17"/>
      <c r="G726" s="17">
        <v>5.1062992897398699E-2</v>
      </c>
      <c r="H726" s="17">
        <v>4.08734945884923E-2</v>
      </c>
      <c r="I726" s="17">
        <v>5.3436253438907198E-2</v>
      </c>
      <c r="J726" s="17">
        <v>8.1687335630550001E-2</v>
      </c>
      <c r="K726" s="17">
        <v>6.3316805476323901E-2</v>
      </c>
      <c r="L726" s="17">
        <v>0.10181987699070701</v>
      </c>
      <c r="M726" s="17"/>
      <c r="N726" s="17">
        <v>5.3824789089463497E-2</v>
      </c>
      <c r="O726" s="17">
        <v>7.0794729874665993E-2</v>
      </c>
      <c r="P726" s="17">
        <v>6.95356901194331E-2</v>
      </c>
      <c r="Q726" s="17">
        <v>8.1294552710634196E-2</v>
      </c>
      <c r="R726" s="17"/>
      <c r="S726" s="17">
        <v>3.6160484816592599E-2</v>
      </c>
      <c r="T726" s="17">
        <v>9.0045286617490394E-2</v>
      </c>
      <c r="U726" s="17">
        <v>8.0391436359907795E-2</v>
      </c>
      <c r="V726" s="17">
        <v>4.8455662098581903E-2</v>
      </c>
      <c r="W726" s="17">
        <v>9.8023381701815598E-2</v>
      </c>
      <c r="X726" s="17">
        <v>3.9881137336890797E-2</v>
      </c>
      <c r="Y726" s="17">
        <v>0.13676786956925099</v>
      </c>
      <c r="Z726" s="17">
        <v>0.19665633124780099</v>
      </c>
      <c r="AA726" s="17">
        <v>5.6716302855168099E-2</v>
      </c>
      <c r="AB726" s="17">
        <v>4.34751381405412E-2</v>
      </c>
      <c r="AC726" s="17">
        <v>1.4818324031997E-2</v>
      </c>
      <c r="AD726" s="17">
        <v>8.0212951686624498E-2</v>
      </c>
      <c r="AE726" s="17"/>
      <c r="AF726" s="17">
        <v>1.7243945638034299E-2</v>
      </c>
      <c r="AG726" s="17">
        <v>8.2004841489856303E-2</v>
      </c>
      <c r="AH726" s="17">
        <v>2.21329843718138E-2</v>
      </c>
      <c r="AI726" s="17">
        <v>2.68372071525298E-2</v>
      </c>
      <c r="AJ726" s="17">
        <v>0.18745411273611601</v>
      </c>
      <c r="AK726" s="17"/>
      <c r="AL726" s="17">
        <v>9.89902884549166E-2</v>
      </c>
      <c r="AM726" s="17">
        <v>5.5217183004450401E-2</v>
      </c>
      <c r="AN726" s="17">
        <v>4.54765186165259E-2</v>
      </c>
      <c r="AO726" s="17">
        <v>3.7214149960865098E-2</v>
      </c>
      <c r="AP726" s="17">
        <v>5.0397284308215003E-2</v>
      </c>
      <c r="AQ726" s="17"/>
      <c r="AR726" s="17">
        <v>4.9704033909554503E-2</v>
      </c>
      <c r="AS726" s="17"/>
      <c r="AT726" s="17">
        <v>3.9734121428814703E-2</v>
      </c>
      <c r="AU726" s="17"/>
      <c r="AV726" s="17">
        <v>5.8092845465542102E-2</v>
      </c>
      <c r="AW726" s="17"/>
      <c r="AX726" s="17">
        <v>3.1739843709530098E-2</v>
      </c>
      <c r="AY726" s="17">
        <v>3.0893178027702702E-2</v>
      </c>
      <c r="AZ726" s="17"/>
      <c r="BA726" s="17">
        <v>0.115330311564962</v>
      </c>
      <c r="BB726" s="17">
        <v>4.2845066635322802E-2</v>
      </c>
    </row>
    <row r="727" spans="2:54">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row>
    <row r="728" spans="2:54">
      <c r="B728" s="6" t="s">
        <v>267</v>
      </c>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row>
    <row r="729" spans="2:54">
      <c r="B729" s="24" t="s">
        <v>31</v>
      </c>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row>
    <row r="730" spans="2:54">
      <c r="B730" t="s">
        <v>216</v>
      </c>
      <c r="C730" s="17">
        <v>0.13763584707608201</v>
      </c>
      <c r="D730" s="17">
        <v>0.17266688445857001</v>
      </c>
      <c r="E730" s="17">
        <v>0.101970126422952</v>
      </c>
      <c r="F730" s="17"/>
      <c r="G730" s="17">
        <v>0.20214467117593399</v>
      </c>
      <c r="H730" s="17">
        <v>0.15963969430720701</v>
      </c>
      <c r="I730" s="17">
        <v>0.12297530989441</v>
      </c>
      <c r="J730" s="17">
        <v>0.15199479801388299</v>
      </c>
      <c r="K730" s="17">
        <v>0.11387428656814801</v>
      </c>
      <c r="L730" s="17">
        <v>9.6815286750258703E-2</v>
      </c>
      <c r="M730" s="17"/>
      <c r="N730" s="17">
        <v>0.23213113194691801</v>
      </c>
      <c r="O730" s="17">
        <v>0.12996073549542</v>
      </c>
      <c r="P730" s="17">
        <v>7.1994437553022095E-2</v>
      </c>
      <c r="Q730" s="17">
        <v>0.10830938447529501</v>
      </c>
      <c r="R730" s="17"/>
      <c r="S730" s="17">
        <v>0.247828683487678</v>
      </c>
      <c r="T730" s="17">
        <v>0.12005253446681501</v>
      </c>
      <c r="U730" s="17">
        <v>0.127498488105803</v>
      </c>
      <c r="V730" s="17">
        <v>0.145101544911136</v>
      </c>
      <c r="W730" s="17">
        <v>6.8480430123987704E-2</v>
      </c>
      <c r="X730" s="17">
        <v>6.5143710232638305E-2</v>
      </c>
      <c r="Y730" s="17">
        <v>0.11444146503729399</v>
      </c>
      <c r="Z730" s="17">
        <v>0.100438994175434</v>
      </c>
      <c r="AA730" s="17">
        <v>0.13821793884120601</v>
      </c>
      <c r="AB730" s="17">
        <v>0.13632488763908099</v>
      </c>
      <c r="AC730" s="17">
        <v>9.2251794214075603E-2</v>
      </c>
      <c r="AD730" s="17">
        <v>0.18703068595897801</v>
      </c>
      <c r="AE730" s="17"/>
      <c r="AF730" s="17">
        <v>0.228402995886789</v>
      </c>
      <c r="AG730" s="17">
        <v>8.9308100675330002E-2</v>
      </c>
      <c r="AH730" s="17">
        <v>0.14910242106645599</v>
      </c>
      <c r="AI730" s="17">
        <v>0.189331771861149</v>
      </c>
      <c r="AJ730" s="17">
        <v>5.1644564754312901E-2</v>
      </c>
      <c r="AK730" s="17"/>
      <c r="AL730" s="17">
        <v>8.2293790738664899E-2</v>
      </c>
      <c r="AM730" s="17">
        <v>0.132600094817033</v>
      </c>
      <c r="AN730" s="17">
        <v>0.183256786359382</v>
      </c>
      <c r="AO730" s="17">
        <v>0.22659021050525599</v>
      </c>
      <c r="AP730" s="17">
        <v>0.30542249931852999</v>
      </c>
      <c r="AQ730" s="17"/>
      <c r="AR730" s="17">
        <v>0.236754384167007</v>
      </c>
      <c r="AS730" s="17"/>
      <c r="AT730" s="17">
        <v>0.226213012641129</v>
      </c>
      <c r="AU730" s="17"/>
      <c r="AV730" s="17">
        <v>0.25613940911219502</v>
      </c>
      <c r="AW730" s="17"/>
      <c r="AX730" s="17">
        <v>0.147156119797591</v>
      </c>
      <c r="AY730" s="17">
        <v>0.21608928074432401</v>
      </c>
      <c r="AZ730" s="17"/>
      <c r="BA730" s="17">
        <v>0.103295370725157</v>
      </c>
      <c r="BB730" s="17">
        <v>0.15950159724027099</v>
      </c>
    </row>
    <row r="731" spans="2:54">
      <c r="B731" t="s">
        <v>217</v>
      </c>
      <c r="C731" s="17">
        <v>0.39725201322985298</v>
      </c>
      <c r="D731" s="17">
        <v>0.41083996874871398</v>
      </c>
      <c r="E731" s="17">
        <v>0.38268433688501902</v>
      </c>
      <c r="F731" s="17"/>
      <c r="G731" s="17">
        <v>0.43272056096578299</v>
      </c>
      <c r="H731" s="17">
        <v>0.449469810198105</v>
      </c>
      <c r="I731" s="17">
        <v>0.46487947267770502</v>
      </c>
      <c r="J731" s="17">
        <v>0.37080133021148598</v>
      </c>
      <c r="K731" s="17">
        <v>0.355202558941561</v>
      </c>
      <c r="L731" s="17">
        <v>0.33057497157118798</v>
      </c>
      <c r="M731" s="17"/>
      <c r="N731" s="17">
        <v>0.418941104080295</v>
      </c>
      <c r="O731" s="17">
        <v>0.40916479695806901</v>
      </c>
      <c r="P731" s="17">
        <v>0.390899813045964</v>
      </c>
      <c r="Q731" s="17">
        <v>0.36197894434070599</v>
      </c>
      <c r="R731" s="17"/>
      <c r="S731" s="17">
        <v>0.420750370812985</v>
      </c>
      <c r="T731" s="17">
        <v>0.41091653501975001</v>
      </c>
      <c r="U731" s="17">
        <v>0.35534869208950398</v>
      </c>
      <c r="V731" s="17">
        <v>0.370909264790727</v>
      </c>
      <c r="W731" s="17">
        <v>0.41793294863578401</v>
      </c>
      <c r="X731" s="17">
        <v>0.44267395769722301</v>
      </c>
      <c r="Y731" s="17">
        <v>0.32293007623752701</v>
      </c>
      <c r="Z731" s="17">
        <v>0.37391845370013299</v>
      </c>
      <c r="AA731" s="17">
        <v>0.43407395404369598</v>
      </c>
      <c r="AB731" s="17">
        <v>0.40193360739523798</v>
      </c>
      <c r="AC731" s="17">
        <v>0.44532935520992101</v>
      </c>
      <c r="AD731" s="17">
        <v>0.22675540381451101</v>
      </c>
      <c r="AE731" s="17"/>
      <c r="AF731" s="17">
        <v>0.50591283011324795</v>
      </c>
      <c r="AG731" s="17">
        <v>0.35365108887333602</v>
      </c>
      <c r="AH731" s="17">
        <v>0.37596215690499302</v>
      </c>
      <c r="AI731" s="17">
        <v>0.50241979037764495</v>
      </c>
      <c r="AJ731" s="17">
        <v>0.26455213875489197</v>
      </c>
      <c r="AK731" s="17"/>
      <c r="AL731" s="17">
        <v>0.32879367196327203</v>
      </c>
      <c r="AM731" s="17">
        <v>0.39163545702538</v>
      </c>
      <c r="AN731" s="17">
        <v>0.46031624006020799</v>
      </c>
      <c r="AO731" s="17">
        <v>0.43537578134425697</v>
      </c>
      <c r="AP731" s="17">
        <v>0.40790163779824901</v>
      </c>
      <c r="AQ731" s="17"/>
      <c r="AR731" s="17">
        <v>0.41939470384252298</v>
      </c>
      <c r="AS731" s="17"/>
      <c r="AT731" s="17">
        <v>0.47432511168535901</v>
      </c>
      <c r="AU731" s="17"/>
      <c r="AV731" s="17">
        <v>0.44339942472888799</v>
      </c>
      <c r="AW731" s="17"/>
      <c r="AX731" s="17">
        <v>0.47417624685641402</v>
      </c>
      <c r="AY731" s="17">
        <v>0.47171271953257998</v>
      </c>
      <c r="AZ731" s="17"/>
      <c r="BA731" s="17">
        <v>0.31810697100624802</v>
      </c>
      <c r="BB731" s="17">
        <v>0.457654640121471</v>
      </c>
    </row>
    <row r="732" spans="2:54">
      <c r="B732" t="s">
        <v>218</v>
      </c>
      <c r="C732" s="17">
        <v>0.25956005791529901</v>
      </c>
      <c r="D732" s="17">
        <v>0.240789365555651</v>
      </c>
      <c r="E732" s="17">
        <v>0.27819456151863797</v>
      </c>
      <c r="F732" s="17"/>
      <c r="G732" s="17">
        <v>0.183222957502405</v>
      </c>
      <c r="H732" s="17">
        <v>0.189549296329589</v>
      </c>
      <c r="I732" s="17">
        <v>0.20264521983234601</v>
      </c>
      <c r="J732" s="17">
        <v>0.27849998793186698</v>
      </c>
      <c r="K732" s="17">
        <v>0.30149056617542103</v>
      </c>
      <c r="L732" s="17">
        <v>0.36180363226234802</v>
      </c>
      <c r="M732" s="17"/>
      <c r="N732" s="17">
        <v>0.20473468181174001</v>
      </c>
      <c r="O732" s="17">
        <v>0.25053317127596197</v>
      </c>
      <c r="P732" s="17">
        <v>0.28214526432917097</v>
      </c>
      <c r="Q732" s="17">
        <v>0.30527279961220199</v>
      </c>
      <c r="R732" s="17"/>
      <c r="S732" s="17">
        <v>0.17624665483815299</v>
      </c>
      <c r="T732" s="17">
        <v>0.26334650764498402</v>
      </c>
      <c r="U732" s="17">
        <v>0.277678834977102</v>
      </c>
      <c r="V732" s="17">
        <v>0.28455090703566899</v>
      </c>
      <c r="W732" s="17">
        <v>0.308913925242572</v>
      </c>
      <c r="X732" s="17">
        <v>0.30724598184636998</v>
      </c>
      <c r="Y732" s="17">
        <v>0.30341689575257202</v>
      </c>
      <c r="Z732" s="17">
        <v>0.23532369942874101</v>
      </c>
      <c r="AA732" s="17">
        <v>0.21730879593511199</v>
      </c>
      <c r="AB732" s="17">
        <v>0.24973349148641999</v>
      </c>
      <c r="AC732" s="17">
        <v>0.28261733493961999</v>
      </c>
      <c r="AD732" s="17">
        <v>0.35923195863669299</v>
      </c>
      <c r="AE732" s="17"/>
      <c r="AF732" s="17">
        <v>0.17278778926911201</v>
      </c>
      <c r="AG732" s="17">
        <v>0.28108290349899001</v>
      </c>
      <c r="AH732" s="17">
        <v>0.32861343864114001</v>
      </c>
      <c r="AI732" s="17">
        <v>0.16478778836816901</v>
      </c>
      <c r="AJ732" s="17">
        <v>0.29698289622299101</v>
      </c>
      <c r="AK732" s="17"/>
      <c r="AL732" s="17">
        <v>0.33345183129943201</v>
      </c>
      <c r="AM732" s="17">
        <v>0.26363285313603602</v>
      </c>
      <c r="AN732" s="17">
        <v>0.23088645876164801</v>
      </c>
      <c r="AO732" s="17">
        <v>0.180736445965409</v>
      </c>
      <c r="AP732" s="17">
        <v>0.236278578575005</v>
      </c>
      <c r="AQ732" s="17"/>
      <c r="AR732" s="17">
        <v>0.15830928781510401</v>
      </c>
      <c r="AS732" s="17"/>
      <c r="AT732" s="17">
        <v>7.1152729867455605E-2</v>
      </c>
      <c r="AU732" s="17"/>
      <c r="AV732" s="17">
        <v>0.14213457389583101</v>
      </c>
      <c r="AW732" s="17"/>
      <c r="AX732" s="17">
        <v>0.255369028405938</v>
      </c>
      <c r="AY732" s="17">
        <v>0.18165875960496899</v>
      </c>
      <c r="AZ732" s="17"/>
      <c r="BA732" s="17">
        <v>0.30291748857879902</v>
      </c>
      <c r="BB732" s="17">
        <v>0.242287281598423</v>
      </c>
    </row>
    <row r="733" spans="2:54">
      <c r="B733" t="s">
        <v>219</v>
      </c>
      <c r="C733" s="17">
        <v>0.14235305889116801</v>
      </c>
      <c r="D733" s="17">
        <v>0.10677425172935701</v>
      </c>
      <c r="E733" s="17">
        <v>0.17963381652965299</v>
      </c>
      <c r="F733" s="17"/>
      <c r="G733" s="17">
        <v>0.129167469220904</v>
      </c>
      <c r="H733" s="17">
        <v>0.161378860473606</v>
      </c>
      <c r="I733" s="17">
        <v>0.159748936825891</v>
      </c>
      <c r="J733" s="17">
        <v>0.12943119418954599</v>
      </c>
      <c r="K733" s="17">
        <v>0.13600668577036501</v>
      </c>
      <c r="L733" s="17">
        <v>0.137011239266464</v>
      </c>
      <c r="M733" s="17"/>
      <c r="N733" s="17">
        <v>9.1076601640636301E-2</v>
      </c>
      <c r="O733" s="17">
        <v>0.152831811151008</v>
      </c>
      <c r="P733" s="17">
        <v>0.19431433991354699</v>
      </c>
      <c r="Q733" s="17">
        <v>0.14020725172142401</v>
      </c>
      <c r="R733" s="17"/>
      <c r="S733" s="17">
        <v>0.105082305018844</v>
      </c>
      <c r="T733" s="17">
        <v>0.118295062213258</v>
      </c>
      <c r="U733" s="17">
        <v>0.15306632266425099</v>
      </c>
      <c r="V733" s="17">
        <v>0.16880326629977899</v>
      </c>
      <c r="W733" s="17">
        <v>0.11894904177196899</v>
      </c>
      <c r="X733" s="17">
        <v>0.153289875134036</v>
      </c>
      <c r="Y733" s="17">
        <v>0.165629926214624</v>
      </c>
      <c r="Z733" s="17">
        <v>0.16550219630392199</v>
      </c>
      <c r="AA733" s="17">
        <v>0.15517575573494499</v>
      </c>
      <c r="AB733" s="17">
        <v>0.18093597005467199</v>
      </c>
      <c r="AC733" s="17">
        <v>0.126249686005557</v>
      </c>
      <c r="AD733" s="17">
        <v>0.118622148628705</v>
      </c>
      <c r="AE733" s="17"/>
      <c r="AF733" s="17">
        <v>7.5370264937338199E-2</v>
      </c>
      <c r="AG733" s="17">
        <v>0.17461956219451399</v>
      </c>
      <c r="AH733" s="17">
        <v>0.124188999015597</v>
      </c>
      <c r="AI733" s="17">
        <v>0.116623442240508</v>
      </c>
      <c r="AJ733" s="17">
        <v>0.237317866088258</v>
      </c>
      <c r="AK733" s="17"/>
      <c r="AL733" s="17">
        <v>0.157797311547305</v>
      </c>
      <c r="AM733" s="17">
        <v>0.143873471186171</v>
      </c>
      <c r="AN733" s="17">
        <v>0.104354137838926</v>
      </c>
      <c r="AO733" s="17">
        <v>0.11972756237349801</v>
      </c>
      <c r="AP733" s="17">
        <v>0</v>
      </c>
      <c r="AQ733" s="17"/>
      <c r="AR733" s="17">
        <v>0.144720640629176</v>
      </c>
      <c r="AS733" s="17"/>
      <c r="AT733" s="17">
        <v>0.13263388125863801</v>
      </c>
      <c r="AU733" s="17"/>
      <c r="AV733" s="17">
        <v>0.13335196673515801</v>
      </c>
      <c r="AW733" s="17"/>
      <c r="AX733" s="17">
        <v>0.112484187333265</v>
      </c>
      <c r="AY733" s="17">
        <v>0.113311417725026</v>
      </c>
      <c r="AZ733" s="17"/>
      <c r="BA733" s="17">
        <v>0.166991008403781</v>
      </c>
      <c r="BB733" s="17">
        <v>0.106351989859386</v>
      </c>
    </row>
    <row r="734" spans="2:54">
      <c r="B734" t="s">
        <v>220</v>
      </c>
      <c r="C734" s="17">
        <v>6.3199022887598294E-2</v>
      </c>
      <c r="D734" s="17">
        <v>6.8929529507708295E-2</v>
      </c>
      <c r="E734" s="17">
        <v>5.7517158643737701E-2</v>
      </c>
      <c r="F734" s="17"/>
      <c r="G734" s="17">
        <v>5.2744341134975198E-2</v>
      </c>
      <c r="H734" s="17">
        <v>3.9962338691492599E-2</v>
      </c>
      <c r="I734" s="17">
        <v>4.9751060769648602E-2</v>
      </c>
      <c r="J734" s="17">
        <v>6.9272689653218505E-2</v>
      </c>
      <c r="K734" s="17">
        <v>9.3425902544503794E-2</v>
      </c>
      <c r="L734" s="17">
        <v>7.3794870149741107E-2</v>
      </c>
      <c r="M734" s="17"/>
      <c r="N734" s="17">
        <v>5.3116480520410798E-2</v>
      </c>
      <c r="O734" s="17">
        <v>5.7509485119540897E-2</v>
      </c>
      <c r="P734" s="17">
        <v>6.0646145158296097E-2</v>
      </c>
      <c r="Q734" s="17">
        <v>8.4231619850372599E-2</v>
      </c>
      <c r="R734" s="17"/>
      <c r="S734" s="17">
        <v>5.0091985842339599E-2</v>
      </c>
      <c r="T734" s="17">
        <v>8.7389360655193302E-2</v>
      </c>
      <c r="U734" s="17">
        <v>8.6407662163340795E-2</v>
      </c>
      <c r="V734" s="17">
        <v>3.0635016962689301E-2</v>
      </c>
      <c r="W734" s="17">
        <v>8.5723654225687895E-2</v>
      </c>
      <c r="X734" s="17">
        <v>3.1646475089732298E-2</v>
      </c>
      <c r="Y734" s="17">
        <v>9.3581636757983394E-2</v>
      </c>
      <c r="Z734" s="17">
        <v>0.12481665639177</v>
      </c>
      <c r="AA734" s="17">
        <v>5.5223555445040901E-2</v>
      </c>
      <c r="AB734" s="17">
        <v>3.1072043424589201E-2</v>
      </c>
      <c r="AC734" s="17">
        <v>5.3551829630826497E-2</v>
      </c>
      <c r="AD734" s="17">
        <v>0.108359802961113</v>
      </c>
      <c r="AE734" s="17"/>
      <c r="AF734" s="17">
        <v>1.7526119793511801E-2</v>
      </c>
      <c r="AG734" s="17">
        <v>0.101338344757831</v>
      </c>
      <c r="AH734" s="17">
        <v>2.21329843718138E-2</v>
      </c>
      <c r="AI734" s="17">
        <v>2.68372071525298E-2</v>
      </c>
      <c r="AJ734" s="17">
        <v>0.14950253417954601</v>
      </c>
      <c r="AK734" s="17"/>
      <c r="AL734" s="17">
        <v>9.7663394451326602E-2</v>
      </c>
      <c r="AM734" s="17">
        <v>6.8258123835379894E-2</v>
      </c>
      <c r="AN734" s="17">
        <v>2.1186376979837301E-2</v>
      </c>
      <c r="AO734" s="17">
        <v>3.7569999811579699E-2</v>
      </c>
      <c r="AP734" s="17">
        <v>5.0397284308215003E-2</v>
      </c>
      <c r="AQ734" s="17"/>
      <c r="AR734" s="17">
        <v>4.0820983546189099E-2</v>
      </c>
      <c r="AS734" s="17"/>
      <c r="AT734" s="17">
        <v>9.5675264547418606E-2</v>
      </c>
      <c r="AU734" s="17"/>
      <c r="AV734" s="17">
        <v>2.4974625527928299E-2</v>
      </c>
      <c r="AW734" s="17"/>
      <c r="AX734" s="17">
        <v>1.0814417606791801E-2</v>
      </c>
      <c r="AY734" s="17">
        <v>1.72278223931015E-2</v>
      </c>
      <c r="AZ734" s="17"/>
      <c r="BA734" s="17">
        <v>0.108689161286016</v>
      </c>
      <c r="BB734" s="17">
        <v>3.42044911804497E-2</v>
      </c>
    </row>
    <row r="735" spans="2:54">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row>
    <row r="736" spans="2:54">
      <c r="B736" s="6" t="s">
        <v>268</v>
      </c>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row>
    <row r="737" spans="2:54">
      <c r="B737" s="24" t="s">
        <v>31</v>
      </c>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row>
    <row r="738" spans="2:54">
      <c r="B738" t="s">
        <v>216</v>
      </c>
      <c r="C738" s="17">
        <v>0.109614708288823</v>
      </c>
      <c r="D738" s="17">
        <v>0.140006376150654</v>
      </c>
      <c r="E738" s="17">
        <v>7.8635711364909794E-2</v>
      </c>
      <c r="F738" s="17"/>
      <c r="G738" s="17">
        <v>0.20436076550593801</v>
      </c>
      <c r="H738" s="17">
        <v>0.144717230480538</v>
      </c>
      <c r="I738" s="17">
        <v>0.13664283217585299</v>
      </c>
      <c r="J738" s="17">
        <v>0.119065216239267</v>
      </c>
      <c r="K738" s="17">
        <v>4.56758753839165E-2</v>
      </c>
      <c r="L738" s="17">
        <v>3.5908002251080498E-2</v>
      </c>
      <c r="M738" s="17"/>
      <c r="N738" s="17">
        <v>0.16067008785402501</v>
      </c>
      <c r="O738" s="17">
        <v>8.4411640437453306E-2</v>
      </c>
      <c r="P738" s="17">
        <v>6.6249996198790295E-2</v>
      </c>
      <c r="Q738" s="17">
        <v>0.120180289318981</v>
      </c>
      <c r="R738" s="17"/>
      <c r="S738" s="17">
        <v>0.196962612138775</v>
      </c>
      <c r="T738" s="17">
        <v>7.9766139102148498E-2</v>
      </c>
      <c r="U738" s="17">
        <v>0.103963990638948</v>
      </c>
      <c r="V738" s="17">
        <v>0.15527963690732799</v>
      </c>
      <c r="W738" s="17">
        <v>0.115598403171155</v>
      </c>
      <c r="X738" s="17">
        <v>6.31191978106284E-2</v>
      </c>
      <c r="Y738" s="17">
        <v>6.5936126517830901E-2</v>
      </c>
      <c r="Z738" s="17">
        <v>5.6767594128372199E-2</v>
      </c>
      <c r="AA738" s="17">
        <v>0.139374574485882</v>
      </c>
      <c r="AB738" s="17">
        <v>5.1986277583500301E-2</v>
      </c>
      <c r="AC738" s="17">
        <v>8.0218222004861603E-2</v>
      </c>
      <c r="AD738" s="17">
        <v>7.3305982323810207E-2</v>
      </c>
      <c r="AE738" s="17"/>
      <c r="AF738" s="17">
        <v>0.20519671806883899</v>
      </c>
      <c r="AG738" s="17">
        <v>8.2876344036528604E-2</v>
      </c>
      <c r="AH738" s="17">
        <v>7.8285672597904393E-2</v>
      </c>
      <c r="AI738" s="17">
        <v>8.9238885016360306E-2</v>
      </c>
      <c r="AJ738" s="17">
        <v>4.3199600847413401E-2</v>
      </c>
      <c r="AK738" s="17"/>
      <c r="AL738" s="17">
        <v>5.4775785239012498E-2</v>
      </c>
      <c r="AM738" s="17">
        <v>0.106957303387732</v>
      </c>
      <c r="AN738" s="17">
        <v>0.14941265595560699</v>
      </c>
      <c r="AO738" s="17">
        <v>0.19387001748874699</v>
      </c>
      <c r="AP738" s="17">
        <v>0.27059665024638102</v>
      </c>
      <c r="AQ738" s="17"/>
      <c r="AR738" s="17">
        <v>0.214519297483867</v>
      </c>
      <c r="AS738" s="17"/>
      <c r="AT738" s="17">
        <v>0.22645119618780199</v>
      </c>
      <c r="AU738" s="17"/>
      <c r="AV738" s="17">
        <v>0.26652048771683401</v>
      </c>
      <c r="AW738" s="17"/>
      <c r="AX738" s="17">
        <v>0.11113148270527599</v>
      </c>
      <c r="AY738" s="17">
        <v>0.17425207451272101</v>
      </c>
      <c r="AZ738" s="17"/>
      <c r="BA738" s="17">
        <v>5.8761806706629401E-2</v>
      </c>
      <c r="BB738" s="17">
        <v>0.13452793155845599</v>
      </c>
    </row>
    <row r="739" spans="2:54">
      <c r="B739" t="s">
        <v>217</v>
      </c>
      <c r="C739" s="17">
        <v>0.331907645259721</v>
      </c>
      <c r="D739" s="17">
        <v>0.35952990340944202</v>
      </c>
      <c r="E739" s="17">
        <v>0.30259987180972803</v>
      </c>
      <c r="F739" s="17"/>
      <c r="G739" s="17">
        <v>0.38412142109199499</v>
      </c>
      <c r="H739" s="17">
        <v>0.42137254775083499</v>
      </c>
      <c r="I739" s="17">
        <v>0.40781961331848099</v>
      </c>
      <c r="J739" s="17">
        <v>0.30910241287454898</v>
      </c>
      <c r="K739" s="17">
        <v>0.32159976238670201</v>
      </c>
      <c r="L739" s="17">
        <v>0.198461343524753</v>
      </c>
      <c r="M739" s="17"/>
      <c r="N739" s="17">
        <v>0.38401702298502899</v>
      </c>
      <c r="O739" s="17">
        <v>0.31405640444841998</v>
      </c>
      <c r="P739" s="17">
        <v>0.333503054438063</v>
      </c>
      <c r="Q739" s="17">
        <v>0.28637357020514798</v>
      </c>
      <c r="R739" s="17"/>
      <c r="S739" s="17">
        <v>0.41776971437034</v>
      </c>
      <c r="T739" s="17">
        <v>0.28251873821273898</v>
      </c>
      <c r="U739" s="17">
        <v>0.34287820412780401</v>
      </c>
      <c r="V739" s="17">
        <v>0.31692829996759098</v>
      </c>
      <c r="W739" s="17">
        <v>0.29557549809952299</v>
      </c>
      <c r="X739" s="17">
        <v>0.30115040315480501</v>
      </c>
      <c r="Y739" s="17">
        <v>0.30406984863346997</v>
      </c>
      <c r="Z739" s="17">
        <v>0.329273866081912</v>
      </c>
      <c r="AA739" s="17">
        <v>0.31995906413185399</v>
      </c>
      <c r="AB739" s="17">
        <v>0.38467887398920703</v>
      </c>
      <c r="AC739" s="17">
        <v>0.32681428408255597</v>
      </c>
      <c r="AD739" s="17">
        <v>0.24765718784929899</v>
      </c>
      <c r="AE739" s="17"/>
      <c r="AF739" s="17">
        <v>0.43077625043349099</v>
      </c>
      <c r="AG739" s="17">
        <v>0.229946475858234</v>
      </c>
      <c r="AH739" s="17">
        <v>0.41516584449111799</v>
      </c>
      <c r="AI739" s="17">
        <v>0.45025397468229</v>
      </c>
      <c r="AJ739" s="17">
        <v>0.23261329687858201</v>
      </c>
      <c r="AK739" s="17"/>
      <c r="AL739" s="17">
        <v>0.26979801548518401</v>
      </c>
      <c r="AM739" s="17">
        <v>0.29911954146471798</v>
      </c>
      <c r="AN739" s="17">
        <v>0.42171572410077102</v>
      </c>
      <c r="AO739" s="17">
        <v>0.39931907888873402</v>
      </c>
      <c r="AP739" s="17">
        <v>0.50754204367529898</v>
      </c>
      <c r="AQ739" s="17"/>
      <c r="AR739" s="17">
        <v>0.41980192655537102</v>
      </c>
      <c r="AS739" s="17"/>
      <c r="AT739" s="17">
        <v>0.44068280321401898</v>
      </c>
      <c r="AU739" s="17"/>
      <c r="AV739" s="17">
        <v>0.40890447671086999</v>
      </c>
      <c r="AW739" s="17"/>
      <c r="AX739" s="17">
        <v>0.355786870682818</v>
      </c>
      <c r="AY739" s="17">
        <v>0.44468322112863901</v>
      </c>
      <c r="AZ739" s="17"/>
      <c r="BA739" s="17">
        <v>0.26179608814720801</v>
      </c>
      <c r="BB739" s="17">
        <v>0.35484419897927499</v>
      </c>
    </row>
    <row r="740" spans="2:54">
      <c r="B740" t="s">
        <v>218</v>
      </c>
      <c r="C740" s="17">
        <v>0.32431779569288499</v>
      </c>
      <c r="D740" s="17">
        <v>0.30105709539106201</v>
      </c>
      <c r="E740" s="17">
        <v>0.34783245128546803</v>
      </c>
      <c r="F740" s="17"/>
      <c r="G740" s="17">
        <v>0.24467776812255199</v>
      </c>
      <c r="H740" s="17">
        <v>0.21956590013010899</v>
      </c>
      <c r="I740" s="17">
        <v>0.231336991960405</v>
      </c>
      <c r="J740" s="17">
        <v>0.35449811266519898</v>
      </c>
      <c r="K740" s="17">
        <v>0.37073546747146102</v>
      </c>
      <c r="L740" s="17">
        <v>0.47109459614035498</v>
      </c>
      <c r="M740" s="17"/>
      <c r="N740" s="17">
        <v>0.28278241671439802</v>
      </c>
      <c r="O740" s="17">
        <v>0.34241723998434898</v>
      </c>
      <c r="P740" s="17">
        <v>0.34224893183893301</v>
      </c>
      <c r="Q740" s="17">
        <v>0.33645968123752501</v>
      </c>
      <c r="R740" s="17"/>
      <c r="S740" s="17">
        <v>0.21700778455230199</v>
      </c>
      <c r="T740" s="17">
        <v>0.37166820683414198</v>
      </c>
      <c r="U740" s="17">
        <v>0.26607306634064698</v>
      </c>
      <c r="V740" s="17">
        <v>0.29797371369597703</v>
      </c>
      <c r="W740" s="17">
        <v>0.36705077981433598</v>
      </c>
      <c r="X740" s="17">
        <v>0.40154990084971498</v>
      </c>
      <c r="Y740" s="17">
        <v>0.37692645485769999</v>
      </c>
      <c r="Z740" s="17">
        <v>0.31909549388617697</v>
      </c>
      <c r="AA740" s="17">
        <v>0.31802517066976399</v>
      </c>
      <c r="AB740" s="17">
        <v>0.338232316295344</v>
      </c>
      <c r="AC740" s="17">
        <v>0.35809704516567897</v>
      </c>
      <c r="AD740" s="17">
        <v>0.37073997409981102</v>
      </c>
      <c r="AE740" s="17"/>
      <c r="AF740" s="17">
        <v>0.25123866354748098</v>
      </c>
      <c r="AG740" s="17">
        <v>0.36322011447868602</v>
      </c>
      <c r="AH740" s="17">
        <v>0.38394488428984502</v>
      </c>
      <c r="AI740" s="17">
        <v>0.33646961878760301</v>
      </c>
      <c r="AJ740" s="17">
        <v>0.30683280541708602</v>
      </c>
      <c r="AK740" s="17"/>
      <c r="AL740" s="17">
        <v>0.35413042538147099</v>
      </c>
      <c r="AM740" s="17">
        <v>0.37963116965233601</v>
      </c>
      <c r="AN740" s="17">
        <v>0.27154498800902699</v>
      </c>
      <c r="AO740" s="17">
        <v>0.26512764902388902</v>
      </c>
      <c r="AP740" s="17">
        <v>4.1285455314389999E-2</v>
      </c>
      <c r="AQ740" s="17"/>
      <c r="AR740" s="17">
        <v>0.184445964469303</v>
      </c>
      <c r="AS740" s="17"/>
      <c r="AT740" s="17">
        <v>0.165738449857321</v>
      </c>
      <c r="AU740" s="17"/>
      <c r="AV740" s="17">
        <v>0.15293796624617201</v>
      </c>
      <c r="AW740" s="17"/>
      <c r="AX740" s="17">
        <v>0.37300064035830599</v>
      </c>
      <c r="AY740" s="17">
        <v>0.25116323987294598</v>
      </c>
      <c r="AZ740" s="17"/>
      <c r="BA740" s="17">
        <v>0.35548311663091198</v>
      </c>
      <c r="BB740" s="17">
        <v>0.33147956672991102</v>
      </c>
    </row>
    <row r="741" spans="2:54">
      <c r="B741" t="s">
        <v>219</v>
      </c>
      <c r="C741" s="17">
        <v>0.16506619055982699</v>
      </c>
      <c r="D741" s="17">
        <v>0.12282882244346</v>
      </c>
      <c r="E741" s="17">
        <v>0.20930930740530801</v>
      </c>
      <c r="F741" s="17"/>
      <c r="G741" s="17">
        <v>0.106226230513309</v>
      </c>
      <c r="H741" s="17">
        <v>0.17347082705002501</v>
      </c>
      <c r="I741" s="17">
        <v>0.18563717546885</v>
      </c>
      <c r="J741" s="17">
        <v>0.15286640162342099</v>
      </c>
      <c r="K741" s="17">
        <v>0.161854450329149</v>
      </c>
      <c r="L741" s="17">
        <v>0.19021090529593701</v>
      </c>
      <c r="M741" s="17"/>
      <c r="N741" s="17">
        <v>0.12959667128833899</v>
      </c>
      <c r="O741" s="17">
        <v>0.19040223242659601</v>
      </c>
      <c r="P741" s="17">
        <v>0.17961778776079701</v>
      </c>
      <c r="Q741" s="17">
        <v>0.16578707712254001</v>
      </c>
      <c r="R741" s="17"/>
      <c r="S741" s="17">
        <v>0.123821945517231</v>
      </c>
      <c r="T741" s="17">
        <v>0.173828497903709</v>
      </c>
      <c r="U741" s="17">
        <v>0.17559777958519501</v>
      </c>
      <c r="V741" s="17">
        <v>0.17898849684431001</v>
      </c>
      <c r="W741" s="17">
        <v>0.16168687245347599</v>
      </c>
      <c r="X741" s="17">
        <v>0.19417100890824801</v>
      </c>
      <c r="Y741" s="17">
        <v>0.15773219701262001</v>
      </c>
      <c r="Z741" s="17">
        <v>0.103622257563895</v>
      </c>
      <c r="AA741" s="17">
        <v>0.156582612188398</v>
      </c>
      <c r="AB741" s="17">
        <v>0.170442527545726</v>
      </c>
      <c r="AC741" s="17">
        <v>0.20185971075192199</v>
      </c>
      <c r="AD741" s="17">
        <v>0.228083904040456</v>
      </c>
      <c r="AE741" s="17"/>
      <c r="AF741" s="17">
        <v>9.7637363673216807E-2</v>
      </c>
      <c r="AG741" s="17">
        <v>0.20463115506037699</v>
      </c>
      <c r="AH741" s="17">
        <v>0.100470614249319</v>
      </c>
      <c r="AI741" s="17">
        <v>9.72003143612169E-2</v>
      </c>
      <c r="AJ741" s="17">
        <v>0.23834852100429299</v>
      </c>
      <c r="AK741" s="17"/>
      <c r="AL741" s="17">
        <v>0.22052105860000701</v>
      </c>
      <c r="AM741" s="17">
        <v>0.15942818549316901</v>
      </c>
      <c r="AN741" s="17">
        <v>0.114750261664614</v>
      </c>
      <c r="AO741" s="17">
        <v>0.104705036138245</v>
      </c>
      <c r="AP741" s="17">
        <v>0.13017856645571499</v>
      </c>
      <c r="AQ741" s="17"/>
      <c r="AR741" s="17">
        <v>0.14968310843159799</v>
      </c>
      <c r="AS741" s="17"/>
      <c r="AT741" s="17">
        <v>0.127393429312044</v>
      </c>
      <c r="AU741" s="17"/>
      <c r="AV741" s="17">
        <v>0.15037933746510199</v>
      </c>
      <c r="AW741" s="17"/>
      <c r="AX741" s="17">
        <v>0.149266588646808</v>
      </c>
      <c r="AY741" s="17">
        <v>9.5344181965117597E-2</v>
      </c>
      <c r="AZ741" s="17"/>
      <c r="BA741" s="17">
        <v>0.19641906360479999</v>
      </c>
      <c r="BB741" s="17">
        <v>0.14459880553509899</v>
      </c>
    </row>
    <row r="742" spans="2:54">
      <c r="B742" t="s">
        <v>220</v>
      </c>
      <c r="C742" s="17">
        <v>6.9093660198743898E-2</v>
      </c>
      <c r="D742" s="17">
        <v>7.6577802605381801E-2</v>
      </c>
      <c r="E742" s="17">
        <v>6.16226581345867E-2</v>
      </c>
      <c r="F742" s="17"/>
      <c r="G742" s="17">
        <v>6.0613814766205899E-2</v>
      </c>
      <c r="H742" s="17">
        <v>4.08734945884923E-2</v>
      </c>
      <c r="I742" s="17">
        <v>3.8563387076410299E-2</v>
      </c>
      <c r="J742" s="17">
        <v>6.4467856597563197E-2</v>
      </c>
      <c r="K742" s="17">
        <v>0.10013444442877099</v>
      </c>
      <c r="L742" s="17">
        <v>0.10432515278787501</v>
      </c>
      <c r="M742" s="17"/>
      <c r="N742" s="17">
        <v>4.29338011582086E-2</v>
      </c>
      <c r="O742" s="17">
        <v>6.8712482703182004E-2</v>
      </c>
      <c r="P742" s="17">
        <v>7.8380229763416506E-2</v>
      </c>
      <c r="Q742" s="17">
        <v>9.1199382115806499E-2</v>
      </c>
      <c r="R742" s="17"/>
      <c r="S742" s="17">
        <v>4.44379434213521E-2</v>
      </c>
      <c r="T742" s="17">
        <v>9.22184179472611E-2</v>
      </c>
      <c r="U742" s="17">
        <v>0.111486959307405</v>
      </c>
      <c r="V742" s="17">
        <v>5.0829852584793597E-2</v>
      </c>
      <c r="W742" s="17">
        <v>6.0088446461510701E-2</v>
      </c>
      <c r="X742" s="17">
        <v>4.0009489276603603E-2</v>
      </c>
      <c r="Y742" s="17">
        <v>9.5335372978379407E-2</v>
      </c>
      <c r="Z742" s="17">
        <v>0.191240788339644</v>
      </c>
      <c r="AA742" s="17">
        <v>6.6058578524102005E-2</v>
      </c>
      <c r="AB742" s="17">
        <v>5.4660004586222603E-2</v>
      </c>
      <c r="AC742" s="17">
        <v>3.3010737994981602E-2</v>
      </c>
      <c r="AD742" s="17">
        <v>8.0212951686624498E-2</v>
      </c>
      <c r="AE742" s="17"/>
      <c r="AF742" s="17">
        <v>1.5151004276972999E-2</v>
      </c>
      <c r="AG742" s="17">
        <v>0.119325910566175</v>
      </c>
      <c r="AH742" s="17">
        <v>2.21329843718138E-2</v>
      </c>
      <c r="AI742" s="17">
        <v>2.68372071525298E-2</v>
      </c>
      <c r="AJ742" s="17">
        <v>0.179005775852626</v>
      </c>
      <c r="AK742" s="17"/>
      <c r="AL742" s="17">
        <v>0.10077471529432599</v>
      </c>
      <c r="AM742" s="17">
        <v>5.48638000020455E-2</v>
      </c>
      <c r="AN742" s="17">
        <v>4.2576370269981498E-2</v>
      </c>
      <c r="AO742" s="17">
        <v>3.6978218460384897E-2</v>
      </c>
      <c r="AP742" s="17">
        <v>5.0397284308215003E-2</v>
      </c>
      <c r="AQ742" s="17"/>
      <c r="AR742" s="17">
        <v>3.1549703059862003E-2</v>
      </c>
      <c r="AS742" s="17"/>
      <c r="AT742" s="17">
        <v>3.9734121428814703E-2</v>
      </c>
      <c r="AU742" s="17"/>
      <c r="AV742" s="17">
        <v>2.1257731861021801E-2</v>
      </c>
      <c r="AW742" s="17"/>
      <c r="AX742" s="17">
        <v>1.0814417606791801E-2</v>
      </c>
      <c r="AY742" s="17">
        <v>3.4557282520575702E-2</v>
      </c>
      <c r="AZ742" s="17"/>
      <c r="BA742" s="17">
        <v>0.12753992491045099</v>
      </c>
      <c r="BB742" s="17">
        <v>3.4549497197258798E-2</v>
      </c>
    </row>
    <row r="743" spans="2:54">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row>
    <row r="744" spans="2:54">
      <c r="B744" s="6" t="s">
        <v>269</v>
      </c>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row>
    <row r="745" spans="2:54">
      <c r="B745" s="24" t="s">
        <v>31</v>
      </c>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row>
    <row r="746" spans="2:54">
      <c r="B746" t="s">
        <v>216</v>
      </c>
      <c r="C746" s="17">
        <v>7.0415054163625604E-2</v>
      </c>
      <c r="D746" s="17">
        <v>0.101866245047275</v>
      </c>
      <c r="E746" s="17">
        <v>3.8194834187987699E-2</v>
      </c>
      <c r="F746" s="17"/>
      <c r="G746" s="17">
        <v>0.12016234487550299</v>
      </c>
      <c r="H746" s="17">
        <v>0.11232207390487001</v>
      </c>
      <c r="I746" s="17">
        <v>6.8341535798956202E-2</v>
      </c>
      <c r="J746" s="17">
        <v>8.2926284729727004E-2</v>
      </c>
      <c r="K746" s="17">
        <v>3.0582937100618799E-2</v>
      </c>
      <c r="L746" s="17">
        <v>2.5263367075105601E-2</v>
      </c>
      <c r="M746" s="17"/>
      <c r="N746" s="17">
        <v>0.113304954622387</v>
      </c>
      <c r="O746" s="17">
        <v>5.0837450863684401E-2</v>
      </c>
      <c r="P746" s="17">
        <v>4.12057230222991E-2</v>
      </c>
      <c r="Q746" s="17">
        <v>6.9693844999756505E-2</v>
      </c>
      <c r="R746" s="17"/>
      <c r="S746" s="17">
        <v>0.18053800466999001</v>
      </c>
      <c r="T746" s="17">
        <v>4.3645098667082799E-2</v>
      </c>
      <c r="U746" s="17">
        <v>4.12799317296094E-2</v>
      </c>
      <c r="V746" s="17">
        <v>9.5416780292314096E-2</v>
      </c>
      <c r="W746" s="17">
        <v>3.6510886539572303E-2</v>
      </c>
      <c r="X746" s="17">
        <v>4.1650143233217501E-2</v>
      </c>
      <c r="Y746" s="17">
        <v>3.0976909963297099E-2</v>
      </c>
      <c r="Z746" s="17">
        <v>5.7562434314596497E-2</v>
      </c>
      <c r="AA746" s="17">
        <v>5.88269824258561E-2</v>
      </c>
      <c r="AB746" s="17">
        <v>4.9570154777577598E-2</v>
      </c>
      <c r="AC746" s="17">
        <v>5.8626691395146702E-2</v>
      </c>
      <c r="AD746" s="17">
        <v>4.0830042687584799E-2</v>
      </c>
      <c r="AE746" s="17"/>
      <c r="AF746" s="17">
        <v>0.13809236405302899</v>
      </c>
      <c r="AG746" s="17">
        <v>6.3041561233442095E-2</v>
      </c>
      <c r="AH746" s="17">
        <v>4.0703585310237898E-2</v>
      </c>
      <c r="AI746" s="17">
        <v>1.7816946697290101E-2</v>
      </c>
      <c r="AJ746" s="17">
        <v>2.0393536664170001E-2</v>
      </c>
      <c r="AK746" s="17"/>
      <c r="AL746" s="17">
        <v>5.1644325907992901E-2</v>
      </c>
      <c r="AM746" s="17">
        <v>4.3978699334285498E-2</v>
      </c>
      <c r="AN746" s="17">
        <v>8.5803659177196304E-2</v>
      </c>
      <c r="AO746" s="17">
        <v>0.128046218362106</v>
      </c>
      <c r="AP746" s="17">
        <v>0.26539034065306499</v>
      </c>
      <c r="AQ746" s="17"/>
      <c r="AR746" s="17">
        <v>0.186796663183253</v>
      </c>
      <c r="AS746" s="17"/>
      <c r="AT746" s="17">
        <v>0.28609622319932398</v>
      </c>
      <c r="AU746" s="17"/>
      <c r="AV746" s="17">
        <v>0.17869317914378</v>
      </c>
      <c r="AW746" s="17"/>
      <c r="AX746" s="17">
        <v>0.14156542522788201</v>
      </c>
      <c r="AY746" s="17">
        <v>0.12632324681972401</v>
      </c>
      <c r="AZ746" s="17"/>
      <c r="BA746" s="17">
        <v>3.9970637667078299E-2</v>
      </c>
      <c r="BB746" s="17">
        <v>9.4818589132711698E-2</v>
      </c>
    </row>
    <row r="747" spans="2:54">
      <c r="B747" t="s">
        <v>217</v>
      </c>
      <c r="C747" s="17">
        <v>0.26003887822386401</v>
      </c>
      <c r="D747" s="17">
        <v>0.27220043090903301</v>
      </c>
      <c r="E747" s="17">
        <v>0.246430234828066</v>
      </c>
      <c r="F747" s="17"/>
      <c r="G747" s="17">
        <v>0.38831811775934599</v>
      </c>
      <c r="H747" s="17">
        <v>0.36423899798076098</v>
      </c>
      <c r="I747" s="17">
        <v>0.31377423459572601</v>
      </c>
      <c r="J747" s="17">
        <v>0.196905916813128</v>
      </c>
      <c r="K747" s="17">
        <v>0.25279544330549403</v>
      </c>
      <c r="L747" s="17">
        <v>0.118973942815789</v>
      </c>
      <c r="M747" s="17"/>
      <c r="N747" s="17">
        <v>0.27322877561035602</v>
      </c>
      <c r="O747" s="17">
        <v>0.25655234553390899</v>
      </c>
      <c r="P747" s="17">
        <v>0.31854755160165998</v>
      </c>
      <c r="Q747" s="17">
        <v>0.19810413557759099</v>
      </c>
      <c r="R747" s="17"/>
      <c r="S747" s="17">
        <v>0.35586109064945998</v>
      </c>
      <c r="T747" s="17">
        <v>0.232382695666627</v>
      </c>
      <c r="U747" s="17">
        <v>0.23411126008206701</v>
      </c>
      <c r="V747" s="17">
        <v>0.164474247277657</v>
      </c>
      <c r="W747" s="17">
        <v>0.17442388111721799</v>
      </c>
      <c r="X747" s="17">
        <v>0.21448609035442601</v>
      </c>
      <c r="Y747" s="17">
        <v>0.28074273323926602</v>
      </c>
      <c r="Z747" s="17">
        <v>0.20070245984158999</v>
      </c>
      <c r="AA747" s="17">
        <v>0.29680593950491602</v>
      </c>
      <c r="AB747" s="17">
        <v>0.33351578499809098</v>
      </c>
      <c r="AC747" s="17">
        <v>0.24553134020967901</v>
      </c>
      <c r="AD747" s="17">
        <v>0.175232295072828</v>
      </c>
      <c r="AE747" s="17"/>
      <c r="AF747" s="17">
        <v>0.40367029621855199</v>
      </c>
      <c r="AG747" s="17">
        <v>0.14132382253186501</v>
      </c>
      <c r="AH747" s="17">
        <v>0.26757303621088302</v>
      </c>
      <c r="AI747" s="17">
        <v>0.27609171080982198</v>
      </c>
      <c r="AJ747" s="17">
        <v>0.15577055547426899</v>
      </c>
      <c r="AK747" s="17"/>
      <c r="AL747" s="17">
        <v>0.17408347455302201</v>
      </c>
      <c r="AM747" s="17">
        <v>0.22851171891313901</v>
      </c>
      <c r="AN747" s="17">
        <v>0.32586575630888198</v>
      </c>
      <c r="AO747" s="17">
        <v>0.38472103339501201</v>
      </c>
      <c r="AP747" s="17">
        <v>0.28994619539309802</v>
      </c>
      <c r="AQ747" s="17"/>
      <c r="AR747" s="17">
        <v>0.38848536587492999</v>
      </c>
      <c r="AS747" s="17"/>
      <c r="AT747" s="17">
        <v>0.29070598681550702</v>
      </c>
      <c r="AU747" s="17"/>
      <c r="AV747" s="17">
        <v>0.46201237200365403</v>
      </c>
      <c r="AW747" s="17"/>
      <c r="AX747" s="17">
        <v>0.32830568746085398</v>
      </c>
      <c r="AY747" s="17">
        <v>0.406552712483223</v>
      </c>
      <c r="AZ747" s="17"/>
      <c r="BA747" s="17">
        <v>0.19675167773751301</v>
      </c>
      <c r="BB747" s="17">
        <v>0.28218775903677101</v>
      </c>
    </row>
    <row r="748" spans="2:54">
      <c r="B748" t="s">
        <v>218</v>
      </c>
      <c r="C748" s="17">
        <v>0.294497957244028</v>
      </c>
      <c r="D748" s="17">
        <v>0.28035306393985598</v>
      </c>
      <c r="E748" s="17">
        <v>0.30848567429220902</v>
      </c>
      <c r="F748" s="17"/>
      <c r="G748" s="17">
        <v>0.30448409186933501</v>
      </c>
      <c r="H748" s="17">
        <v>0.224095207832887</v>
      </c>
      <c r="I748" s="17">
        <v>0.217701190903068</v>
      </c>
      <c r="J748" s="17">
        <v>0.32970018639693499</v>
      </c>
      <c r="K748" s="17">
        <v>0.33030243997569603</v>
      </c>
      <c r="L748" s="17">
        <v>0.35081652944766201</v>
      </c>
      <c r="M748" s="17"/>
      <c r="N748" s="17">
        <v>0.28833397960845503</v>
      </c>
      <c r="O748" s="17">
        <v>0.30651093692308601</v>
      </c>
      <c r="P748" s="17">
        <v>0.27647836067086801</v>
      </c>
      <c r="Q748" s="17">
        <v>0.301728258928668</v>
      </c>
      <c r="R748" s="17"/>
      <c r="S748" s="17">
        <v>0.25426436908159999</v>
      </c>
      <c r="T748" s="17">
        <v>0.26711202356719999</v>
      </c>
      <c r="U748" s="17">
        <v>0.306386165105965</v>
      </c>
      <c r="V748" s="17">
        <v>0.318268060244563</v>
      </c>
      <c r="W748" s="17">
        <v>0.35727442889258498</v>
      </c>
      <c r="X748" s="17">
        <v>0.34544393279109997</v>
      </c>
      <c r="Y748" s="17">
        <v>0.30682508642460099</v>
      </c>
      <c r="Z748" s="17">
        <v>0.36124930898172303</v>
      </c>
      <c r="AA748" s="17">
        <v>0.31238173648655398</v>
      </c>
      <c r="AB748" s="17">
        <v>0.254574965364669</v>
      </c>
      <c r="AC748" s="17">
        <v>0.18425049423710399</v>
      </c>
      <c r="AD748" s="17">
        <v>0.34210685398443302</v>
      </c>
      <c r="AE748" s="17"/>
      <c r="AF748" s="17">
        <v>0.28291081860978001</v>
      </c>
      <c r="AG748" s="17">
        <v>0.28143910420734097</v>
      </c>
      <c r="AH748" s="17">
        <v>0.358043448170488</v>
      </c>
      <c r="AI748" s="17">
        <v>0.32446859176174297</v>
      </c>
      <c r="AJ748" s="17">
        <v>0.218883500904474</v>
      </c>
      <c r="AK748" s="17"/>
      <c r="AL748" s="17">
        <v>0.31739422952790303</v>
      </c>
      <c r="AM748" s="17">
        <v>0.30236783986395599</v>
      </c>
      <c r="AN748" s="17">
        <v>0.29088195060077499</v>
      </c>
      <c r="AO748" s="17">
        <v>0.227342100252208</v>
      </c>
      <c r="AP748" s="17">
        <v>0.24366785965968499</v>
      </c>
      <c r="AQ748" s="17"/>
      <c r="AR748" s="17">
        <v>0.184071266286851</v>
      </c>
      <c r="AS748" s="17"/>
      <c r="AT748" s="17">
        <v>0.142705470671913</v>
      </c>
      <c r="AU748" s="17"/>
      <c r="AV748" s="17">
        <v>0.18391637558108501</v>
      </c>
      <c r="AW748" s="17"/>
      <c r="AX748" s="17">
        <v>0.30474688986687398</v>
      </c>
      <c r="AY748" s="17">
        <v>0.26498647610846798</v>
      </c>
      <c r="AZ748" s="17"/>
      <c r="BA748" s="17">
        <v>0.29144323108104297</v>
      </c>
      <c r="BB748" s="17">
        <v>0.282642566585383</v>
      </c>
    </row>
    <row r="749" spans="2:54">
      <c r="B749" t="s">
        <v>219</v>
      </c>
      <c r="C749" s="17">
        <v>0.28304095445665001</v>
      </c>
      <c r="D749" s="17">
        <v>0.25323579958888098</v>
      </c>
      <c r="E749" s="17">
        <v>0.31488568001074502</v>
      </c>
      <c r="F749" s="17"/>
      <c r="G749" s="17">
        <v>0.151628131994509</v>
      </c>
      <c r="H749" s="17">
        <v>0.22609829879726001</v>
      </c>
      <c r="I749" s="17">
        <v>0.31775410708514701</v>
      </c>
      <c r="J749" s="17">
        <v>0.27329386888055401</v>
      </c>
      <c r="K749" s="17">
        <v>0.28892790303829102</v>
      </c>
      <c r="L749" s="17">
        <v>0.38117747648478301</v>
      </c>
      <c r="M749" s="17"/>
      <c r="N749" s="17">
        <v>0.23125230899795299</v>
      </c>
      <c r="O749" s="17">
        <v>0.30484118294068902</v>
      </c>
      <c r="P749" s="17">
        <v>0.29917955949953801</v>
      </c>
      <c r="Q749" s="17">
        <v>0.30120008772638701</v>
      </c>
      <c r="R749" s="17"/>
      <c r="S749" s="17">
        <v>0.16046237894949</v>
      </c>
      <c r="T749" s="17">
        <v>0.34033251730851399</v>
      </c>
      <c r="U749" s="17">
        <v>0.317058270386396</v>
      </c>
      <c r="V749" s="17">
        <v>0.36156632929975102</v>
      </c>
      <c r="W749" s="17">
        <v>0.33801615018758202</v>
      </c>
      <c r="X749" s="17">
        <v>0.32647726562395402</v>
      </c>
      <c r="Y749" s="17">
        <v>0.25109388041127501</v>
      </c>
      <c r="Z749" s="17">
        <v>0.25566914047032102</v>
      </c>
      <c r="AA749" s="17">
        <v>0.24959091592088201</v>
      </c>
      <c r="AB749" s="17">
        <v>0.261049247829093</v>
      </c>
      <c r="AC749" s="17">
        <v>0.35008190951075602</v>
      </c>
      <c r="AD749" s="17">
        <v>0.34082974436390101</v>
      </c>
      <c r="AE749" s="17"/>
      <c r="AF749" s="17">
        <v>0.15548430581462</v>
      </c>
      <c r="AG749" s="17">
        <v>0.33244695333339802</v>
      </c>
      <c r="AH749" s="17">
        <v>0.28783611509586798</v>
      </c>
      <c r="AI749" s="17">
        <v>0.32142469209602997</v>
      </c>
      <c r="AJ749" s="17">
        <v>0.41816963035996002</v>
      </c>
      <c r="AK749" s="17"/>
      <c r="AL749" s="17">
        <v>0.32762130377168702</v>
      </c>
      <c r="AM749" s="17">
        <v>0.33741584554125897</v>
      </c>
      <c r="AN749" s="17">
        <v>0.22999765150345999</v>
      </c>
      <c r="AO749" s="17">
        <v>0.19828582732598199</v>
      </c>
      <c r="AP749" s="17">
        <v>8.7165330191982499E-2</v>
      </c>
      <c r="AQ749" s="17"/>
      <c r="AR749" s="17">
        <v>0.194604260111504</v>
      </c>
      <c r="AS749" s="17"/>
      <c r="AT749" s="17">
        <v>0.193171166125366</v>
      </c>
      <c r="AU749" s="17"/>
      <c r="AV749" s="17">
        <v>0.175378073271481</v>
      </c>
      <c r="AW749" s="17"/>
      <c r="AX749" s="17">
        <v>0.17827779732871299</v>
      </c>
      <c r="AY749" s="17">
        <v>0.174946570308215</v>
      </c>
      <c r="AZ749" s="17"/>
      <c r="BA749" s="17">
        <v>0.31763909549643798</v>
      </c>
      <c r="BB749" s="17">
        <v>0.27712161997959001</v>
      </c>
    </row>
    <row r="750" spans="2:54">
      <c r="B750" t="s">
        <v>220</v>
      </c>
      <c r="C750" s="17">
        <v>9.2007155911832506E-2</v>
      </c>
      <c r="D750" s="17">
        <v>9.2344460514954693E-2</v>
      </c>
      <c r="E750" s="17">
        <v>9.2003576680992794E-2</v>
      </c>
      <c r="F750" s="17"/>
      <c r="G750" s="17">
        <v>3.5407313501306797E-2</v>
      </c>
      <c r="H750" s="17">
        <v>7.3245421484222195E-2</v>
      </c>
      <c r="I750" s="17">
        <v>8.2428931617102394E-2</v>
      </c>
      <c r="J750" s="17">
        <v>0.117173743179656</v>
      </c>
      <c r="K750" s="17">
        <v>9.7391276579900099E-2</v>
      </c>
      <c r="L750" s="17">
        <v>0.12376868417666</v>
      </c>
      <c r="M750" s="17"/>
      <c r="N750" s="17">
        <v>9.3879981160849099E-2</v>
      </c>
      <c r="O750" s="17">
        <v>8.1258083738631498E-2</v>
      </c>
      <c r="P750" s="17">
        <v>6.4588805205634897E-2</v>
      </c>
      <c r="Q750" s="17">
        <v>0.12927367276759699</v>
      </c>
      <c r="R750" s="17"/>
      <c r="S750" s="17">
        <v>4.8874156649459197E-2</v>
      </c>
      <c r="T750" s="17">
        <v>0.116527664790575</v>
      </c>
      <c r="U750" s="17">
        <v>0.101164372695963</v>
      </c>
      <c r="V750" s="17">
        <v>6.0274582885714301E-2</v>
      </c>
      <c r="W750" s="17">
        <v>9.3774653263041602E-2</v>
      </c>
      <c r="X750" s="17">
        <v>7.1942567997302503E-2</v>
      </c>
      <c r="Y750" s="17">
        <v>0.13036138996156099</v>
      </c>
      <c r="Z750" s="17">
        <v>0.12481665639177</v>
      </c>
      <c r="AA750" s="17">
        <v>8.2394425661792003E-2</v>
      </c>
      <c r="AB750" s="17">
        <v>0.10128984703056899</v>
      </c>
      <c r="AC750" s="17">
        <v>0.161509564647314</v>
      </c>
      <c r="AD750" s="17">
        <v>0.101001063891253</v>
      </c>
      <c r="AE750" s="17"/>
      <c r="AF750" s="17">
        <v>1.9842215304019702E-2</v>
      </c>
      <c r="AG750" s="17">
        <v>0.18174855869395401</v>
      </c>
      <c r="AH750" s="17">
        <v>4.5843815212523502E-2</v>
      </c>
      <c r="AI750" s="17">
        <v>6.0198058635114599E-2</v>
      </c>
      <c r="AJ750" s="17">
        <v>0.186782776597127</v>
      </c>
      <c r="AK750" s="17"/>
      <c r="AL750" s="17">
        <v>0.129256666239395</v>
      </c>
      <c r="AM750" s="17">
        <v>8.7725896347359805E-2</v>
      </c>
      <c r="AN750" s="17">
        <v>6.7450982409686999E-2</v>
      </c>
      <c r="AO750" s="17">
        <v>6.1604820664691702E-2</v>
      </c>
      <c r="AP750" s="17">
        <v>0.11383027410217</v>
      </c>
      <c r="AQ750" s="17"/>
      <c r="AR750" s="17">
        <v>4.6042444543461403E-2</v>
      </c>
      <c r="AS750" s="17"/>
      <c r="AT750" s="17">
        <v>8.7321153187889897E-2</v>
      </c>
      <c r="AU750" s="17"/>
      <c r="AV750" s="17">
        <v>0</v>
      </c>
      <c r="AW750" s="17"/>
      <c r="AX750" s="17">
        <v>4.7104200115676897E-2</v>
      </c>
      <c r="AY750" s="17">
        <v>2.71909942803704E-2</v>
      </c>
      <c r="AZ750" s="17"/>
      <c r="BA750" s="17">
        <v>0.154195358017927</v>
      </c>
      <c r="BB750" s="17">
        <v>6.3229465265544696E-2</v>
      </c>
    </row>
    <row r="751" spans="2:54">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row>
    <row r="752" spans="2:54">
      <c r="B752" s="6" t="s">
        <v>270</v>
      </c>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row>
    <row r="753" spans="2:54">
      <c r="B753" s="24" t="s">
        <v>31</v>
      </c>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row>
    <row r="754" spans="2:54">
      <c r="B754" t="s">
        <v>216</v>
      </c>
      <c r="C754" s="17">
        <v>0.10601598324386199</v>
      </c>
      <c r="D754" s="17">
        <v>0.12168502619501299</v>
      </c>
      <c r="E754" s="17">
        <v>8.92575219605964E-2</v>
      </c>
      <c r="F754" s="17"/>
      <c r="G754" s="17">
        <v>0.163190643919918</v>
      </c>
      <c r="H754" s="17">
        <v>0.15510610816138301</v>
      </c>
      <c r="I754" s="17">
        <v>0.119202654877043</v>
      </c>
      <c r="J754" s="17">
        <v>0.10319026559475999</v>
      </c>
      <c r="K754" s="17">
        <v>6.3147816207644397E-2</v>
      </c>
      <c r="L754" s="17">
        <v>4.7629955998703399E-2</v>
      </c>
      <c r="M754" s="17"/>
      <c r="N754" s="17">
        <v>0.15416166569154599</v>
      </c>
      <c r="O754" s="17">
        <v>9.1518875146998302E-2</v>
      </c>
      <c r="P754" s="17">
        <v>9.3090310778066704E-2</v>
      </c>
      <c r="Q754" s="17">
        <v>7.7185179414225105E-2</v>
      </c>
      <c r="R754" s="17"/>
      <c r="S754" s="17">
        <v>0.195468994139185</v>
      </c>
      <c r="T754" s="17">
        <v>9.0330150513275601E-2</v>
      </c>
      <c r="U754" s="17">
        <v>8.1592819131842798E-2</v>
      </c>
      <c r="V754" s="17">
        <v>0.13251853535859701</v>
      </c>
      <c r="W754" s="17">
        <v>2.9041395185313099E-2</v>
      </c>
      <c r="X754" s="17">
        <v>6.1527839644938798E-2</v>
      </c>
      <c r="Y754" s="17">
        <v>9.3001245714445097E-2</v>
      </c>
      <c r="Z754" s="17">
        <v>0.25388974653880803</v>
      </c>
      <c r="AA754" s="17">
        <v>0.102255547170122</v>
      </c>
      <c r="AB754" s="17">
        <v>5.7680668339283703E-2</v>
      </c>
      <c r="AC754" s="17">
        <v>6.17354795355664E-2</v>
      </c>
      <c r="AD754" s="17">
        <v>8.9915110763290701E-2</v>
      </c>
      <c r="AE754" s="17"/>
      <c r="AF754" s="17">
        <v>0.17259177954746099</v>
      </c>
      <c r="AG754" s="17">
        <v>0.107286845295834</v>
      </c>
      <c r="AH754" s="17">
        <v>4.7817105796939499E-2</v>
      </c>
      <c r="AI754" s="17">
        <v>0.105525648502796</v>
      </c>
      <c r="AJ754" s="17">
        <v>4.22696047223984E-2</v>
      </c>
      <c r="AK754" s="17"/>
      <c r="AL754" s="17">
        <v>7.9552299036798294E-2</v>
      </c>
      <c r="AM754" s="17">
        <v>7.9815348839257505E-2</v>
      </c>
      <c r="AN754" s="17">
        <v>0.14152057044531099</v>
      </c>
      <c r="AO754" s="17">
        <v>0.18402153235539701</v>
      </c>
      <c r="AP754" s="17">
        <v>0.25714474480722399</v>
      </c>
      <c r="AQ754" s="17"/>
      <c r="AR754" s="17">
        <v>0.168302420976296</v>
      </c>
      <c r="AS754" s="17"/>
      <c r="AT754" s="17">
        <v>0.22843784930917299</v>
      </c>
      <c r="AU754" s="17"/>
      <c r="AV754" s="17">
        <v>0.17916818643784299</v>
      </c>
      <c r="AW754" s="17"/>
      <c r="AX754" s="17">
        <v>0.206813329738293</v>
      </c>
      <c r="AY754" s="17">
        <v>0.16208671101493499</v>
      </c>
      <c r="AZ754" s="17"/>
      <c r="BA754" s="17">
        <v>5.87310513260412E-2</v>
      </c>
      <c r="BB754" s="17">
        <v>0.14260894241542499</v>
      </c>
    </row>
    <row r="755" spans="2:54">
      <c r="B755" t="s">
        <v>217</v>
      </c>
      <c r="C755" s="17">
        <v>0.31790875387791401</v>
      </c>
      <c r="D755" s="17">
        <v>0.32105646910371499</v>
      </c>
      <c r="E755" s="17">
        <v>0.316625158176079</v>
      </c>
      <c r="F755" s="17"/>
      <c r="G755" s="17">
        <v>0.39066718852283999</v>
      </c>
      <c r="H755" s="17">
        <v>0.39647763752466603</v>
      </c>
      <c r="I755" s="17">
        <v>0.33917516122327901</v>
      </c>
      <c r="J755" s="17">
        <v>0.285855953786879</v>
      </c>
      <c r="K755" s="17">
        <v>0.28500879742034602</v>
      </c>
      <c r="L755" s="17">
        <v>0.23554048029830499</v>
      </c>
      <c r="M755" s="17"/>
      <c r="N755" s="17">
        <v>0.34123047503380999</v>
      </c>
      <c r="O755" s="17">
        <v>0.31943061041174597</v>
      </c>
      <c r="P755" s="17">
        <v>0.35871503718076703</v>
      </c>
      <c r="Q755" s="17">
        <v>0.26742952600846698</v>
      </c>
      <c r="R755" s="17"/>
      <c r="S755" s="17">
        <v>0.38166714035157501</v>
      </c>
      <c r="T755" s="17">
        <v>0.26652403662608098</v>
      </c>
      <c r="U755" s="17">
        <v>0.29189873610150402</v>
      </c>
      <c r="V755" s="17">
        <v>0.25596397823369499</v>
      </c>
      <c r="W755" s="17">
        <v>0.33731594744062798</v>
      </c>
      <c r="X755" s="17">
        <v>0.31435414168125198</v>
      </c>
      <c r="Y755" s="17">
        <v>0.28073048182640797</v>
      </c>
      <c r="Z755" s="17">
        <v>0.31249719298928003</v>
      </c>
      <c r="AA755" s="17">
        <v>0.32512052508179501</v>
      </c>
      <c r="AB755" s="17">
        <v>0.42778844214866102</v>
      </c>
      <c r="AC755" s="17">
        <v>0.30085086239432401</v>
      </c>
      <c r="AD755" s="17">
        <v>0.28005980388936103</v>
      </c>
      <c r="AE755" s="17"/>
      <c r="AF755" s="17">
        <v>0.43796396047646202</v>
      </c>
      <c r="AG755" s="17">
        <v>0.21650228915262601</v>
      </c>
      <c r="AH755" s="17">
        <v>0.329336709840095</v>
      </c>
      <c r="AI755" s="17">
        <v>0.35711426735167401</v>
      </c>
      <c r="AJ755" s="17">
        <v>0.235029888624357</v>
      </c>
      <c r="AK755" s="17"/>
      <c r="AL755" s="17">
        <v>0.23746568596293599</v>
      </c>
      <c r="AM755" s="17">
        <v>0.32315752956120303</v>
      </c>
      <c r="AN755" s="17">
        <v>0.40098200021059499</v>
      </c>
      <c r="AO755" s="17">
        <v>0.35773379294091401</v>
      </c>
      <c r="AP755" s="17">
        <v>0.21155776294595199</v>
      </c>
      <c r="AQ755" s="17"/>
      <c r="AR755" s="17">
        <v>0.40622208328595699</v>
      </c>
      <c r="AS755" s="17"/>
      <c r="AT755" s="17">
        <v>0.33137426239447698</v>
      </c>
      <c r="AU755" s="17"/>
      <c r="AV755" s="17">
        <v>0.45152380314205098</v>
      </c>
      <c r="AW755" s="17"/>
      <c r="AX755" s="17">
        <v>0.315437228670295</v>
      </c>
      <c r="AY755" s="17">
        <v>0.414053754814737</v>
      </c>
      <c r="AZ755" s="17"/>
      <c r="BA755" s="17">
        <v>0.24109483756116601</v>
      </c>
      <c r="BB755" s="17">
        <v>0.36543771664621499</v>
      </c>
    </row>
    <row r="756" spans="2:54">
      <c r="B756" t="s">
        <v>218</v>
      </c>
      <c r="C756" s="17">
        <v>0.28843210521409302</v>
      </c>
      <c r="D756" s="17">
        <v>0.26249936167326998</v>
      </c>
      <c r="E756" s="17">
        <v>0.31606001032820402</v>
      </c>
      <c r="F756" s="17"/>
      <c r="G756" s="17">
        <v>0.190613029923757</v>
      </c>
      <c r="H756" s="17">
        <v>0.23840667322964099</v>
      </c>
      <c r="I756" s="17">
        <v>0.24060878532677399</v>
      </c>
      <c r="J756" s="17">
        <v>0.32038459384015899</v>
      </c>
      <c r="K756" s="17">
        <v>0.31788796742291198</v>
      </c>
      <c r="L756" s="17">
        <v>0.39072300517420999</v>
      </c>
      <c r="M756" s="17"/>
      <c r="N756" s="17">
        <v>0.26844278421545398</v>
      </c>
      <c r="O756" s="17">
        <v>0.301032687788925</v>
      </c>
      <c r="P756" s="17">
        <v>0.22260572857977401</v>
      </c>
      <c r="Q756" s="17">
        <v>0.34877847520170202</v>
      </c>
      <c r="R756" s="17"/>
      <c r="S756" s="17">
        <v>0.21865341875661101</v>
      </c>
      <c r="T756" s="17">
        <v>0.33728590340815401</v>
      </c>
      <c r="U756" s="17">
        <v>0.36598651995102999</v>
      </c>
      <c r="V756" s="17">
        <v>0.273154524207883</v>
      </c>
      <c r="W756" s="17">
        <v>0.24750594462185399</v>
      </c>
      <c r="X756" s="17">
        <v>0.34245419773036001</v>
      </c>
      <c r="Y756" s="17">
        <v>0.40384391538826803</v>
      </c>
      <c r="Z756" s="17">
        <v>0.16768991351451401</v>
      </c>
      <c r="AA756" s="17">
        <v>0.30547665366738003</v>
      </c>
      <c r="AB756" s="17">
        <v>0.17709166054233999</v>
      </c>
      <c r="AC756" s="17">
        <v>0.309781615460269</v>
      </c>
      <c r="AD756" s="17">
        <v>0.23152162676878599</v>
      </c>
      <c r="AE756" s="17"/>
      <c r="AF756" s="17">
        <v>0.24514660001583299</v>
      </c>
      <c r="AG756" s="17">
        <v>0.32359732259742602</v>
      </c>
      <c r="AH756" s="17">
        <v>0.32355768900009202</v>
      </c>
      <c r="AI756" s="17">
        <v>0.28435957985032501</v>
      </c>
      <c r="AJ756" s="17">
        <v>0.24669707215115499</v>
      </c>
      <c r="AK756" s="17"/>
      <c r="AL756" s="17">
        <v>0.37154519232015598</v>
      </c>
      <c r="AM756" s="17">
        <v>0.28865153788168402</v>
      </c>
      <c r="AN756" s="17">
        <v>0.24173811995657701</v>
      </c>
      <c r="AO756" s="17">
        <v>0.22142216752179</v>
      </c>
      <c r="AP756" s="17">
        <v>0.21398933182309801</v>
      </c>
      <c r="AQ756" s="17"/>
      <c r="AR756" s="17">
        <v>0.19807151022231001</v>
      </c>
      <c r="AS756" s="17"/>
      <c r="AT756" s="17">
        <v>0.116742253138132</v>
      </c>
      <c r="AU756" s="17"/>
      <c r="AV756" s="17">
        <v>0.22253397126265301</v>
      </c>
      <c r="AW756" s="17"/>
      <c r="AX756" s="17">
        <v>0.29663423519061699</v>
      </c>
      <c r="AY756" s="17">
        <v>0.25849782660522003</v>
      </c>
      <c r="AZ756" s="17"/>
      <c r="BA756" s="17">
        <v>0.36018430920250899</v>
      </c>
      <c r="BB756" s="17">
        <v>0.26208475027970002</v>
      </c>
    </row>
    <row r="757" spans="2:54">
      <c r="B757" t="s">
        <v>219</v>
      </c>
      <c r="C757" s="17">
        <v>0.216796282942949</v>
      </c>
      <c r="D757" s="17">
        <v>0.20559431527990699</v>
      </c>
      <c r="E757" s="17">
        <v>0.22721915615666199</v>
      </c>
      <c r="F757" s="17"/>
      <c r="G757" s="17">
        <v>0.22366459818200801</v>
      </c>
      <c r="H757" s="17">
        <v>0.16765805796333999</v>
      </c>
      <c r="I757" s="17">
        <v>0.240174324812652</v>
      </c>
      <c r="J757" s="17">
        <v>0.21525181788221701</v>
      </c>
      <c r="K757" s="17">
        <v>0.237704959136289</v>
      </c>
      <c r="L757" s="17">
        <v>0.21766140657928401</v>
      </c>
      <c r="M757" s="17"/>
      <c r="N757" s="17">
        <v>0.16640501019769</v>
      </c>
      <c r="O757" s="17">
        <v>0.21298948597443501</v>
      </c>
      <c r="P757" s="17">
        <v>0.28481598657131901</v>
      </c>
      <c r="Q757" s="17">
        <v>0.218526453912218</v>
      </c>
      <c r="R757" s="17"/>
      <c r="S757" s="17">
        <v>0.14599665906818199</v>
      </c>
      <c r="T757" s="17">
        <v>0.21009020262421599</v>
      </c>
      <c r="U757" s="17">
        <v>0.210477220512332</v>
      </c>
      <c r="V757" s="17">
        <v>0.25173948435871601</v>
      </c>
      <c r="W757" s="17">
        <v>0.320061107185733</v>
      </c>
      <c r="X757" s="17">
        <v>0.21759362735641699</v>
      </c>
      <c r="Y757" s="17">
        <v>0.17474560038880901</v>
      </c>
      <c r="Z757" s="17">
        <v>0.18795985380388799</v>
      </c>
      <c r="AA757" s="17">
        <v>0.19405986534642899</v>
      </c>
      <c r="AB757" s="17">
        <v>0.25418658192128102</v>
      </c>
      <c r="AC757" s="17">
        <v>0.28809303196538599</v>
      </c>
      <c r="AD757" s="17">
        <v>0.294476412638911</v>
      </c>
      <c r="AE757" s="17"/>
      <c r="AF757" s="17">
        <v>0.111867856898501</v>
      </c>
      <c r="AG757" s="17">
        <v>0.24349810107679501</v>
      </c>
      <c r="AH757" s="17">
        <v>0.25355616115380297</v>
      </c>
      <c r="AI757" s="17">
        <v>0.206719209043953</v>
      </c>
      <c r="AJ757" s="17">
        <v>0.33299657014171602</v>
      </c>
      <c r="AK757" s="17"/>
      <c r="AL757" s="17">
        <v>0.215323115728727</v>
      </c>
      <c r="AM757" s="17">
        <v>0.24217565790666301</v>
      </c>
      <c r="AN757" s="17">
        <v>0.16905179115369801</v>
      </c>
      <c r="AO757" s="17">
        <v>0.186144978677173</v>
      </c>
      <c r="AP757" s="17">
        <v>0.25288942933469799</v>
      </c>
      <c r="AQ757" s="17"/>
      <c r="AR757" s="17">
        <v>0.18284439189544399</v>
      </c>
      <c r="AS757" s="17"/>
      <c r="AT757" s="17">
        <v>0.26886321882661501</v>
      </c>
      <c r="AU757" s="17"/>
      <c r="AV757" s="17">
        <v>0.110032600674957</v>
      </c>
      <c r="AW757" s="17"/>
      <c r="AX757" s="17">
        <v>0.16117283831530199</v>
      </c>
      <c r="AY757" s="17">
        <v>0.12057115846758699</v>
      </c>
      <c r="AZ757" s="17"/>
      <c r="BA757" s="17">
        <v>0.232851387740072</v>
      </c>
      <c r="BB757" s="17">
        <v>0.176895804739261</v>
      </c>
    </row>
    <row r="758" spans="2:54">
      <c r="B758" t="s">
        <v>220</v>
      </c>
      <c r="C758" s="17">
        <v>7.0846874721182201E-2</v>
      </c>
      <c r="D758" s="17">
        <v>8.9164827748093894E-2</v>
      </c>
      <c r="E758" s="17">
        <v>5.0838153378457901E-2</v>
      </c>
      <c r="F758" s="17"/>
      <c r="G758" s="17">
        <v>3.1864539451477498E-2</v>
      </c>
      <c r="H758" s="17">
        <v>4.235152312097E-2</v>
      </c>
      <c r="I758" s="17">
        <v>6.0839073760252098E-2</v>
      </c>
      <c r="J758" s="17">
        <v>7.5317368895985295E-2</v>
      </c>
      <c r="K758" s="17">
        <v>9.6250459812807596E-2</v>
      </c>
      <c r="L758" s="17">
        <v>0.108445151949497</v>
      </c>
      <c r="M758" s="17"/>
      <c r="N758" s="17">
        <v>6.9760064861498494E-2</v>
      </c>
      <c r="O758" s="17">
        <v>7.5028340677895794E-2</v>
      </c>
      <c r="P758" s="17">
        <v>4.0772936890073601E-2</v>
      </c>
      <c r="Q758" s="17">
        <v>8.8080365463387794E-2</v>
      </c>
      <c r="R758" s="17"/>
      <c r="S758" s="17">
        <v>5.8213787684446697E-2</v>
      </c>
      <c r="T758" s="17">
        <v>9.5769706828273501E-2</v>
      </c>
      <c r="U758" s="17">
        <v>5.0044704303291103E-2</v>
      </c>
      <c r="V758" s="17">
        <v>8.6623477841108507E-2</v>
      </c>
      <c r="W758" s="17">
        <v>6.6075605566472406E-2</v>
      </c>
      <c r="X758" s="17">
        <v>6.4070193587032004E-2</v>
      </c>
      <c r="Y758" s="17">
        <v>4.767875668207E-2</v>
      </c>
      <c r="Z758" s="17">
        <v>7.7963293153510804E-2</v>
      </c>
      <c r="AA758" s="17">
        <v>7.3087408734274398E-2</v>
      </c>
      <c r="AB758" s="17">
        <v>8.3252647048434006E-2</v>
      </c>
      <c r="AC758" s="17">
        <v>3.9539010644454899E-2</v>
      </c>
      <c r="AD758" s="17">
        <v>0.10402704593965099</v>
      </c>
      <c r="AE758" s="17"/>
      <c r="AF758" s="17">
        <v>3.2429803061742403E-2</v>
      </c>
      <c r="AG758" s="17">
        <v>0.109115441877319</v>
      </c>
      <c r="AH758" s="17">
        <v>4.5732334209070601E-2</v>
      </c>
      <c r="AI758" s="17">
        <v>4.6281295251252297E-2</v>
      </c>
      <c r="AJ758" s="17">
        <v>0.14300686436037399</v>
      </c>
      <c r="AK758" s="17"/>
      <c r="AL758" s="17">
        <v>9.6113706951383202E-2</v>
      </c>
      <c r="AM758" s="17">
        <v>6.6199925811192606E-2</v>
      </c>
      <c r="AN758" s="17">
        <v>4.6707518233819599E-2</v>
      </c>
      <c r="AO758" s="17">
        <v>5.0677528504726801E-2</v>
      </c>
      <c r="AP758" s="17">
        <v>6.4418731089028805E-2</v>
      </c>
      <c r="AQ758" s="17"/>
      <c r="AR758" s="17">
        <v>4.45595936199926E-2</v>
      </c>
      <c r="AS758" s="17"/>
      <c r="AT758" s="17">
        <v>5.45824163316029E-2</v>
      </c>
      <c r="AU758" s="17"/>
      <c r="AV758" s="17">
        <v>3.6741438482495302E-2</v>
      </c>
      <c r="AW758" s="17"/>
      <c r="AX758" s="17">
        <v>1.9942368085492799E-2</v>
      </c>
      <c r="AY758" s="17">
        <v>4.4790549097521101E-2</v>
      </c>
      <c r="AZ758" s="17"/>
      <c r="BA758" s="17">
        <v>0.107138414170211</v>
      </c>
      <c r="BB758" s="17">
        <v>5.29727859193986E-2</v>
      </c>
    </row>
    <row r="759" spans="2:54">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row>
    <row r="760" spans="2:54">
      <c r="B760" s="6" t="s">
        <v>271</v>
      </c>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row>
    <row r="761" spans="2:54">
      <c r="B761" s="24" t="s">
        <v>31</v>
      </c>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row>
    <row r="762" spans="2:54">
      <c r="B762" t="s">
        <v>216</v>
      </c>
      <c r="C762" s="17">
        <v>0.13125481042662099</v>
      </c>
      <c r="D762" s="17">
        <v>0.156052806845319</v>
      </c>
      <c r="E762" s="17">
        <v>0.105514190485336</v>
      </c>
      <c r="F762" s="17"/>
      <c r="G762" s="17">
        <v>0.14271344553332599</v>
      </c>
      <c r="H762" s="17">
        <v>0.185778269639505</v>
      </c>
      <c r="I762" s="17">
        <v>0.14964603327499101</v>
      </c>
      <c r="J762" s="17">
        <v>0.11159580506035401</v>
      </c>
      <c r="K762" s="17">
        <v>0.10496870187934899</v>
      </c>
      <c r="L762" s="17">
        <v>9.7757939768148797E-2</v>
      </c>
      <c r="M762" s="17"/>
      <c r="N762" s="17">
        <v>0.20141975324660799</v>
      </c>
      <c r="O762" s="17">
        <v>0.11912179315669499</v>
      </c>
      <c r="P762" s="17">
        <v>8.72132450433033E-2</v>
      </c>
      <c r="Q762" s="17">
        <v>0.102564502708587</v>
      </c>
      <c r="R762" s="17"/>
      <c r="S762" s="17">
        <v>0.22483673637496901</v>
      </c>
      <c r="T762" s="17">
        <v>0.10771890086000301</v>
      </c>
      <c r="U762" s="17">
        <v>0.132700416429094</v>
      </c>
      <c r="V762" s="17">
        <v>0.104204834277089</v>
      </c>
      <c r="W762" s="17">
        <v>6.9311716263383394E-2</v>
      </c>
      <c r="X762" s="17">
        <v>0.102627802314981</v>
      </c>
      <c r="Y762" s="17">
        <v>0.101043009576848</v>
      </c>
      <c r="Z762" s="17">
        <v>0.220418638152788</v>
      </c>
      <c r="AA762" s="17">
        <v>0.16169460567414301</v>
      </c>
      <c r="AB762" s="17">
        <v>0.12929743051240999</v>
      </c>
      <c r="AC762" s="17">
        <v>6.1777336653465798E-2</v>
      </c>
      <c r="AD762" s="17">
        <v>4.7398268485728902E-2</v>
      </c>
      <c r="AE762" s="17"/>
      <c r="AF762" s="17">
        <v>0.18948552107626099</v>
      </c>
      <c r="AG762" s="17">
        <v>0.13200256399132401</v>
      </c>
      <c r="AH762" s="17">
        <v>0.106875896964926</v>
      </c>
      <c r="AI762" s="17">
        <v>0.17403020180571799</v>
      </c>
      <c r="AJ762" s="17">
        <v>5.2593618377162303E-2</v>
      </c>
      <c r="AK762" s="17"/>
      <c r="AL762" s="17">
        <v>9.3947009607144194E-2</v>
      </c>
      <c r="AM762" s="17">
        <v>0.10290359470001401</v>
      </c>
      <c r="AN762" s="17">
        <v>0.17527313171839801</v>
      </c>
      <c r="AO762" s="17">
        <v>0.170916759265232</v>
      </c>
      <c r="AP762" s="17">
        <v>0.323988673306844</v>
      </c>
      <c r="AQ762" s="17"/>
      <c r="AR762" s="17">
        <v>0.17358866973055501</v>
      </c>
      <c r="AS762" s="17"/>
      <c r="AT762" s="17">
        <v>0.182301582497953</v>
      </c>
      <c r="AU762" s="17"/>
      <c r="AV762" s="17">
        <v>0.18166822394398</v>
      </c>
      <c r="AW762" s="17"/>
      <c r="AX762" s="17">
        <v>0.23134968177481999</v>
      </c>
      <c r="AY762" s="17">
        <v>0.16708286806654399</v>
      </c>
      <c r="AZ762" s="17"/>
      <c r="BA762" s="17">
        <v>0.103873054221022</v>
      </c>
      <c r="BB762" s="17">
        <v>0.14506228954317399</v>
      </c>
    </row>
    <row r="763" spans="2:54">
      <c r="B763" t="s">
        <v>217</v>
      </c>
      <c r="C763" s="17">
        <v>0.308164996035451</v>
      </c>
      <c r="D763" s="17">
        <v>0.31761063064313</v>
      </c>
      <c r="E763" s="17">
        <v>0.298473361449759</v>
      </c>
      <c r="F763" s="17"/>
      <c r="G763" s="17">
        <v>0.38563874846331597</v>
      </c>
      <c r="H763" s="17">
        <v>0.340504704031591</v>
      </c>
      <c r="I763" s="17">
        <v>0.27434141615532498</v>
      </c>
      <c r="J763" s="17">
        <v>0.29342933547677302</v>
      </c>
      <c r="K763" s="17">
        <v>0.25280735402679799</v>
      </c>
      <c r="L763" s="17">
        <v>0.30766203203192299</v>
      </c>
      <c r="M763" s="17"/>
      <c r="N763" s="17">
        <v>0.36810799000801298</v>
      </c>
      <c r="O763" s="17">
        <v>0.24986806111808299</v>
      </c>
      <c r="P763" s="17">
        <v>0.39023296579982703</v>
      </c>
      <c r="Q763" s="17">
        <v>0.243212514734897</v>
      </c>
      <c r="R763" s="17"/>
      <c r="S763" s="17">
        <v>0.28397821924042199</v>
      </c>
      <c r="T763" s="17">
        <v>0.279863184791935</v>
      </c>
      <c r="U763" s="17">
        <v>0.30376944765515201</v>
      </c>
      <c r="V763" s="17">
        <v>0.32731558312639802</v>
      </c>
      <c r="W763" s="17">
        <v>0.316081284741899</v>
      </c>
      <c r="X763" s="17">
        <v>0.28539783994755002</v>
      </c>
      <c r="Y763" s="17">
        <v>0.32108306784434498</v>
      </c>
      <c r="Z763" s="17">
        <v>0.32948291377960398</v>
      </c>
      <c r="AA763" s="17">
        <v>0.29959536757183902</v>
      </c>
      <c r="AB763" s="17">
        <v>0.39201024836347598</v>
      </c>
      <c r="AC763" s="17">
        <v>0.285664991465714</v>
      </c>
      <c r="AD763" s="17">
        <v>0.300719301320159</v>
      </c>
      <c r="AE763" s="17"/>
      <c r="AF763" s="17">
        <v>0.38430463705868301</v>
      </c>
      <c r="AG763" s="17">
        <v>0.26475541795802499</v>
      </c>
      <c r="AH763" s="17">
        <v>0.27594857481466101</v>
      </c>
      <c r="AI763" s="17">
        <v>0.34845473598745003</v>
      </c>
      <c r="AJ763" s="17">
        <v>0.22569813836330599</v>
      </c>
      <c r="AK763" s="17"/>
      <c r="AL763" s="17">
        <v>0.23683796677230501</v>
      </c>
      <c r="AM763" s="17">
        <v>0.33612623829515398</v>
      </c>
      <c r="AN763" s="17">
        <v>0.34177520109893</v>
      </c>
      <c r="AO763" s="17">
        <v>0.39506059803913302</v>
      </c>
      <c r="AP763" s="17">
        <v>0.24184179466559899</v>
      </c>
      <c r="AQ763" s="17"/>
      <c r="AR763" s="17">
        <v>0.40823430516848502</v>
      </c>
      <c r="AS763" s="17"/>
      <c r="AT763" s="17">
        <v>0.38149795538907899</v>
      </c>
      <c r="AU763" s="17"/>
      <c r="AV763" s="17">
        <v>0.43071877183463297</v>
      </c>
      <c r="AW763" s="17"/>
      <c r="AX763" s="17">
        <v>0.348734484935733</v>
      </c>
      <c r="AY763" s="17">
        <v>0.35264577000316799</v>
      </c>
      <c r="AZ763" s="17"/>
      <c r="BA763" s="17">
        <v>0.25253783467333402</v>
      </c>
      <c r="BB763" s="17">
        <v>0.36787708241730999</v>
      </c>
    </row>
    <row r="764" spans="2:54">
      <c r="B764" t="s">
        <v>218</v>
      </c>
      <c r="C764" s="17">
        <v>0.29467078849205303</v>
      </c>
      <c r="D764" s="17">
        <v>0.291923212203472</v>
      </c>
      <c r="E764" s="17">
        <v>0.29704317241997003</v>
      </c>
      <c r="F764" s="17"/>
      <c r="G764" s="17">
        <v>0.23322366716010701</v>
      </c>
      <c r="H764" s="17">
        <v>0.23381896422210899</v>
      </c>
      <c r="I764" s="17">
        <v>0.31491868208302798</v>
      </c>
      <c r="J764" s="17">
        <v>0.28389006410225598</v>
      </c>
      <c r="K764" s="17">
        <v>0.318990200325169</v>
      </c>
      <c r="L764" s="17">
        <v>0.36384323528523599</v>
      </c>
      <c r="M764" s="17"/>
      <c r="N764" s="17">
        <v>0.24022479569960301</v>
      </c>
      <c r="O764" s="17">
        <v>0.350248193313967</v>
      </c>
      <c r="P764" s="17">
        <v>0.25547304503400198</v>
      </c>
      <c r="Q764" s="17">
        <v>0.328076811438405</v>
      </c>
      <c r="R764" s="17"/>
      <c r="S764" s="17">
        <v>0.239607613549946</v>
      </c>
      <c r="T764" s="17">
        <v>0.29735859202486298</v>
      </c>
      <c r="U764" s="17">
        <v>0.32613781394191199</v>
      </c>
      <c r="V764" s="17">
        <v>0.28240403706563399</v>
      </c>
      <c r="W764" s="17">
        <v>0.34618857241426099</v>
      </c>
      <c r="X764" s="17">
        <v>0.32137416319173601</v>
      </c>
      <c r="Y764" s="17">
        <v>0.37311802208413097</v>
      </c>
      <c r="Z764" s="17">
        <v>0.24744261010400201</v>
      </c>
      <c r="AA764" s="17">
        <v>0.30627684846951603</v>
      </c>
      <c r="AB764" s="17">
        <v>0.23481776183983399</v>
      </c>
      <c r="AC764" s="17">
        <v>0.33317486633647803</v>
      </c>
      <c r="AD764" s="17">
        <v>0.23230683688006901</v>
      </c>
      <c r="AE764" s="17"/>
      <c r="AF764" s="17">
        <v>0.250163574293155</v>
      </c>
      <c r="AG764" s="17">
        <v>0.32580678224700499</v>
      </c>
      <c r="AH764" s="17">
        <v>0.33355385446809799</v>
      </c>
      <c r="AI764" s="17">
        <v>0.26505197748956499</v>
      </c>
      <c r="AJ764" s="17">
        <v>0.258205190914434</v>
      </c>
      <c r="AK764" s="17"/>
      <c r="AL764" s="17">
        <v>0.33988745426381001</v>
      </c>
      <c r="AM764" s="17">
        <v>0.321573837074973</v>
      </c>
      <c r="AN764" s="17">
        <v>0.26966975764794598</v>
      </c>
      <c r="AO764" s="17">
        <v>0.22505429607682201</v>
      </c>
      <c r="AP764" s="17">
        <v>0.20848595402159401</v>
      </c>
      <c r="AQ764" s="17"/>
      <c r="AR764" s="17">
        <v>0.213193134406055</v>
      </c>
      <c r="AS764" s="17"/>
      <c r="AT764" s="17">
        <v>0.15167484614837701</v>
      </c>
      <c r="AU764" s="17"/>
      <c r="AV764" s="17">
        <v>0.25095335388105899</v>
      </c>
      <c r="AW764" s="17"/>
      <c r="AX764" s="17">
        <v>0.24142967700085499</v>
      </c>
      <c r="AY764" s="17">
        <v>0.29800381136426202</v>
      </c>
      <c r="AZ764" s="17"/>
      <c r="BA764" s="17">
        <v>0.34121827304441699</v>
      </c>
      <c r="BB764" s="17">
        <v>0.26267961160438202</v>
      </c>
    </row>
    <row r="765" spans="2:54">
      <c r="B765" t="s">
        <v>219</v>
      </c>
      <c r="C765" s="17">
        <v>0.19086583894207201</v>
      </c>
      <c r="D765" s="17">
        <v>0.14389760091171999</v>
      </c>
      <c r="E765" s="17">
        <v>0.23895984757588201</v>
      </c>
      <c r="F765" s="17"/>
      <c r="G765" s="17">
        <v>0.217236716926972</v>
      </c>
      <c r="H765" s="17">
        <v>0.17140007298509499</v>
      </c>
      <c r="I765" s="17">
        <v>0.19756690996896301</v>
      </c>
      <c r="J765" s="17">
        <v>0.21124113761771299</v>
      </c>
      <c r="K765" s="17">
        <v>0.23997664944215299</v>
      </c>
      <c r="L765" s="17">
        <v>0.12971227872112201</v>
      </c>
      <c r="M765" s="17"/>
      <c r="N765" s="17">
        <v>0.13072340220247999</v>
      </c>
      <c r="O765" s="17">
        <v>0.199474878890502</v>
      </c>
      <c r="P765" s="17">
        <v>0.21469643690488599</v>
      </c>
      <c r="Q765" s="17">
        <v>0.22626762345356399</v>
      </c>
      <c r="R765" s="17"/>
      <c r="S765" s="17">
        <v>0.19604590690221299</v>
      </c>
      <c r="T765" s="17">
        <v>0.20145475141438299</v>
      </c>
      <c r="U765" s="17">
        <v>0.206785032656189</v>
      </c>
      <c r="V765" s="17">
        <v>0.15839454006503401</v>
      </c>
      <c r="W765" s="17">
        <v>0.201459234360957</v>
      </c>
      <c r="X765" s="17">
        <v>0.222179443182979</v>
      </c>
      <c r="Y765" s="17">
        <v>0.145871807027635</v>
      </c>
      <c r="Z765" s="17">
        <v>0.123493410683382</v>
      </c>
      <c r="AA765" s="17">
        <v>0.19296769992792001</v>
      </c>
      <c r="AB765" s="17">
        <v>0.151616952971216</v>
      </c>
      <c r="AC765" s="17">
        <v>0.25318652975934403</v>
      </c>
      <c r="AD765" s="17">
        <v>0.31162099442631702</v>
      </c>
      <c r="AE765" s="17"/>
      <c r="AF765" s="17">
        <v>0.13638324034327301</v>
      </c>
      <c r="AG765" s="17">
        <v>0.17609289225396399</v>
      </c>
      <c r="AH765" s="17">
        <v>0.233833158079116</v>
      </c>
      <c r="AI765" s="17">
        <v>0.17711197097467299</v>
      </c>
      <c r="AJ765" s="17">
        <v>0.29747097549839802</v>
      </c>
      <c r="AK765" s="17"/>
      <c r="AL765" s="17">
        <v>0.21049931901037799</v>
      </c>
      <c r="AM765" s="17">
        <v>0.15985248311980299</v>
      </c>
      <c r="AN765" s="17">
        <v>0.16405307724354901</v>
      </c>
      <c r="AO765" s="17">
        <v>0.177637974169264</v>
      </c>
      <c r="AP765" s="17">
        <v>0.12675161073215699</v>
      </c>
      <c r="AQ765" s="17"/>
      <c r="AR765" s="17">
        <v>0.14474804822536599</v>
      </c>
      <c r="AS765" s="17"/>
      <c r="AT765" s="17">
        <v>0.183998451019352</v>
      </c>
      <c r="AU765" s="17"/>
      <c r="AV765" s="17">
        <v>0.1099765436975</v>
      </c>
      <c r="AW765" s="17"/>
      <c r="AX765" s="17">
        <v>0.158543788203099</v>
      </c>
      <c r="AY765" s="17">
        <v>0.12912531217138101</v>
      </c>
      <c r="AZ765" s="17"/>
      <c r="BA765" s="17">
        <v>0.20113107076161901</v>
      </c>
      <c r="BB765" s="17">
        <v>0.16337262071683201</v>
      </c>
    </row>
    <row r="766" spans="2:54">
      <c r="B766" t="s">
        <v>220</v>
      </c>
      <c r="C766" s="17">
        <v>7.5043566103804096E-2</v>
      </c>
      <c r="D766" s="17">
        <v>9.0515749396359396E-2</v>
      </c>
      <c r="E766" s="17">
        <v>6.0009428069052899E-2</v>
      </c>
      <c r="F766" s="17"/>
      <c r="G766" s="17">
        <v>2.1187421916278801E-2</v>
      </c>
      <c r="H766" s="17">
        <v>6.8497989121700506E-2</v>
      </c>
      <c r="I766" s="17">
        <v>6.3526958517693299E-2</v>
      </c>
      <c r="J766" s="17">
        <v>9.9843657742903394E-2</v>
      </c>
      <c r="K766" s="17">
        <v>8.3257094326532E-2</v>
      </c>
      <c r="L766" s="17">
        <v>0.101024514193571</v>
      </c>
      <c r="M766" s="17"/>
      <c r="N766" s="17">
        <v>5.9524058843296097E-2</v>
      </c>
      <c r="O766" s="17">
        <v>8.1287073520751998E-2</v>
      </c>
      <c r="P766" s="17">
        <v>5.2384307217981402E-2</v>
      </c>
      <c r="Q766" s="17">
        <v>9.9878547664546305E-2</v>
      </c>
      <c r="R766" s="17"/>
      <c r="S766" s="17">
        <v>5.5531523932450297E-2</v>
      </c>
      <c r="T766" s="17">
        <v>0.113604570908816</v>
      </c>
      <c r="U766" s="17">
        <v>3.0607289317653E-2</v>
      </c>
      <c r="V766" s="17">
        <v>0.12768100546584499</v>
      </c>
      <c r="W766" s="17">
        <v>6.69591922194991E-2</v>
      </c>
      <c r="X766" s="17">
        <v>6.8420751362753399E-2</v>
      </c>
      <c r="Y766" s="17">
        <v>5.88840934670401E-2</v>
      </c>
      <c r="Z766" s="17">
        <v>7.9162427280223505E-2</v>
      </c>
      <c r="AA766" s="17">
        <v>3.9465478356581603E-2</v>
      </c>
      <c r="AB766" s="17">
        <v>9.2257606313063706E-2</v>
      </c>
      <c r="AC766" s="17">
        <v>6.6196275784998607E-2</v>
      </c>
      <c r="AD766" s="17">
        <v>0.107954598887727</v>
      </c>
      <c r="AE766" s="17"/>
      <c r="AF766" s="17">
        <v>3.9663027228628703E-2</v>
      </c>
      <c r="AG766" s="17">
        <v>0.101342343549682</v>
      </c>
      <c r="AH766" s="17">
        <v>4.9788515673199502E-2</v>
      </c>
      <c r="AI766" s="17">
        <v>3.5351113742594503E-2</v>
      </c>
      <c r="AJ766" s="17">
        <v>0.16603207684669999</v>
      </c>
      <c r="AK766" s="17"/>
      <c r="AL766" s="17">
        <v>0.118828250346363</v>
      </c>
      <c r="AM766" s="17">
        <v>7.9543846810055593E-2</v>
      </c>
      <c r="AN766" s="17">
        <v>4.9228832291178401E-2</v>
      </c>
      <c r="AO766" s="17">
        <v>3.1330372449548297E-2</v>
      </c>
      <c r="AP766" s="17">
        <v>9.8931967273804697E-2</v>
      </c>
      <c r="AQ766" s="17"/>
      <c r="AR766" s="17">
        <v>6.0235842469538302E-2</v>
      </c>
      <c r="AS766" s="17"/>
      <c r="AT766" s="17">
        <v>0.100527164945239</v>
      </c>
      <c r="AU766" s="17"/>
      <c r="AV766" s="17">
        <v>2.6683106642828299E-2</v>
      </c>
      <c r="AW766" s="17"/>
      <c r="AX766" s="17">
        <v>1.9942368085492799E-2</v>
      </c>
      <c r="AY766" s="17">
        <v>5.3142238394645602E-2</v>
      </c>
      <c r="AZ766" s="17"/>
      <c r="BA766" s="17">
        <v>0.101239767299607</v>
      </c>
      <c r="BB766" s="17">
        <v>6.10083957183018E-2</v>
      </c>
    </row>
    <row r="767" spans="2:54">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row>
    <row r="768" spans="2:54">
      <c r="B768" s="6" t="s">
        <v>272</v>
      </c>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row>
    <row r="769" spans="2:54">
      <c r="B769" s="24" t="s">
        <v>31</v>
      </c>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row>
    <row r="770" spans="2:54">
      <c r="B770" t="s">
        <v>216</v>
      </c>
      <c r="C770" s="17">
        <v>0.17526650751205899</v>
      </c>
      <c r="D770" s="17">
        <v>0.20254898065607399</v>
      </c>
      <c r="E770" s="17">
        <v>0.147299205545944</v>
      </c>
      <c r="F770" s="17"/>
      <c r="G770" s="17">
        <v>0.173778506605307</v>
      </c>
      <c r="H770" s="17">
        <v>0.23540104832730499</v>
      </c>
      <c r="I770" s="17">
        <v>0.20299446331773599</v>
      </c>
      <c r="J770" s="17">
        <v>0.18829005471835999</v>
      </c>
      <c r="K770" s="17">
        <v>0.136436972840869</v>
      </c>
      <c r="L770" s="17">
        <v>0.120314612314912</v>
      </c>
      <c r="M770" s="17"/>
      <c r="N770" s="17">
        <v>0.25715934415442698</v>
      </c>
      <c r="O770" s="17">
        <v>0.184687598162283</v>
      </c>
      <c r="P770" s="17">
        <v>0.118223978033607</v>
      </c>
      <c r="Q770" s="17">
        <v>0.124568994835685</v>
      </c>
      <c r="R770" s="17"/>
      <c r="S770" s="17">
        <v>0.24043085386503699</v>
      </c>
      <c r="T770" s="17">
        <v>0.189968687677354</v>
      </c>
      <c r="U770" s="17">
        <v>0.16406771630786099</v>
      </c>
      <c r="V770" s="17">
        <v>0.15788456614875701</v>
      </c>
      <c r="W770" s="17">
        <v>0.16301198342183501</v>
      </c>
      <c r="X770" s="17">
        <v>0.127537703732339</v>
      </c>
      <c r="Y770" s="17">
        <v>0.190011660030276</v>
      </c>
      <c r="Z770" s="17">
        <v>0.24954039126894401</v>
      </c>
      <c r="AA770" s="17">
        <v>0.13954890863873501</v>
      </c>
      <c r="AB770" s="17">
        <v>0.17579201615076501</v>
      </c>
      <c r="AC770" s="17">
        <v>8.2520149348120797E-2</v>
      </c>
      <c r="AD770" s="17">
        <v>0.18296049008522999</v>
      </c>
      <c r="AE770" s="17"/>
      <c r="AF770" s="17">
        <v>0.26139668242425601</v>
      </c>
      <c r="AG770" s="17">
        <v>0.18667246658818101</v>
      </c>
      <c r="AH770" s="17">
        <v>0.15754845201459</v>
      </c>
      <c r="AI770" s="17">
        <v>0.177906722155313</v>
      </c>
      <c r="AJ770" s="17">
        <v>6.6613817868057798E-2</v>
      </c>
      <c r="AK770" s="17"/>
      <c r="AL770" s="17">
        <v>0.137448446184258</v>
      </c>
      <c r="AM770" s="17">
        <v>0.11845057547789301</v>
      </c>
      <c r="AN770" s="17">
        <v>0.23476510647596599</v>
      </c>
      <c r="AO770" s="17">
        <v>0.28240874634410001</v>
      </c>
      <c r="AP770" s="17">
        <v>0.37663679245168402</v>
      </c>
      <c r="AQ770" s="17"/>
      <c r="AR770" s="17">
        <v>0.24157415680674399</v>
      </c>
      <c r="AS770" s="17"/>
      <c r="AT770" s="17">
        <v>0.23666675971522499</v>
      </c>
      <c r="AU770" s="17"/>
      <c r="AV770" s="17">
        <v>0.27209031221906799</v>
      </c>
      <c r="AW770" s="17"/>
      <c r="AX770" s="17">
        <v>0.28911352437551902</v>
      </c>
      <c r="AY770" s="17">
        <v>0.23793583267465099</v>
      </c>
      <c r="AZ770" s="17"/>
      <c r="BA770" s="17">
        <v>0.124456551530242</v>
      </c>
      <c r="BB770" s="17">
        <v>0.224148794764117</v>
      </c>
    </row>
    <row r="771" spans="2:54">
      <c r="B771" t="s">
        <v>217</v>
      </c>
      <c r="C771" s="17">
        <v>0.370210312856464</v>
      </c>
      <c r="D771" s="17">
        <v>0.375974121918769</v>
      </c>
      <c r="E771" s="17">
        <v>0.36451320463436998</v>
      </c>
      <c r="F771" s="17"/>
      <c r="G771" s="17">
        <v>0.444302127946687</v>
      </c>
      <c r="H771" s="17">
        <v>0.36139081885604801</v>
      </c>
      <c r="I771" s="17">
        <v>0.36170838576071102</v>
      </c>
      <c r="J771" s="17">
        <v>0.30699812681961203</v>
      </c>
      <c r="K771" s="17">
        <v>0.34454198714634598</v>
      </c>
      <c r="L771" s="17">
        <v>0.40120923957439197</v>
      </c>
      <c r="M771" s="17"/>
      <c r="N771" s="17">
        <v>0.369277153037395</v>
      </c>
      <c r="O771" s="17">
        <v>0.32510014267223802</v>
      </c>
      <c r="P771" s="17">
        <v>0.46184145513561198</v>
      </c>
      <c r="Q771" s="17">
        <v>0.352017728373689</v>
      </c>
      <c r="R771" s="17"/>
      <c r="S771" s="17">
        <v>0.35866119428867999</v>
      </c>
      <c r="T771" s="17">
        <v>0.29602526694833398</v>
      </c>
      <c r="U771" s="17">
        <v>0.36208897797827799</v>
      </c>
      <c r="V771" s="17">
        <v>0.31266681165590399</v>
      </c>
      <c r="W771" s="17">
        <v>0.41960997325428001</v>
      </c>
      <c r="X771" s="17">
        <v>0.37514948750306598</v>
      </c>
      <c r="Y771" s="17">
        <v>0.32826662756493202</v>
      </c>
      <c r="Z771" s="17">
        <v>0.44552001975306599</v>
      </c>
      <c r="AA771" s="17">
        <v>0.41021307230500598</v>
      </c>
      <c r="AB771" s="17">
        <v>0.44496972195369</v>
      </c>
      <c r="AC771" s="17">
        <v>0.46621315996856899</v>
      </c>
      <c r="AD771" s="17">
        <v>0.339465278477455</v>
      </c>
      <c r="AE771" s="17"/>
      <c r="AF771" s="17">
        <v>0.42318134260182999</v>
      </c>
      <c r="AG771" s="17">
        <v>0.28461324667271398</v>
      </c>
      <c r="AH771" s="17">
        <v>0.41608711122870801</v>
      </c>
      <c r="AI771" s="17">
        <v>0.38317513693222199</v>
      </c>
      <c r="AJ771" s="17">
        <v>0.33294335151966098</v>
      </c>
      <c r="AK771" s="17"/>
      <c r="AL771" s="17">
        <v>0.32828847719769799</v>
      </c>
      <c r="AM771" s="17">
        <v>0.41270864757688802</v>
      </c>
      <c r="AN771" s="17">
        <v>0.37613115045456702</v>
      </c>
      <c r="AO771" s="17">
        <v>0.36807224181880099</v>
      </c>
      <c r="AP771" s="17">
        <v>0.23809488227449699</v>
      </c>
      <c r="AQ771" s="17"/>
      <c r="AR771" s="17">
        <v>0.400342858518276</v>
      </c>
      <c r="AS771" s="17"/>
      <c r="AT771" s="17">
        <v>0.40730134047472399</v>
      </c>
      <c r="AU771" s="17"/>
      <c r="AV771" s="17">
        <v>0.40995937221267498</v>
      </c>
      <c r="AW771" s="17"/>
      <c r="AX771" s="17">
        <v>0.32411493395364099</v>
      </c>
      <c r="AY771" s="17">
        <v>0.397348299292545</v>
      </c>
      <c r="AZ771" s="17"/>
      <c r="BA771" s="17">
        <v>0.34425611463848099</v>
      </c>
      <c r="BB771" s="17">
        <v>0.381997600579354</v>
      </c>
    </row>
    <row r="772" spans="2:54">
      <c r="B772" t="s">
        <v>218</v>
      </c>
      <c r="C772" s="17">
        <v>0.267841548637622</v>
      </c>
      <c r="D772" s="17">
        <v>0.249890320303083</v>
      </c>
      <c r="E772" s="17">
        <v>0.28736609747876102</v>
      </c>
      <c r="F772" s="17"/>
      <c r="G772" s="17">
        <v>0.203592676570925</v>
      </c>
      <c r="H772" s="17">
        <v>0.23691519622337601</v>
      </c>
      <c r="I772" s="17">
        <v>0.22903294713900399</v>
      </c>
      <c r="J772" s="17">
        <v>0.330176859153749</v>
      </c>
      <c r="K772" s="17">
        <v>0.27694442389373602</v>
      </c>
      <c r="L772" s="17">
        <v>0.31294554062659302</v>
      </c>
      <c r="M772" s="17"/>
      <c r="N772" s="17">
        <v>0.21668756537874601</v>
      </c>
      <c r="O772" s="17">
        <v>0.307096096861246</v>
      </c>
      <c r="P772" s="17">
        <v>0.21771305819162401</v>
      </c>
      <c r="Q772" s="17">
        <v>0.32198677306985002</v>
      </c>
      <c r="R772" s="17"/>
      <c r="S772" s="17">
        <v>0.24685389711619399</v>
      </c>
      <c r="T772" s="17">
        <v>0.28810661291758299</v>
      </c>
      <c r="U772" s="17">
        <v>0.29692937774945799</v>
      </c>
      <c r="V772" s="17">
        <v>0.31860741714048102</v>
      </c>
      <c r="W772" s="17">
        <v>0.24418609018929899</v>
      </c>
      <c r="X772" s="17">
        <v>0.30542817721448301</v>
      </c>
      <c r="Y772" s="17">
        <v>0.33382538941545498</v>
      </c>
      <c r="Z772" s="17">
        <v>0.190846814449733</v>
      </c>
      <c r="AA772" s="17">
        <v>0.21433907077702599</v>
      </c>
      <c r="AB772" s="17">
        <v>0.20128387440245099</v>
      </c>
      <c r="AC772" s="17">
        <v>0.267862919683024</v>
      </c>
      <c r="AD772" s="17">
        <v>0.30718984646674602</v>
      </c>
      <c r="AE772" s="17"/>
      <c r="AF772" s="17">
        <v>0.199777844098948</v>
      </c>
      <c r="AG772" s="17">
        <v>0.29196098558932598</v>
      </c>
      <c r="AH772" s="17">
        <v>0.261089780310158</v>
      </c>
      <c r="AI772" s="17">
        <v>0.220252121814106</v>
      </c>
      <c r="AJ772" s="17">
        <v>0.33107490501961001</v>
      </c>
      <c r="AK772" s="17"/>
      <c r="AL772" s="17">
        <v>0.31225669856292199</v>
      </c>
      <c r="AM772" s="17">
        <v>0.28046965914592198</v>
      </c>
      <c r="AN772" s="17">
        <v>0.236916297054033</v>
      </c>
      <c r="AO772" s="17">
        <v>0.209426419759841</v>
      </c>
      <c r="AP772" s="17">
        <v>0.15907524711805901</v>
      </c>
      <c r="AQ772" s="17"/>
      <c r="AR772" s="17">
        <v>0.20033378952595901</v>
      </c>
      <c r="AS772" s="17"/>
      <c r="AT772" s="17">
        <v>0.132534484950945</v>
      </c>
      <c r="AU772" s="17"/>
      <c r="AV772" s="17">
        <v>0.234346261556691</v>
      </c>
      <c r="AW772" s="17"/>
      <c r="AX772" s="17">
        <v>0.217640426836578</v>
      </c>
      <c r="AY772" s="17">
        <v>0.22736684899100901</v>
      </c>
      <c r="AZ772" s="17"/>
      <c r="BA772" s="17">
        <v>0.32020159891282202</v>
      </c>
      <c r="BB772" s="17">
        <v>0.238407143418185</v>
      </c>
    </row>
    <row r="773" spans="2:54">
      <c r="B773" t="s">
        <v>219</v>
      </c>
      <c r="C773" s="17">
        <v>0.128033746789288</v>
      </c>
      <c r="D773" s="17">
        <v>0.10168729949882099</v>
      </c>
      <c r="E773" s="17">
        <v>0.153082547996227</v>
      </c>
      <c r="F773" s="17"/>
      <c r="G773" s="17">
        <v>0.14954395317871799</v>
      </c>
      <c r="H773" s="17">
        <v>0.109763003406615</v>
      </c>
      <c r="I773" s="17">
        <v>0.154721450357134</v>
      </c>
      <c r="J773" s="17">
        <v>0.122438752214928</v>
      </c>
      <c r="K773" s="17">
        <v>0.16558298926703399</v>
      </c>
      <c r="L773" s="17">
        <v>8.5630053610548804E-2</v>
      </c>
      <c r="M773" s="17"/>
      <c r="N773" s="17">
        <v>0.103246449961845</v>
      </c>
      <c r="O773" s="17">
        <v>0.13208685614422599</v>
      </c>
      <c r="P773" s="17">
        <v>0.16332183532516101</v>
      </c>
      <c r="Q773" s="17">
        <v>0.121110923674684</v>
      </c>
      <c r="R773" s="17"/>
      <c r="S773" s="17">
        <v>0.10689086922792</v>
      </c>
      <c r="T773" s="17">
        <v>0.15716827574133299</v>
      </c>
      <c r="U773" s="17">
        <v>0.13561702813607099</v>
      </c>
      <c r="V773" s="17">
        <v>0.109480371846349</v>
      </c>
      <c r="W773" s="17">
        <v>0.14438284853174399</v>
      </c>
      <c r="X773" s="17">
        <v>0.155688234666848</v>
      </c>
      <c r="Y773" s="17">
        <v>9.4441252904895703E-2</v>
      </c>
      <c r="Z773" s="17">
        <v>7.6018749437690297E-2</v>
      </c>
      <c r="AA773" s="17">
        <v>0.16463069352770099</v>
      </c>
      <c r="AB773" s="17">
        <v>0.104994788416288</v>
      </c>
      <c r="AC773" s="17">
        <v>0.122714509725435</v>
      </c>
      <c r="AD773" s="17">
        <v>0.11477610429504601</v>
      </c>
      <c r="AE773" s="17"/>
      <c r="AF773" s="17">
        <v>9.2276787350127398E-2</v>
      </c>
      <c r="AG773" s="17">
        <v>0.13935057021240699</v>
      </c>
      <c r="AH773" s="17">
        <v>0.105679728838328</v>
      </c>
      <c r="AI773" s="17">
        <v>0.166084674586404</v>
      </c>
      <c r="AJ773" s="17">
        <v>0.17745976166854699</v>
      </c>
      <c r="AK773" s="17"/>
      <c r="AL773" s="17">
        <v>0.14730677006222401</v>
      </c>
      <c r="AM773" s="17">
        <v>0.122175192681552</v>
      </c>
      <c r="AN773" s="17">
        <v>0.113073875692739</v>
      </c>
      <c r="AO773" s="17">
        <v>9.0894378862304198E-2</v>
      </c>
      <c r="AP773" s="17">
        <v>0.12726111088195399</v>
      </c>
      <c r="AQ773" s="17"/>
      <c r="AR773" s="17">
        <v>0.121372077837943</v>
      </c>
      <c r="AS773" s="17"/>
      <c r="AT773" s="17">
        <v>0.196660585796717</v>
      </c>
      <c r="AU773" s="17"/>
      <c r="AV773" s="17">
        <v>5.0093766246966001E-2</v>
      </c>
      <c r="AW773" s="17"/>
      <c r="AX773" s="17">
        <v>0.151318021421423</v>
      </c>
      <c r="AY773" s="17">
        <v>0.106159549160897</v>
      </c>
      <c r="AZ773" s="17"/>
      <c r="BA773" s="17">
        <v>0.13138070122491599</v>
      </c>
      <c r="BB773" s="17">
        <v>0.117563057780998</v>
      </c>
    </row>
    <row r="774" spans="2:54">
      <c r="B774" t="s">
        <v>220</v>
      </c>
      <c r="C774" s="17">
        <v>5.8647884204565799E-2</v>
      </c>
      <c r="D774" s="17">
        <v>6.9899277623253001E-2</v>
      </c>
      <c r="E774" s="17">
        <v>4.77389443446972E-2</v>
      </c>
      <c r="F774" s="17"/>
      <c r="G774" s="17">
        <v>2.87827356983636E-2</v>
      </c>
      <c r="H774" s="17">
        <v>5.6529933186655702E-2</v>
      </c>
      <c r="I774" s="17">
        <v>5.15427534254147E-2</v>
      </c>
      <c r="J774" s="17">
        <v>5.2096207093350597E-2</v>
      </c>
      <c r="K774" s="17">
        <v>7.6493626852014898E-2</v>
      </c>
      <c r="L774" s="17">
        <v>7.9900553873554006E-2</v>
      </c>
      <c r="M774" s="17"/>
      <c r="N774" s="17">
        <v>5.3629487467586501E-2</v>
      </c>
      <c r="O774" s="17">
        <v>5.1029306160007698E-2</v>
      </c>
      <c r="P774" s="17">
        <v>3.8899673313994701E-2</v>
      </c>
      <c r="Q774" s="17">
        <v>8.0315580046090795E-2</v>
      </c>
      <c r="R774" s="17"/>
      <c r="S774" s="17">
        <v>4.7163185502168997E-2</v>
      </c>
      <c r="T774" s="17">
        <v>6.8731156715395897E-2</v>
      </c>
      <c r="U774" s="17">
        <v>4.1296899828331797E-2</v>
      </c>
      <c r="V774" s="17">
        <v>0.10136083320851</v>
      </c>
      <c r="W774" s="17">
        <v>2.8809104602841501E-2</v>
      </c>
      <c r="X774" s="17">
        <v>3.61963968832648E-2</v>
      </c>
      <c r="Y774" s="17">
        <v>5.3455070084441697E-2</v>
      </c>
      <c r="Z774" s="17">
        <v>3.8074025090566697E-2</v>
      </c>
      <c r="AA774" s="17">
        <v>7.1268254751531895E-2</v>
      </c>
      <c r="AB774" s="17">
        <v>7.2959599076806297E-2</v>
      </c>
      <c r="AC774" s="17">
        <v>6.0689261274850602E-2</v>
      </c>
      <c r="AD774" s="17">
        <v>5.5608280675523397E-2</v>
      </c>
      <c r="AE774" s="17"/>
      <c r="AF774" s="17">
        <v>2.33673435248388E-2</v>
      </c>
      <c r="AG774" s="17">
        <v>9.7402730937372006E-2</v>
      </c>
      <c r="AH774" s="17">
        <v>5.9594927608217003E-2</v>
      </c>
      <c r="AI774" s="17">
        <v>5.2581344511954703E-2</v>
      </c>
      <c r="AJ774" s="17">
        <v>9.1908163924123501E-2</v>
      </c>
      <c r="AK774" s="17"/>
      <c r="AL774" s="17">
        <v>7.4699607992897599E-2</v>
      </c>
      <c r="AM774" s="17">
        <v>6.6195925117745399E-2</v>
      </c>
      <c r="AN774" s="17">
        <v>3.9113570322694899E-2</v>
      </c>
      <c r="AO774" s="17">
        <v>4.9198213214953601E-2</v>
      </c>
      <c r="AP774" s="17">
        <v>9.8931967273804697E-2</v>
      </c>
      <c r="AQ774" s="17"/>
      <c r="AR774" s="17">
        <v>3.63771173110784E-2</v>
      </c>
      <c r="AS774" s="17"/>
      <c r="AT774" s="17">
        <v>2.68368290623896E-2</v>
      </c>
      <c r="AU774" s="17"/>
      <c r="AV774" s="17">
        <v>3.3510287764600501E-2</v>
      </c>
      <c r="AW774" s="17"/>
      <c r="AX774" s="17">
        <v>1.7813093412839199E-2</v>
      </c>
      <c r="AY774" s="17">
        <v>3.1189469880899E-2</v>
      </c>
      <c r="AZ774" s="17"/>
      <c r="BA774" s="17">
        <v>7.9705033693538804E-2</v>
      </c>
      <c r="BB774" s="17">
        <v>3.7883403457345199E-2</v>
      </c>
    </row>
    <row r="775" spans="2:54">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row>
    <row r="776" spans="2:54">
      <c r="B776" s="6" t="s">
        <v>273</v>
      </c>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row>
    <row r="777" spans="2:54">
      <c r="B777" s="24" t="s">
        <v>31</v>
      </c>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row>
    <row r="778" spans="2:54">
      <c r="B778" t="s">
        <v>216</v>
      </c>
      <c r="C778" s="17">
        <v>0.107300566213058</v>
      </c>
      <c r="D778" s="17">
        <v>0.12253715421484999</v>
      </c>
      <c r="E778" s="17">
        <v>9.2691243510786905E-2</v>
      </c>
      <c r="F778" s="17"/>
      <c r="G778" s="17">
        <v>0.132292349830131</v>
      </c>
      <c r="H778" s="17">
        <v>0.16616730896718401</v>
      </c>
      <c r="I778" s="17">
        <v>0.13605462925704001</v>
      </c>
      <c r="J778" s="17">
        <v>0.10386163478516899</v>
      </c>
      <c r="K778" s="17">
        <v>6.3641574307840107E-2</v>
      </c>
      <c r="L778" s="17">
        <v>5.1058228210531999E-2</v>
      </c>
      <c r="M778" s="17"/>
      <c r="N778" s="17">
        <v>0.14807257477791899</v>
      </c>
      <c r="O778" s="17">
        <v>0.11668256156651</v>
      </c>
      <c r="P778" s="17">
        <v>9.9420119605245799E-2</v>
      </c>
      <c r="Q778" s="17">
        <v>5.8709046219962702E-2</v>
      </c>
      <c r="R778" s="17"/>
      <c r="S778" s="17">
        <v>0.17461565173138599</v>
      </c>
      <c r="T778" s="17">
        <v>7.23542025749494E-2</v>
      </c>
      <c r="U778" s="17">
        <v>8.4216237840034694E-2</v>
      </c>
      <c r="V778" s="17">
        <v>0.105673285218662</v>
      </c>
      <c r="W778" s="17">
        <v>7.5741717078364398E-2</v>
      </c>
      <c r="X778" s="17">
        <v>7.9558179402622095E-2</v>
      </c>
      <c r="Y778" s="17">
        <v>8.4073876371657696E-2</v>
      </c>
      <c r="Z778" s="17">
        <v>0.185550494673516</v>
      </c>
      <c r="AA778" s="17">
        <v>0.14965259241224499</v>
      </c>
      <c r="AB778" s="17">
        <v>6.3868975650056795E-2</v>
      </c>
      <c r="AC778" s="17">
        <v>4.0585228905170599E-2</v>
      </c>
      <c r="AD778" s="17">
        <v>0.22330874905557699</v>
      </c>
      <c r="AE778" s="17"/>
      <c r="AF778" s="17">
        <v>0.172373948619994</v>
      </c>
      <c r="AG778" s="17">
        <v>0.122515697856209</v>
      </c>
      <c r="AH778" s="17">
        <v>8.6692543590443302E-2</v>
      </c>
      <c r="AI778" s="17">
        <v>0.102374124513502</v>
      </c>
      <c r="AJ778" s="17">
        <v>2.3448052006824999E-2</v>
      </c>
      <c r="AK778" s="17"/>
      <c r="AL778" s="17">
        <v>7.9210065797444301E-2</v>
      </c>
      <c r="AM778" s="17">
        <v>7.4116075307622598E-2</v>
      </c>
      <c r="AN778" s="17">
        <v>0.16188088378793</v>
      </c>
      <c r="AO778" s="17">
        <v>0.16732797569236199</v>
      </c>
      <c r="AP778" s="17">
        <v>0.286497926999571</v>
      </c>
      <c r="AQ778" s="17"/>
      <c r="AR778" s="17">
        <v>0.18487007685042001</v>
      </c>
      <c r="AS778" s="17"/>
      <c r="AT778" s="17">
        <v>0.23283050116979401</v>
      </c>
      <c r="AU778" s="17"/>
      <c r="AV778" s="17">
        <v>0.175190316957167</v>
      </c>
      <c r="AW778" s="17"/>
      <c r="AX778" s="17">
        <v>0.237010112006205</v>
      </c>
      <c r="AY778" s="17">
        <v>0.15376488098573399</v>
      </c>
      <c r="AZ778" s="17"/>
      <c r="BA778" s="17">
        <v>5.2441735056058397E-2</v>
      </c>
      <c r="BB778" s="17">
        <v>0.14797448428559501</v>
      </c>
    </row>
    <row r="779" spans="2:54">
      <c r="B779" t="s">
        <v>217</v>
      </c>
      <c r="C779" s="17">
        <v>0.30765214699112398</v>
      </c>
      <c r="D779" s="17">
        <v>0.30631407796799298</v>
      </c>
      <c r="E779" s="17">
        <v>0.30908569427843202</v>
      </c>
      <c r="F779" s="17"/>
      <c r="G779" s="17">
        <v>0.42312811711815401</v>
      </c>
      <c r="H779" s="17">
        <v>0.35650288639338801</v>
      </c>
      <c r="I779" s="17">
        <v>0.33101012691494303</v>
      </c>
      <c r="J779" s="17">
        <v>0.262594463050634</v>
      </c>
      <c r="K779" s="17">
        <v>0.23188833796348099</v>
      </c>
      <c r="L779" s="17">
        <v>0.259469135254429</v>
      </c>
      <c r="M779" s="17"/>
      <c r="N779" s="17">
        <v>0.33453658082017701</v>
      </c>
      <c r="O779" s="17">
        <v>0.25945360422501201</v>
      </c>
      <c r="P779" s="17">
        <v>0.379384072803301</v>
      </c>
      <c r="Q779" s="17">
        <v>0.27687232947217799</v>
      </c>
      <c r="R779" s="17"/>
      <c r="S779" s="17">
        <v>0.29195696887075001</v>
      </c>
      <c r="T779" s="17">
        <v>0.26181018154913599</v>
      </c>
      <c r="U779" s="17">
        <v>0.26056976689579903</v>
      </c>
      <c r="V779" s="17">
        <v>0.28703503370460298</v>
      </c>
      <c r="W779" s="17">
        <v>0.32951907864864</v>
      </c>
      <c r="X779" s="17">
        <v>0.32257376574587299</v>
      </c>
      <c r="Y779" s="17">
        <v>0.25065262837383701</v>
      </c>
      <c r="Z779" s="17">
        <v>0.40324620490419</v>
      </c>
      <c r="AA779" s="17">
        <v>0.33465626727287701</v>
      </c>
      <c r="AB779" s="17">
        <v>0.40111558133458702</v>
      </c>
      <c r="AC779" s="17">
        <v>0.354891033292345</v>
      </c>
      <c r="AD779" s="17">
        <v>0.25183426649365298</v>
      </c>
      <c r="AE779" s="17"/>
      <c r="AF779" s="17">
        <v>0.38961392010492502</v>
      </c>
      <c r="AG779" s="17">
        <v>0.22687082583493301</v>
      </c>
      <c r="AH779" s="17">
        <v>0.26356934707271601</v>
      </c>
      <c r="AI779" s="17">
        <v>0.33968852961273899</v>
      </c>
      <c r="AJ779" s="17">
        <v>0.25221239545852903</v>
      </c>
      <c r="AK779" s="17"/>
      <c r="AL779" s="17">
        <v>0.22469068344696499</v>
      </c>
      <c r="AM779" s="17">
        <v>0.29267640785749299</v>
      </c>
      <c r="AN779" s="17">
        <v>0.35844761341984999</v>
      </c>
      <c r="AO779" s="17">
        <v>0.36122359972993501</v>
      </c>
      <c r="AP779" s="17">
        <v>0.27374537322443898</v>
      </c>
      <c r="AQ779" s="17"/>
      <c r="AR779" s="17">
        <v>0.323819043753868</v>
      </c>
      <c r="AS779" s="17"/>
      <c r="AT779" s="17">
        <v>0.25987786120597201</v>
      </c>
      <c r="AU779" s="17"/>
      <c r="AV779" s="17">
        <v>0.36433503122752797</v>
      </c>
      <c r="AW779" s="17"/>
      <c r="AX779" s="17">
        <v>0.27124769576860802</v>
      </c>
      <c r="AY779" s="17">
        <v>0.361681070460249</v>
      </c>
      <c r="AZ779" s="17"/>
      <c r="BA779" s="17">
        <v>0.23676408559692499</v>
      </c>
      <c r="BB779" s="17">
        <v>0.344530433302279</v>
      </c>
    </row>
    <row r="780" spans="2:54">
      <c r="B780" t="s">
        <v>218</v>
      </c>
      <c r="C780" s="17">
        <v>0.30939926040195698</v>
      </c>
      <c r="D780" s="17">
        <v>0.28749996763569702</v>
      </c>
      <c r="E780" s="17">
        <v>0.33101232763032201</v>
      </c>
      <c r="F780" s="17"/>
      <c r="G780" s="17">
        <v>0.20813324325666599</v>
      </c>
      <c r="H780" s="17">
        <v>0.23619183333568999</v>
      </c>
      <c r="I780" s="17">
        <v>0.26790512787783299</v>
      </c>
      <c r="J780" s="17">
        <v>0.26831948158917601</v>
      </c>
      <c r="K780" s="17">
        <v>0.42209806492454099</v>
      </c>
      <c r="L780" s="17">
        <v>0.43045035450991198</v>
      </c>
      <c r="M780" s="17"/>
      <c r="N780" s="17">
        <v>0.30183751745373799</v>
      </c>
      <c r="O780" s="17">
        <v>0.33917205816809298</v>
      </c>
      <c r="P780" s="17">
        <v>0.25891226710933701</v>
      </c>
      <c r="Q780" s="17">
        <v>0.32739398072818698</v>
      </c>
      <c r="R780" s="17"/>
      <c r="S780" s="17">
        <v>0.25997837756765702</v>
      </c>
      <c r="T780" s="17">
        <v>0.377698772878448</v>
      </c>
      <c r="U780" s="17">
        <v>0.41282828841602698</v>
      </c>
      <c r="V780" s="17">
        <v>0.32605754645092799</v>
      </c>
      <c r="W780" s="17">
        <v>0.31887976444683602</v>
      </c>
      <c r="X780" s="17">
        <v>0.30870119673165303</v>
      </c>
      <c r="Y780" s="17">
        <v>0.34485470742638402</v>
      </c>
      <c r="Z780" s="17">
        <v>0.20781224679815299</v>
      </c>
      <c r="AA780" s="17">
        <v>0.310069990706207</v>
      </c>
      <c r="AB780" s="17">
        <v>0.21410594429725099</v>
      </c>
      <c r="AC780" s="17">
        <v>0.325670939452473</v>
      </c>
      <c r="AD780" s="17">
        <v>0.14814721463335701</v>
      </c>
      <c r="AE780" s="17"/>
      <c r="AF780" s="17">
        <v>0.24134912063370501</v>
      </c>
      <c r="AG780" s="17">
        <v>0.34933038141981698</v>
      </c>
      <c r="AH780" s="17">
        <v>0.339262721099577</v>
      </c>
      <c r="AI780" s="17">
        <v>0.29898817380889797</v>
      </c>
      <c r="AJ780" s="17">
        <v>0.30198071371200802</v>
      </c>
      <c r="AK780" s="17"/>
      <c r="AL780" s="17">
        <v>0.37979957283525201</v>
      </c>
      <c r="AM780" s="17">
        <v>0.363013985288972</v>
      </c>
      <c r="AN780" s="17">
        <v>0.29643940249130701</v>
      </c>
      <c r="AO780" s="17">
        <v>0.22282667840857701</v>
      </c>
      <c r="AP780" s="17">
        <v>0.13334452163933</v>
      </c>
      <c r="AQ780" s="17"/>
      <c r="AR780" s="17">
        <v>0.22498933657133299</v>
      </c>
      <c r="AS780" s="17"/>
      <c r="AT780" s="17">
        <v>0.199241132844374</v>
      </c>
      <c r="AU780" s="17"/>
      <c r="AV780" s="17">
        <v>0.26193526240988602</v>
      </c>
      <c r="AW780" s="17"/>
      <c r="AX780" s="17">
        <v>0.23493577645251901</v>
      </c>
      <c r="AY780" s="17">
        <v>0.28336295105961901</v>
      </c>
      <c r="AZ780" s="17"/>
      <c r="BA780" s="17">
        <v>0.37638151073987602</v>
      </c>
      <c r="BB780" s="17">
        <v>0.285254798647885</v>
      </c>
    </row>
    <row r="781" spans="2:54">
      <c r="B781" t="s">
        <v>219</v>
      </c>
      <c r="C781" s="17">
        <v>0.193428261488239</v>
      </c>
      <c r="D781" s="17">
        <v>0.189588584434083</v>
      </c>
      <c r="E781" s="17">
        <v>0.19635079665727101</v>
      </c>
      <c r="F781" s="17"/>
      <c r="G781" s="17">
        <v>0.200036775392155</v>
      </c>
      <c r="H781" s="17">
        <v>0.17712705320733499</v>
      </c>
      <c r="I781" s="17">
        <v>0.20789811709022499</v>
      </c>
      <c r="J781" s="17">
        <v>0.24908826173757601</v>
      </c>
      <c r="K781" s="17">
        <v>0.187849790114576</v>
      </c>
      <c r="L781" s="17">
        <v>0.14948670394580399</v>
      </c>
      <c r="M781" s="17"/>
      <c r="N781" s="17">
        <v>0.14377829480905499</v>
      </c>
      <c r="O781" s="17">
        <v>0.203540268111569</v>
      </c>
      <c r="P781" s="17">
        <v>0.206511815466007</v>
      </c>
      <c r="Q781" s="17">
        <v>0.22755085123671101</v>
      </c>
      <c r="R781" s="17"/>
      <c r="S781" s="17">
        <v>0.18723895106827401</v>
      </c>
      <c r="T781" s="17">
        <v>0.161631014868894</v>
      </c>
      <c r="U781" s="17">
        <v>0.20262453479186701</v>
      </c>
      <c r="V781" s="17">
        <v>0.18052591963071099</v>
      </c>
      <c r="W781" s="17">
        <v>0.196902125293619</v>
      </c>
      <c r="X781" s="17">
        <v>0.22625417710926199</v>
      </c>
      <c r="Y781" s="17">
        <v>0.24841807590506901</v>
      </c>
      <c r="Z781" s="17">
        <v>0.124228626343917</v>
      </c>
      <c r="AA781" s="17">
        <v>0.14773924735628699</v>
      </c>
      <c r="AB781" s="17">
        <v>0.23211675710730401</v>
      </c>
      <c r="AC781" s="17">
        <v>0.18426308820641399</v>
      </c>
      <c r="AD781" s="17">
        <v>0.32110148914189002</v>
      </c>
      <c r="AE781" s="17"/>
      <c r="AF781" s="17">
        <v>0.15307911495822901</v>
      </c>
      <c r="AG781" s="17">
        <v>0.19660192208018001</v>
      </c>
      <c r="AH781" s="17">
        <v>0.22106193440056199</v>
      </c>
      <c r="AI781" s="17">
        <v>0.19863235630172699</v>
      </c>
      <c r="AJ781" s="17">
        <v>0.26883909344149698</v>
      </c>
      <c r="AK781" s="17"/>
      <c r="AL781" s="17">
        <v>0.195625337378382</v>
      </c>
      <c r="AM781" s="17">
        <v>0.20116823917915599</v>
      </c>
      <c r="AN781" s="17">
        <v>0.134862142109305</v>
      </c>
      <c r="AO781" s="17">
        <v>0.17336734894183001</v>
      </c>
      <c r="AP781" s="17">
        <v>0.180238317850625</v>
      </c>
      <c r="AQ781" s="17"/>
      <c r="AR781" s="17">
        <v>0.204327092202715</v>
      </c>
      <c r="AS781" s="17"/>
      <c r="AT781" s="17">
        <v>0.250569936799865</v>
      </c>
      <c r="AU781" s="17"/>
      <c r="AV781" s="17">
        <v>0.1182470027734</v>
      </c>
      <c r="AW781" s="17"/>
      <c r="AX781" s="17">
        <v>0.256806415772668</v>
      </c>
      <c r="AY781" s="17">
        <v>0.14225349601544199</v>
      </c>
      <c r="AZ781" s="17"/>
      <c r="BA781" s="17">
        <v>0.22519267683011099</v>
      </c>
      <c r="BB781" s="17">
        <v>0.160304485068236</v>
      </c>
    </row>
    <row r="782" spans="2:54">
      <c r="B782" t="s">
        <v>220</v>
      </c>
      <c r="C782" s="17">
        <v>8.2219764905622397E-2</v>
      </c>
      <c r="D782" s="17">
        <v>9.4060215747377801E-2</v>
      </c>
      <c r="E782" s="17">
        <v>7.0859937923187302E-2</v>
      </c>
      <c r="F782" s="17"/>
      <c r="G782" s="17">
        <v>3.6409514402894798E-2</v>
      </c>
      <c r="H782" s="17">
        <v>6.40109180964029E-2</v>
      </c>
      <c r="I782" s="17">
        <v>5.7131998859958802E-2</v>
      </c>
      <c r="J782" s="17">
        <v>0.11613615883744501</v>
      </c>
      <c r="K782" s="17">
        <v>9.4522232689562502E-2</v>
      </c>
      <c r="L782" s="17">
        <v>0.109535578079323</v>
      </c>
      <c r="M782" s="17"/>
      <c r="N782" s="17">
        <v>7.1775032139110601E-2</v>
      </c>
      <c r="O782" s="17">
        <v>8.1151507928816397E-2</v>
      </c>
      <c r="P782" s="17">
        <v>5.57717250161089E-2</v>
      </c>
      <c r="Q782" s="17">
        <v>0.10947379234296099</v>
      </c>
      <c r="R782" s="17"/>
      <c r="S782" s="17">
        <v>8.6210050761932805E-2</v>
      </c>
      <c r="T782" s="17">
        <v>0.126505828128573</v>
      </c>
      <c r="U782" s="17">
        <v>3.97611720562729E-2</v>
      </c>
      <c r="V782" s="17">
        <v>0.100708214995095</v>
      </c>
      <c r="W782" s="17">
        <v>7.8957314532540304E-2</v>
      </c>
      <c r="X782" s="17">
        <v>6.2912681010590096E-2</v>
      </c>
      <c r="Y782" s="17">
        <v>7.2000711923052199E-2</v>
      </c>
      <c r="Z782" s="17">
        <v>7.9162427280223505E-2</v>
      </c>
      <c r="AA782" s="17">
        <v>5.7881902252383398E-2</v>
      </c>
      <c r="AB782" s="17">
        <v>8.8792741610801099E-2</v>
      </c>
      <c r="AC782" s="17">
        <v>9.45897101435976E-2</v>
      </c>
      <c r="AD782" s="17">
        <v>5.5608280675523397E-2</v>
      </c>
      <c r="AE782" s="17"/>
      <c r="AF782" s="17">
        <v>4.3583895683146398E-2</v>
      </c>
      <c r="AG782" s="17">
        <v>0.10468117280886099</v>
      </c>
      <c r="AH782" s="17">
        <v>8.9413453836701795E-2</v>
      </c>
      <c r="AI782" s="17">
        <v>6.0316815763134399E-2</v>
      </c>
      <c r="AJ782" s="17">
        <v>0.15351974538114099</v>
      </c>
      <c r="AK782" s="17"/>
      <c r="AL782" s="17">
        <v>0.120674340541956</v>
      </c>
      <c r="AM782" s="17">
        <v>6.9025292366755794E-2</v>
      </c>
      <c r="AN782" s="17">
        <v>4.83699581916072E-2</v>
      </c>
      <c r="AO782" s="17">
        <v>7.52543972272956E-2</v>
      </c>
      <c r="AP782" s="17">
        <v>0.126173860286035</v>
      </c>
      <c r="AQ782" s="17"/>
      <c r="AR782" s="17">
        <v>6.19944506216649E-2</v>
      </c>
      <c r="AS782" s="17"/>
      <c r="AT782" s="17">
        <v>5.7480567979995102E-2</v>
      </c>
      <c r="AU782" s="17"/>
      <c r="AV782" s="17">
        <v>8.02923866320185E-2</v>
      </c>
      <c r="AW782" s="17"/>
      <c r="AX782" s="17">
        <v>0</v>
      </c>
      <c r="AY782" s="17">
        <v>5.8937601478955597E-2</v>
      </c>
      <c r="AZ782" s="17"/>
      <c r="BA782" s="17">
        <v>0.109219991777031</v>
      </c>
      <c r="BB782" s="17">
        <v>6.1935798696004601E-2</v>
      </c>
    </row>
    <row r="783" spans="2:54">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row>
    <row r="784" spans="2:54">
      <c r="B784" s="6" t="s">
        <v>274</v>
      </c>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row>
    <row r="785" spans="2:54">
      <c r="B785" s="24" t="s">
        <v>31</v>
      </c>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row>
    <row r="786" spans="2:54">
      <c r="B786" t="s">
        <v>216</v>
      </c>
      <c r="C786" s="17">
        <v>7.5672573053174097E-2</v>
      </c>
      <c r="D786" s="17">
        <v>8.8768301159508997E-2</v>
      </c>
      <c r="E786" s="17">
        <v>6.3018899974256207E-2</v>
      </c>
      <c r="F786" s="17"/>
      <c r="G786" s="17">
        <v>0.103320225710628</v>
      </c>
      <c r="H786" s="17">
        <v>0.105916607777659</v>
      </c>
      <c r="I786" s="17">
        <v>0.106969783662688</v>
      </c>
      <c r="J786" s="17">
        <v>7.3583018962541796E-2</v>
      </c>
      <c r="K786" s="17">
        <v>4.8763630512508101E-2</v>
      </c>
      <c r="L786" s="17">
        <v>2.65182383925864E-2</v>
      </c>
      <c r="M786" s="17"/>
      <c r="N786" s="17">
        <v>0.12349512254115</v>
      </c>
      <c r="O786" s="17">
        <v>5.3955200088036302E-2</v>
      </c>
      <c r="P786" s="17">
        <v>5.3126448025918101E-2</v>
      </c>
      <c r="Q786" s="17">
        <v>6.1297782095598302E-2</v>
      </c>
      <c r="R786" s="17"/>
      <c r="S786" s="17">
        <v>0.142907103677163</v>
      </c>
      <c r="T786" s="17">
        <v>6.4623230112349397E-2</v>
      </c>
      <c r="U786" s="17">
        <v>6.3457333163263602E-2</v>
      </c>
      <c r="V786" s="17">
        <v>0.10601544357119</v>
      </c>
      <c r="W786" s="17">
        <v>2.8592322436847398E-2</v>
      </c>
      <c r="X786" s="17">
        <v>4.4787312522517601E-2</v>
      </c>
      <c r="Y786" s="17">
        <v>4.5100992384121401E-2</v>
      </c>
      <c r="Z786" s="17">
        <v>0.12858507967348101</v>
      </c>
      <c r="AA786" s="17">
        <v>8.3996572752888396E-2</v>
      </c>
      <c r="AB786" s="17">
        <v>2.5629643817323199E-2</v>
      </c>
      <c r="AC786" s="17">
        <v>6.1777336653465798E-2</v>
      </c>
      <c r="AD786" s="17">
        <v>9.9744586697932194E-2</v>
      </c>
      <c r="AE786" s="17"/>
      <c r="AF786" s="17">
        <v>0.136448259171502</v>
      </c>
      <c r="AG786" s="17">
        <v>5.6415369032044402E-2</v>
      </c>
      <c r="AH786" s="17">
        <v>3.4135756493173401E-2</v>
      </c>
      <c r="AI786" s="17">
        <v>2.6681235228091699E-2</v>
      </c>
      <c r="AJ786" s="17">
        <v>2.5193482678958101E-2</v>
      </c>
      <c r="AK786" s="17"/>
      <c r="AL786" s="17">
        <v>5.6627052203671702E-2</v>
      </c>
      <c r="AM786" s="17">
        <v>4.6442339521233403E-2</v>
      </c>
      <c r="AN786" s="17">
        <v>0.10425221059277701</v>
      </c>
      <c r="AO786" s="17">
        <v>0.113878606037413</v>
      </c>
      <c r="AP786" s="17">
        <v>0.284386637819454</v>
      </c>
      <c r="AQ786" s="17"/>
      <c r="AR786" s="17">
        <v>0.13034602149326599</v>
      </c>
      <c r="AS786" s="17"/>
      <c r="AT786" s="17">
        <v>0.17774445068342801</v>
      </c>
      <c r="AU786" s="17"/>
      <c r="AV786" s="17">
        <v>0.120015796178464</v>
      </c>
      <c r="AW786" s="17"/>
      <c r="AX786" s="17">
        <v>0.195411548163167</v>
      </c>
      <c r="AY786" s="17">
        <v>0.11372483974391601</v>
      </c>
      <c r="AZ786" s="17"/>
      <c r="BA786" s="17">
        <v>6.0126697944735102E-2</v>
      </c>
      <c r="BB786" s="17">
        <v>8.7144853729348298E-2</v>
      </c>
    </row>
    <row r="787" spans="2:54">
      <c r="B787" t="s">
        <v>217</v>
      </c>
      <c r="C787" s="17">
        <v>0.27136559798082899</v>
      </c>
      <c r="D787" s="17">
        <v>0.272216324202884</v>
      </c>
      <c r="E787" s="17">
        <v>0.27000250829540801</v>
      </c>
      <c r="F787" s="17"/>
      <c r="G787" s="17">
        <v>0.42436112394182901</v>
      </c>
      <c r="H787" s="17">
        <v>0.39883599093680799</v>
      </c>
      <c r="I787" s="17">
        <v>0.28665862573081602</v>
      </c>
      <c r="J787" s="17">
        <v>0.206353773580358</v>
      </c>
      <c r="K787" s="17">
        <v>0.15494056549933</v>
      </c>
      <c r="L787" s="17">
        <v>0.18310986616380401</v>
      </c>
      <c r="M787" s="17"/>
      <c r="N787" s="17">
        <v>0.28327996525494997</v>
      </c>
      <c r="O787" s="17">
        <v>0.234845178969082</v>
      </c>
      <c r="P787" s="17">
        <v>0.334593637237033</v>
      </c>
      <c r="Q787" s="17">
        <v>0.25106671072172798</v>
      </c>
      <c r="R787" s="17"/>
      <c r="S787" s="17">
        <v>0.35107329323381098</v>
      </c>
      <c r="T787" s="17">
        <v>0.172340965841667</v>
      </c>
      <c r="U787" s="17">
        <v>0.19287672523171701</v>
      </c>
      <c r="V787" s="17">
        <v>0.241271900705467</v>
      </c>
      <c r="W787" s="17">
        <v>0.27707974390023099</v>
      </c>
      <c r="X787" s="17">
        <v>0.31337031879840599</v>
      </c>
      <c r="Y787" s="17">
        <v>0.19758250740622699</v>
      </c>
      <c r="Z787" s="17">
        <v>0.269275610978435</v>
      </c>
      <c r="AA787" s="17">
        <v>0.33384230212558602</v>
      </c>
      <c r="AB787" s="17">
        <v>0.336954967928982</v>
      </c>
      <c r="AC787" s="17">
        <v>0.26231959133721799</v>
      </c>
      <c r="AD787" s="17">
        <v>0.35833826831334797</v>
      </c>
      <c r="AE787" s="17"/>
      <c r="AF787" s="17">
        <v>0.41667404868887198</v>
      </c>
      <c r="AG787" s="17">
        <v>0.175803172041405</v>
      </c>
      <c r="AH787" s="17">
        <v>0.29461113018302798</v>
      </c>
      <c r="AI787" s="17">
        <v>0.25912849379421399</v>
      </c>
      <c r="AJ787" s="17">
        <v>0.16200823641752299</v>
      </c>
      <c r="AK787" s="17"/>
      <c r="AL787" s="17">
        <v>0.186933816668197</v>
      </c>
      <c r="AM787" s="17">
        <v>0.26523234082943098</v>
      </c>
      <c r="AN787" s="17">
        <v>0.35802672691062198</v>
      </c>
      <c r="AO787" s="17">
        <v>0.32543013532160198</v>
      </c>
      <c r="AP787" s="17">
        <v>0.25298411485296901</v>
      </c>
      <c r="AQ787" s="17"/>
      <c r="AR787" s="17">
        <v>0.36204047187870902</v>
      </c>
      <c r="AS787" s="17"/>
      <c r="AT787" s="17">
        <v>0.377721018833241</v>
      </c>
      <c r="AU787" s="17"/>
      <c r="AV787" s="17">
        <v>0.36492562767704401</v>
      </c>
      <c r="AW787" s="17"/>
      <c r="AX787" s="17">
        <v>0.28266537237913703</v>
      </c>
      <c r="AY787" s="17">
        <v>0.41159407534222497</v>
      </c>
      <c r="AZ787" s="17"/>
      <c r="BA787" s="17">
        <v>0.16671942593679301</v>
      </c>
      <c r="BB787" s="17">
        <v>0.33299582027041502</v>
      </c>
    </row>
    <row r="788" spans="2:54">
      <c r="B788" t="s">
        <v>218</v>
      </c>
      <c r="C788" s="17">
        <v>0.28908571449362902</v>
      </c>
      <c r="D788" s="17">
        <v>0.24975153176643899</v>
      </c>
      <c r="E788" s="17">
        <v>0.330120700320087</v>
      </c>
      <c r="F788" s="17"/>
      <c r="G788" s="17">
        <v>0.200976681624946</v>
      </c>
      <c r="H788" s="17">
        <v>0.23877440976893499</v>
      </c>
      <c r="I788" s="17">
        <v>0.28590310738277502</v>
      </c>
      <c r="J788" s="17">
        <v>0.290360108810504</v>
      </c>
      <c r="K788" s="17">
        <v>0.34123801182511698</v>
      </c>
      <c r="L788" s="17">
        <v>0.35774154616911802</v>
      </c>
      <c r="M788" s="17"/>
      <c r="N788" s="17">
        <v>0.27871673000027603</v>
      </c>
      <c r="O788" s="17">
        <v>0.32778384320107901</v>
      </c>
      <c r="P788" s="17">
        <v>0.23976219035183299</v>
      </c>
      <c r="Q788" s="17">
        <v>0.29970977411274202</v>
      </c>
      <c r="R788" s="17"/>
      <c r="S788" s="17">
        <v>0.20877720510509301</v>
      </c>
      <c r="T788" s="17">
        <v>0.304301812060637</v>
      </c>
      <c r="U788" s="17">
        <v>0.34552034570025802</v>
      </c>
      <c r="V788" s="17">
        <v>0.304764260082524</v>
      </c>
      <c r="W788" s="17">
        <v>0.23194727703031801</v>
      </c>
      <c r="X788" s="17">
        <v>0.34454989704671801</v>
      </c>
      <c r="Y788" s="17">
        <v>0.36455188214624101</v>
      </c>
      <c r="Z788" s="17">
        <v>0.25800985291767597</v>
      </c>
      <c r="AA788" s="17">
        <v>0.27710987905634099</v>
      </c>
      <c r="AB788" s="17">
        <v>0.247294994710128</v>
      </c>
      <c r="AC788" s="17">
        <v>0.392130181305748</v>
      </c>
      <c r="AD788" s="17">
        <v>0.16778113611321599</v>
      </c>
      <c r="AE788" s="17"/>
      <c r="AF788" s="17">
        <v>0.24254891319758201</v>
      </c>
      <c r="AG788" s="17">
        <v>0.32750291385322799</v>
      </c>
      <c r="AH788" s="17">
        <v>0.36844881942194602</v>
      </c>
      <c r="AI788" s="17">
        <v>0.28787058145441102</v>
      </c>
      <c r="AJ788" s="17">
        <v>0.23832844407249101</v>
      </c>
      <c r="AK788" s="17"/>
      <c r="AL788" s="17">
        <v>0.35382446445093502</v>
      </c>
      <c r="AM788" s="17">
        <v>0.318884069132369</v>
      </c>
      <c r="AN788" s="17">
        <v>0.25311999470017699</v>
      </c>
      <c r="AO788" s="17">
        <v>0.27400408436232698</v>
      </c>
      <c r="AP788" s="17">
        <v>0.18129848327671999</v>
      </c>
      <c r="AQ788" s="17"/>
      <c r="AR788" s="17">
        <v>0.27070214980916901</v>
      </c>
      <c r="AS788" s="17"/>
      <c r="AT788" s="17">
        <v>0.15587017400245601</v>
      </c>
      <c r="AU788" s="17"/>
      <c r="AV788" s="17">
        <v>0.33630593255872798</v>
      </c>
      <c r="AW788" s="17"/>
      <c r="AX788" s="17">
        <v>0.23584931107716001</v>
      </c>
      <c r="AY788" s="17">
        <v>0.29451725864693901</v>
      </c>
      <c r="AZ788" s="17"/>
      <c r="BA788" s="17">
        <v>0.32257130135251499</v>
      </c>
      <c r="BB788" s="17">
        <v>0.27821114664171298</v>
      </c>
    </row>
    <row r="789" spans="2:54">
      <c r="B789" t="s">
        <v>219</v>
      </c>
      <c r="C789" s="17">
        <v>0.26483520887322098</v>
      </c>
      <c r="D789" s="17">
        <v>0.268690890860177</v>
      </c>
      <c r="E789" s="17">
        <v>0.26048015061251201</v>
      </c>
      <c r="F789" s="17"/>
      <c r="G789" s="17">
        <v>0.22236713270936301</v>
      </c>
      <c r="H789" s="17">
        <v>0.17762193661235801</v>
      </c>
      <c r="I789" s="17">
        <v>0.24188004773994901</v>
      </c>
      <c r="J789" s="17">
        <v>0.32256051926194501</v>
      </c>
      <c r="K789" s="17">
        <v>0.30905489582475998</v>
      </c>
      <c r="L789" s="17">
        <v>0.30457768164052901</v>
      </c>
      <c r="M789" s="17"/>
      <c r="N789" s="17">
        <v>0.24846787765109901</v>
      </c>
      <c r="O789" s="17">
        <v>0.28121427322951698</v>
      </c>
      <c r="P789" s="17">
        <v>0.286777561847046</v>
      </c>
      <c r="Q789" s="17">
        <v>0.249055218978078</v>
      </c>
      <c r="R789" s="17"/>
      <c r="S789" s="17">
        <v>0.225271721142355</v>
      </c>
      <c r="T789" s="17">
        <v>0.30649363516334899</v>
      </c>
      <c r="U789" s="17">
        <v>0.32640801710332501</v>
      </c>
      <c r="V789" s="17">
        <v>0.219450629986399</v>
      </c>
      <c r="W789" s="17">
        <v>0.38240292874762499</v>
      </c>
      <c r="X789" s="17">
        <v>0.20455197021998101</v>
      </c>
      <c r="Y789" s="17">
        <v>0.29464175160091399</v>
      </c>
      <c r="Z789" s="17">
        <v>0.215318371755362</v>
      </c>
      <c r="AA789" s="17">
        <v>0.23585169601522499</v>
      </c>
      <c r="AB789" s="17">
        <v>0.27975295921957999</v>
      </c>
      <c r="AC789" s="17">
        <v>0.197833485143323</v>
      </c>
      <c r="AD789" s="17">
        <v>0.31852772819997999</v>
      </c>
      <c r="AE789" s="17"/>
      <c r="AF789" s="17">
        <v>0.15522231537370099</v>
      </c>
      <c r="AG789" s="17">
        <v>0.28995850481482799</v>
      </c>
      <c r="AH789" s="17">
        <v>0.24908718219114401</v>
      </c>
      <c r="AI789" s="17">
        <v>0.32596462721001901</v>
      </c>
      <c r="AJ789" s="17">
        <v>0.383287034060321</v>
      </c>
      <c r="AK789" s="17"/>
      <c r="AL789" s="17">
        <v>0.28247832923653299</v>
      </c>
      <c r="AM789" s="17">
        <v>0.26230157346619798</v>
      </c>
      <c r="AN789" s="17">
        <v>0.230001022787161</v>
      </c>
      <c r="AO789" s="17">
        <v>0.18974015031351599</v>
      </c>
      <c r="AP789" s="17">
        <v>0.21691203296182801</v>
      </c>
      <c r="AQ789" s="17"/>
      <c r="AR789" s="17">
        <v>0.18459948875198201</v>
      </c>
      <c r="AS789" s="17"/>
      <c r="AT789" s="17">
        <v>0.234081940149273</v>
      </c>
      <c r="AU789" s="17"/>
      <c r="AV789" s="17">
        <v>0.14201120510326901</v>
      </c>
      <c r="AW789" s="17"/>
      <c r="AX789" s="17">
        <v>0.26613140029504301</v>
      </c>
      <c r="AY789" s="17">
        <v>0.13398077782232001</v>
      </c>
      <c r="AZ789" s="17"/>
      <c r="BA789" s="17">
        <v>0.295617543411063</v>
      </c>
      <c r="BB789" s="17">
        <v>0.23741680669161</v>
      </c>
    </row>
    <row r="790" spans="2:54">
      <c r="B790" t="s">
        <v>220</v>
      </c>
      <c r="C790" s="17">
        <v>9.90409055991468E-2</v>
      </c>
      <c r="D790" s="17">
        <v>0.120572952010992</v>
      </c>
      <c r="E790" s="17">
        <v>7.6377740797736099E-2</v>
      </c>
      <c r="F790" s="17"/>
      <c r="G790" s="17">
        <v>4.8974836013233797E-2</v>
      </c>
      <c r="H790" s="17">
        <v>7.8851054904239506E-2</v>
      </c>
      <c r="I790" s="17">
        <v>7.8588435483772201E-2</v>
      </c>
      <c r="J790" s="17">
        <v>0.10714257938465201</v>
      </c>
      <c r="K790" s="17">
        <v>0.146002896338285</v>
      </c>
      <c r="L790" s="17">
        <v>0.128052667633962</v>
      </c>
      <c r="M790" s="17"/>
      <c r="N790" s="17">
        <v>6.6040304552525506E-2</v>
      </c>
      <c r="O790" s="17">
        <v>0.102201504512287</v>
      </c>
      <c r="P790" s="17">
        <v>8.5740162538169407E-2</v>
      </c>
      <c r="Q790" s="17">
        <v>0.138870514091855</v>
      </c>
      <c r="R790" s="17"/>
      <c r="S790" s="17">
        <v>7.1970676841578596E-2</v>
      </c>
      <c r="T790" s="17">
        <v>0.15224035682199699</v>
      </c>
      <c r="U790" s="17">
        <v>7.17375788014364E-2</v>
      </c>
      <c r="V790" s="17">
        <v>0.12849776565442</v>
      </c>
      <c r="W790" s="17">
        <v>7.9977727884978603E-2</v>
      </c>
      <c r="X790" s="17">
        <v>9.2740501412377399E-2</v>
      </c>
      <c r="Y790" s="17">
        <v>9.8122866462497904E-2</v>
      </c>
      <c r="Z790" s="17">
        <v>0.12881108467504701</v>
      </c>
      <c r="AA790" s="17">
        <v>6.9199550049960507E-2</v>
      </c>
      <c r="AB790" s="17">
        <v>0.110367434323987</v>
      </c>
      <c r="AC790" s="17">
        <v>8.5939405560245499E-2</v>
      </c>
      <c r="AD790" s="17">
        <v>5.5608280675523397E-2</v>
      </c>
      <c r="AE790" s="17"/>
      <c r="AF790" s="17">
        <v>4.9106463568342598E-2</v>
      </c>
      <c r="AG790" s="17">
        <v>0.15032004025849399</v>
      </c>
      <c r="AH790" s="17">
        <v>5.3717111710708997E-2</v>
      </c>
      <c r="AI790" s="17">
        <v>0.10035506231326501</v>
      </c>
      <c r="AJ790" s="17">
        <v>0.19118280277070701</v>
      </c>
      <c r="AK790" s="17"/>
      <c r="AL790" s="17">
        <v>0.120136337440663</v>
      </c>
      <c r="AM790" s="17">
        <v>0.107139677050769</v>
      </c>
      <c r="AN790" s="17">
        <v>5.4600045009262799E-2</v>
      </c>
      <c r="AO790" s="17">
        <v>9.6947023965141793E-2</v>
      </c>
      <c r="AP790" s="17">
        <v>6.4418731089028805E-2</v>
      </c>
      <c r="AQ790" s="17"/>
      <c r="AR790" s="17">
        <v>5.23118680668734E-2</v>
      </c>
      <c r="AS790" s="17"/>
      <c r="AT790" s="17">
        <v>5.45824163316029E-2</v>
      </c>
      <c r="AU790" s="17"/>
      <c r="AV790" s="17">
        <v>3.6741438482495302E-2</v>
      </c>
      <c r="AW790" s="17"/>
      <c r="AX790" s="17">
        <v>1.9942368085492799E-2</v>
      </c>
      <c r="AY790" s="17">
        <v>4.6183048444600701E-2</v>
      </c>
      <c r="AZ790" s="17"/>
      <c r="BA790" s="17">
        <v>0.15496503135489401</v>
      </c>
      <c r="BB790" s="17">
        <v>6.4231372666914005E-2</v>
      </c>
    </row>
    <row r="791" spans="2:54">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row>
    <row r="792" spans="2:54">
      <c r="B792" s="6" t="s">
        <v>275</v>
      </c>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row>
    <row r="793" spans="2:54">
      <c r="B793" s="24" t="s">
        <v>31</v>
      </c>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row>
    <row r="794" spans="2:54">
      <c r="B794" t="s">
        <v>216</v>
      </c>
      <c r="C794" s="17">
        <v>9.0022443275844799E-2</v>
      </c>
      <c r="D794" s="17">
        <v>8.6342955184721695E-2</v>
      </c>
      <c r="E794" s="17">
        <v>9.1895571110634094E-2</v>
      </c>
      <c r="F794" s="17"/>
      <c r="G794" s="17">
        <v>0.14978144459251899</v>
      </c>
      <c r="H794" s="17">
        <v>0.15580541994192601</v>
      </c>
      <c r="I794" s="17">
        <v>8.1619805686210703E-2</v>
      </c>
      <c r="J794" s="17">
        <v>6.7500328857186098E-2</v>
      </c>
      <c r="K794" s="17">
        <v>1.9293393214904302E-2</v>
      </c>
      <c r="L794" s="17">
        <v>6.3856919410775106E-2</v>
      </c>
      <c r="M794" s="17"/>
      <c r="N794" s="17">
        <v>0.102276067942642</v>
      </c>
      <c r="O794" s="17">
        <v>5.9895092781610197E-2</v>
      </c>
      <c r="P794" s="17">
        <v>0.107053240323601</v>
      </c>
      <c r="Q794" s="17">
        <v>9.4083072111798699E-2</v>
      </c>
      <c r="R794" s="17"/>
      <c r="S794" s="17">
        <v>0.118678470594084</v>
      </c>
      <c r="T794" s="17">
        <v>7.0481105609862801E-2</v>
      </c>
      <c r="U794" s="17">
        <v>5.2580618225200298E-2</v>
      </c>
      <c r="V794" s="17">
        <v>8.39030252165235E-2</v>
      </c>
      <c r="W794" s="17">
        <v>0.11826826774869301</v>
      </c>
      <c r="X794" s="17">
        <v>9.9596811837734001E-2</v>
      </c>
      <c r="Y794" s="17">
        <v>7.1482687732006403E-2</v>
      </c>
      <c r="Z794" s="17">
        <v>4.7853419413267297E-2</v>
      </c>
      <c r="AA794" s="17">
        <v>6.34008340952147E-2</v>
      </c>
      <c r="AB794" s="17">
        <v>8.0693875130159104E-2</v>
      </c>
      <c r="AC794" s="17">
        <v>0.17540267295280099</v>
      </c>
      <c r="AD794" s="17">
        <v>0.118226742323592</v>
      </c>
      <c r="AE794" s="17"/>
      <c r="AF794" s="17">
        <v>0.14360041212697</v>
      </c>
      <c r="AG794" s="17">
        <v>4.8923075358870097E-2</v>
      </c>
      <c r="AH794" s="17">
        <v>3.7873377260504201E-2</v>
      </c>
      <c r="AI794" s="17">
        <v>5.7381062056965297E-2</v>
      </c>
      <c r="AJ794" s="17">
        <v>6.6316580912812104E-2</v>
      </c>
      <c r="AK794" s="17"/>
      <c r="AL794" s="17">
        <v>6.7158497415213403E-2</v>
      </c>
      <c r="AM794" s="17">
        <v>8.0556076861460393E-2</v>
      </c>
      <c r="AN794" s="17">
        <v>7.8559442552585595E-2</v>
      </c>
      <c r="AO794" s="17">
        <v>0.16353976382487601</v>
      </c>
      <c r="AP794" s="17">
        <v>0.23679496902730199</v>
      </c>
      <c r="AQ794" s="17"/>
      <c r="AR794" s="17">
        <v>0.18553011772411801</v>
      </c>
      <c r="AS794" s="17"/>
      <c r="AT794" s="17">
        <v>0.23904354612566101</v>
      </c>
      <c r="AU794" s="17"/>
      <c r="AV794" s="17">
        <v>0.222225588977741</v>
      </c>
      <c r="AW794" s="17"/>
      <c r="AX794" s="17">
        <v>0.13543026047319601</v>
      </c>
      <c r="AY794" s="17">
        <v>0.13162703645065801</v>
      </c>
      <c r="AZ794" s="17"/>
      <c r="BA794" s="17">
        <v>8.7273710839733995E-2</v>
      </c>
      <c r="BB794" s="17">
        <v>6.6521577025092399E-2</v>
      </c>
    </row>
    <row r="795" spans="2:54">
      <c r="B795" t="s">
        <v>217</v>
      </c>
      <c r="C795" s="17">
        <v>0.34753628057134001</v>
      </c>
      <c r="D795" s="17">
        <v>0.37987738725154402</v>
      </c>
      <c r="E795" s="17">
        <v>0.32020812454397402</v>
      </c>
      <c r="F795" s="17"/>
      <c r="G795" s="17">
        <v>0.34072913874865701</v>
      </c>
      <c r="H795" s="17">
        <v>0.44904729544064698</v>
      </c>
      <c r="I795" s="17">
        <v>0.40044620212022503</v>
      </c>
      <c r="J795" s="17">
        <v>0.40939546842442598</v>
      </c>
      <c r="K795" s="17">
        <v>0.31575659147021001</v>
      </c>
      <c r="L795" s="17">
        <v>0.192226584797035</v>
      </c>
      <c r="M795" s="17"/>
      <c r="N795" s="17">
        <v>0.36839294782264198</v>
      </c>
      <c r="O795" s="17">
        <v>0.328082303627035</v>
      </c>
      <c r="P795" s="17">
        <v>0.35299702666735699</v>
      </c>
      <c r="Q795" s="17">
        <v>0.34165072201269198</v>
      </c>
      <c r="R795" s="17"/>
      <c r="S795" s="17">
        <v>0.414628292716052</v>
      </c>
      <c r="T795" s="17">
        <v>0.30238308246414197</v>
      </c>
      <c r="U795" s="17">
        <v>0.221032071447506</v>
      </c>
      <c r="V795" s="17">
        <v>0.45601181273110097</v>
      </c>
      <c r="W795" s="17">
        <v>0.334098600659337</v>
      </c>
      <c r="X795" s="17">
        <v>0.235448524661444</v>
      </c>
      <c r="Y795" s="17">
        <v>0.35370708778444698</v>
      </c>
      <c r="Z795" s="17">
        <v>0.35541646021010798</v>
      </c>
      <c r="AA795" s="17">
        <v>0.49364530936673701</v>
      </c>
      <c r="AB795" s="17">
        <v>0.31152332459632698</v>
      </c>
      <c r="AC795" s="17">
        <v>0.30101259523722801</v>
      </c>
      <c r="AD795" s="17">
        <v>0.29194421737435899</v>
      </c>
      <c r="AE795" s="17"/>
      <c r="AF795" s="17">
        <v>0.46506021936404801</v>
      </c>
      <c r="AG795" s="17">
        <v>0.24500472137221899</v>
      </c>
      <c r="AH795" s="17">
        <v>0.32670051208446899</v>
      </c>
      <c r="AI795" s="17">
        <v>0.38645342762766499</v>
      </c>
      <c r="AJ795" s="17">
        <v>0.26923795660368299</v>
      </c>
      <c r="AK795" s="17"/>
      <c r="AL795" s="17">
        <v>0.27810540195143202</v>
      </c>
      <c r="AM795" s="17">
        <v>0.37508026585252802</v>
      </c>
      <c r="AN795" s="17">
        <v>0.35912158914384501</v>
      </c>
      <c r="AO795" s="17">
        <v>0.41361567319821102</v>
      </c>
      <c r="AP795" s="17">
        <v>0.53202605301688799</v>
      </c>
      <c r="AQ795" s="17"/>
      <c r="AR795" s="17">
        <v>0.44329074502559002</v>
      </c>
      <c r="AS795" s="17"/>
      <c r="AT795" s="17">
        <v>0.33950251479076898</v>
      </c>
      <c r="AU795" s="17"/>
      <c r="AV795" s="17">
        <v>0.49629411396045803</v>
      </c>
      <c r="AW795" s="17"/>
      <c r="AX795" s="17">
        <v>0.39985715103341901</v>
      </c>
      <c r="AY795" s="17">
        <v>0.45537463913808601</v>
      </c>
      <c r="AZ795" s="17"/>
      <c r="BA795" s="17">
        <v>0.27602777634269499</v>
      </c>
      <c r="BB795" s="17">
        <v>0.399836981933131</v>
      </c>
    </row>
    <row r="796" spans="2:54">
      <c r="B796" t="s">
        <v>218</v>
      </c>
      <c r="C796" s="17">
        <v>0.28348215685559203</v>
      </c>
      <c r="D796" s="17">
        <v>0.23776237688101601</v>
      </c>
      <c r="E796" s="17">
        <v>0.32451742578890602</v>
      </c>
      <c r="F796" s="17"/>
      <c r="G796" s="17">
        <v>0.28395571746759601</v>
      </c>
      <c r="H796" s="17">
        <v>0.22431227125026301</v>
      </c>
      <c r="I796" s="17">
        <v>0.23688208152876999</v>
      </c>
      <c r="J796" s="17">
        <v>0.239646417792653</v>
      </c>
      <c r="K796" s="17">
        <v>0.327851389034091</v>
      </c>
      <c r="L796" s="17">
        <v>0.37702528355181603</v>
      </c>
      <c r="M796" s="17"/>
      <c r="N796" s="17">
        <v>0.27894017524195402</v>
      </c>
      <c r="O796" s="17">
        <v>0.309749267369824</v>
      </c>
      <c r="P796" s="17">
        <v>0.25395467843736202</v>
      </c>
      <c r="Q796" s="17">
        <v>0.28608939321282501</v>
      </c>
      <c r="R796" s="17"/>
      <c r="S796" s="17">
        <v>0.27800269367985803</v>
      </c>
      <c r="T796" s="17">
        <v>0.29680431837843702</v>
      </c>
      <c r="U796" s="17">
        <v>0.34933655701027999</v>
      </c>
      <c r="V796" s="17">
        <v>0.19385675581942899</v>
      </c>
      <c r="W796" s="17">
        <v>0.23581300338365699</v>
      </c>
      <c r="X796" s="17">
        <v>0.37276334020569901</v>
      </c>
      <c r="Y796" s="17">
        <v>0.22699463596099101</v>
      </c>
      <c r="Z796" s="17">
        <v>0.27477130039430703</v>
      </c>
      <c r="AA796" s="17">
        <v>0.24806478448334399</v>
      </c>
      <c r="AB796" s="17">
        <v>0.285700636785996</v>
      </c>
      <c r="AC796" s="17">
        <v>0.31218070642649798</v>
      </c>
      <c r="AD796" s="17">
        <v>0.43065049753527801</v>
      </c>
      <c r="AE796" s="17"/>
      <c r="AF796" s="17">
        <v>0.25753984381443401</v>
      </c>
      <c r="AG796" s="17">
        <v>0.29611914880645901</v>
      </c>
      <c r="AH796" s="17">
        <v>0.30058151089715002</v>
      </c>
      <c r="AI796" s="17">
        <v>0.241803123196699</v>
      </c>
      <c r="AJ796" s="17">
        <v>0.23552839288396599</v>
      </c>
      <c r="AK796" s="17"/>
      <c r="AL796" s="17">
        <v>0.29817649660455597</v>
      </c>
      <c r="AM796" s="17">
        <v>0.281703003826351</v>
      </c>
      <c r="AN796" s="17">
        <v>0.29720127850808498</v>
      </c>
      <c r="AO796" s="17">
        <v>0.20959364833293101</v>
      </c>
      <c r="AP796" s="17">
        <v>0.124662959958212</v>
      </c>
      <c r="AQ796" s="17"/>
      <c r="AR796" s="17">
        <v>0.23318968737321499</v>
      </c>
      <c r="AS796" s="17"/>
      <c r="AT796" s="17">
        <v>0.199632765992449</v>
      </c>
      <c r="AU796" s="17"/>
      <c r="AV796" s="17">
        <v>0.197844619296005</v>
      </c>
      <c r="AW796" s="17"/>
      <c r="AX796" s="17">
        <v>0.21798528456893501</v>
      </c>
      <c r="AY796" s="17">
        <v>0.25416230371566501</v>
      </c>
      <c r="AZ796" s="17"/>
      <c r="BA796" s="17">
        <v>0.25575062800356002</v>
      </c>
      <c r="BB796" s="17">
        <v>0.28510825663006401</v>
      </c>
    </row>
    <row r="797" spans="2:54">
      <c r="B797" t="s">
        <v>219</v>
      </c>
      <c r="C797" s="17">
        <v>0.205354329262564</v>
      </c>
      <c r="D797" s="17">
        <v>0.21249807577869001</v>
      </c>
      <c r="E797" s="17">
        <v>0.198315763972603</v>
      </c>
      <c r="F797" s="17"/>
      <c r="G797" s="17">
        <v>0.18378542692548799</v>
      </c>
      <c r="H797" s="17">
        <v>0.137761461800219</v>
      </c>
      <c r="I797" s="17">
        <v>0.23574125877817001</v>
      </c>
      <c r="J797" s="17">
        <v>0.206600321626983</v>
      </c>
      <c r="K797" s="17">
        <v>0.23811067956313001</v>
      </c>
      <c r="L797" s="17">
        <v>0.23210709114162401</v>
      </c>
      <c r="M797" s="17"/>
      <c r="N797" s="17">
        <v>0.18789698171118499</v>
      </c>
      <c r="O797" s="17">
        <v>0.23886385454754</v>
      </c>
      <c r="P797" s="17">
        <v>0.20170414363323</v>
      </c>
      <c r="Q797" s="17">
        <v>0.19310506894936699</v>
      </c>
      <c r="R797" s="17"/>
      <c r="S797" s="17">
        <v>0.14269240287096399</v>
      </c>
      <c r="T797" s="17">
        <v>0.19784436917447601</v>
      </c>
      <c r="U797" s="17">
        <v>0.293810421554764</v>
      </c>
      <c r="V797" s="17">
        <v>0.18736782822311701</v>
      </c>
      <c r="W797" s="17">
        <v>0.26205662703139199</v>
      </c>
      <c r="X797" s="17">
        <v>0.22961549875088</v>
      </c>
      <c r="Y797" s="17">
        <v>0.26395209351044402</v>
      </c>
      <c r="Z797" s="17">
        <v>0.21320676442744699</v>
      </c>
      <c r="AA797" s="17">
        <v>0.16078739454841001</v>
      </c>
      <c r="AB797" s="17">
        <v>0.25685131635294001</v>
      </c>
      <c r="AC797" s="17">
        <v>0.12727681386647999</v>
      </c>
      <c r="AD797" s="17">
        <v>0.114771449743029</v>
      </c>
      <c r="AE797" s="17"/>
      <c r="AF797" s="17">
        <v>0.118591008873869</v>
      </c>
      <c r="AG797" s="17">
        <v>0.27126932339791898</v>
      </c>
      <c r="AH797" s="17">
        <v>0.265290493432292</v>
      </c>
      <c r="AI797" s="17">
        <v>0.24444298151608099</v>
      </c>
      <c r="AJ797" s="17">
        <v>0.29934669402240799</v>
      </c>
      <c r="AK797" s="17"/>
      <c r="AL797" s="17">
        <v>0.21381315757292499</v>
      </c>
      <c r="AM797" s="17">
        <v>0.20310334211307801</v>
      </c>
      <c r="AN797" s="17">
        <v>0.219034299055061</v>
      </c>
      <c r="AO797" s="17">
        <v>0.160744453785471</v>
      </c>
      <c r="AP797" s="17">
        <v>0.106516017997597</v>
      </c>
      <c r="AQ797" s="17"/>
      <c r="AR797" s="17">
        <v>0.120581768952272</v>
      </c>
      <c r="AS797" s="17"/>
      <c r="AT797" s="17">
        <v>0.195776595567244</v>
      </c>
      <c r="AU797" s="17"/>
      <c r="AV797" s="17">
        <v>8.3635677765795793E-2</v>
      </c>
      <c r="AW797" s="17"/>
      <c r="AX797" s="17">
        <v>0.202313958605713</v>
      </c>
      <c r="AY797" s="17">
        <v>0.13634026196615701</v>
      </c>
      <c r="AZ797" s="17"/>
      <c r="BA797" s="17">
        <v>0.25703144738897798</v>
      </c>
      <c r="BB797" s="17">
        <v>0.20743035224647299</v>
      </c>
    </row>
    <row r="798" spans="2:54">
      <c r="B798" t="s">
        <v>220</v>
      </c>
      <c r="C798" s="17">
        <v>7.3604790034658904E-2</v>
      </c>
      <c r="D798" s="17">
        <v>8.3519204904027103E-2</v>
      </c>
      <c r="E798" s="17">
        <v>6.5063114583882795E-2</v>
      </c>
      <c r="F798" s="17"/>
      <c r="G798" s="17">
        <v>4.1748272265739697E-2</v>
      </c>
      <c r="H798" s="17">
        <v>3.3073551566945802E-2</v>
      </c>
      <c r="I798" s="17">
        <v>4.5310651886624198E-2</v>
      </c>
      <c r="J798" s="17">
        <v>7.6857463298751497E-2</v>
      </c>
      <c r="K798" s="17">
        <v>9.8987946717664796E-2</v>
      </c>
      <c r="L798" s="17">
        <v>0.13478412109874899</v>
      </c>
      <c r="M798" s="17"/>
      <c r="N798" s="17">
        <v>6.2493827281577E-2</v>
      </c>
      <c r="O798" s="17">
        <v>6.3409481673990395E-2</v>
      </c>
      <c r="P798" s="17">
        <v>8.42909109384503E-2</v>
      </c>
      <c r="Q798" s="17">
        <v>8.5071743713316397E-2</v>
      </c>
      <c r="R798" s="17"/>
      <c r="S798" s="17">
        <v>4.5998140139041799E-2</v>
      </c>
      <c r="T798" s="17">
        <v>0.13248712437308199</v>
      </c>
      <c r="U798" s="17">
        <v>8.3240331762249598E-2</v>
      </c>
      <c r="V798" s="17">
        <v>7.8860578009829305E-2</v>
      </c>
      <c r="W798" s="17">
        <v>4.9763501176921403E-2</v>
      </c>
      <c r="X798" s="17">
        <v>6.25758245442425E-2</v>
      </c>
      <c r="Y798" s="17">
        <v>8.3863495012111697E-2</v>
      </c>
      <c r="Z798" s="17">
        <v>0.108752055554871</v>
      </c>
      <c r="AA798" s="17">
        <v>3.4101677506294899E-2</v>
      </c>
      <c r="AB798" s="17">
        <v>6.5230847134578301E-2</v>
      </c>
      <c r="AC798" s="17">
        <v>8.4127211516993206E-2</v>
      </c>
      <c r="AD798" s="17">
        <v>4.4407093023741101E-2</v>
      </c>
      <c r="AE798" s="17"/>
      <c r="AF798" s="17">
        <v>1.5208515820679801E-2</v>
      </c>
      <c r="AG798" s="17">
        <v>0.13868373106453399</v>
      </c>
      <c r="AH798" s="17">
        <v>6.9554106325585494E-2</v>
      </c>
      <c r="AI798" s="17">
        <v>6.9919405602588997E-2</v>
      </c>
      <c r="AJ798" s="17">
        <v>0.129570375577131</v>
      </c>
      <c r="AK798" s="17"/>
      <c r="AL798" s="17">
        <v>0.14274644645587301</v>
      </c>
      <c r="AM798" s="17">
        <v>5.9557311346582702E-2</v>
      </c>
      <c r="AN798" s="17">
        <v>4.6083390740423502E-2</v>
      </c>
      <c r="AO798" s="17">
        <v>5.2506460858511003E-2</v>
      </c>
      <c r="AP798" s="17">
        <v>0</v>
      </c>
      <c r="AQ798" s="17"/>
      <c r="AR798" s="17">
        <v>1.74076809248047E-2</v>
      </c>
      <c r="AS798" s="17"/>
      <c r="AT798" s="17">
        <v>2.60445775238769E-2</v>
      </c>
      <c r="AU798" s="17"/>
      <c r="AV798" s="17">
        <v>0</v>
      </c>
      <c r="AW798" s="17"/>
      <c r="AX798" s="17">
        <v>4.4413345318737599E-2</v>
      </c>
      <c r="AY798" s="17">
        <v>2.2495758729434E-2</v>
      </c>
      <c r="AZ798" s="17"/>
      <c r="BA798" s="17">
        <v>0.123916437425034</v>
      </c>
      <c r="BB798" s="17">
        <v>4.1102832165239599E-2</v>
      </c>
    </row>
    <row r="799" spans="2:54">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row>
    <row r="800" spans="2:54">
      <c r="B800" s="6" t="s">
        <v>276</v>
      </c>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row>
    <row r="801" spans="2:54">
      <c r="B801" s="24" t="s">
        <v>31</v>
      </c>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row>
    <row r="802" spans="2:54">
      <c r="B802" t="s">
        <v>216</v>
      </c>
      <c r="C802" s="17">
        <v>0.13094566121672599</v>
      </c>
      <c r="D802" s="17">
        <v>0.123891129591233</v>
      </c>
      <c r="E802" s="17">
        <v>0.13793636885544799</v>
      </c>
      <c r="F802" s="17"/>
      <c r="G802" s="17">
        <v>0.17380200956216599</v>
      </c>
      <c r="H802" s="17">
        <v>0.228072546181666</v>
      </c>
      <c r="I802" s="17">
        <v>0.13223466433283201</v>
      </c>
      <c r="J802" s="17">
        <v>9.8350658136658706E-2</v>
      </c>
      <c r="K802" s="17">
        <v>7.7709593812915603E-2</v>
      </c>
      <c r="L802" s="17">
        <v>7.61459363045425E-2</v>
      </c>
      <c r="M802" s="17"/>
      <c r="N802" s="17">
        <v>0.15361322728516499</v>
      </c>
      <c r="O802" s="17">
        <v>9.4722311263969405E-2</v>
      </c>
      <c r="P802" s="17">
        <v>0.14745315383726301</v>
      </c>
      <c r="Q802" s="17">
        <v>0.13480341201745999</v>
      </c>
      <c r="R802" s="17"/>
      <c r="S802" s="17">
        <v>0.15918454448233901</v>
      </c>
      <c r="T802" s="17">
        <v>6.6323658937419303E-2</v>
      </c>
      <c r="U802" s="17">
        <v>8.8512427056911397E-2</v>
      </c>
      <c r="V802" s="17">
        <v>0.161297472507653</v>
      </c>
      <c r="W802" s="17">
        <v>0.11520889649087999</v>
      </c>
      <c r="X802" s="17">
        <v>0.131253175783277</v>
      </c>
      <c r="Y802" s="17">
        <v>0.110644353243156</v>
      </c>
      <c r="Z802" s="17">
        <v>0.153504084790685</v>
      </c>
      <c r="AA802" s="17">
        <v>0.151310622024001</v>
      </c>
      <c r="AB802" s="17">
        <v>0.126090858184955</v>
      </c>
      <c r="AC802" s="17">
        <v>0.18677736672974601</v>
      </c>
      <c r="AD802" s="17">
        <v>0.183729607312721</v>
      </c>
      <c r="AE802" s="17"/>
      <c r="AF802" s="17">
        <v>0.20834578934297801</v>
      </c>
      <c r="AG802" s="17">
        <v>5.2589373829891803E-2</v>
      </c>
      <c r="AH802" s="17">
        <v>8.8658242808526896E-2</v>
      </c>
      <c r="AI802" s="17">
        <v>0.152468652290011</v>
      </c>
      <c r="AJ802" s="17">
        <v>7.2086087741567495E-2</v>
      </c>
      <c r="AK802" s="17"/>
      <c r="AL802" s="17">
        <v>9.8377736374132801E-2</v>
      </c>
      <c r="AM802" s="17">
        <v>0.10724305374757399</v>
      </c>
      <c r="AN802" s="17">
        <v>0.12565257133007901</v>
      </c>
      <c r="AO802" s="17">
        <v>0.24760028720893501</v>
      </c>
      <c r="AP802" s="17">
        <v>0.273055823378339</v>
      </c>
      <c r="AQ802" s="17"/>
      <c r="AR802" s="17">
        <v>0.26239038565550399</v>
      </c>
      <c r="AS802" s="17"/>
      <c r="AT802" s="17">
        <v>0.21419750414334299</v>
      </c>
      <c r="AU802" s="17"/>
      <c r="AV802" s="17">
        <v>0.29459082487770899</v>
      </c>
      <c r="AW802" s="17"/>
      <c r="AX802" s="17">
        <v>0.214473490233727</v>
      </c>
      <c r="AY802" s="17">
        <v>0.19496263189528401</v>
      </c>
      <c r="AZ802" s="17"/>
      <c r="BA802" s="17">
        <v>0.11413678438908401</v>
      </c>
      <c r="BB802" s="17">
        <v>0.11797782114749999</v>
      </c>
    </row>
    <row r="803" spans="2:54">
      <c r="B803" t="s">
        <v>217</v>
      </c>
      <c r="C803" s="17">
        <v>0.33500767169513801</v>
      </c>
      <c r="D803" s="17">
        <v>0.33993550465600397</v>
      </c>
      <c r="E803" s="17">
        <v>0.33036705110917602</v>
      </c>
      <c r="F803" s="17"/>
      <c r="G803" s="17">
        <v>0.30662993692557899</v>
      </c>
      <c r="H803" s="17">
        <v>0.36451147744234902</v>
      </c>
      <c r="I803" s="17">
        <v>0.36000931942717901</v>
      </c>
      <c r="J803" s="17">
        <v>0.382057939556674</v>
      </c>
      <c r="K803" s="17">
        <v>0.31528660841108602</v>
      </c>
      <c r="L803" s="17">
        <v>0.28522160462442198</v>
      </c>
      <c r="M803" s="17"/>
      <c r="N803" s="17">
        <v>0.34121359776519</v>
      </c>
      <c r="O803" s="17">
        <v>0.31726060190600602</v>
      </c>
      <c r="P803" s="17">
        <v>0.31225699533807499</v>
      </c>
      <c r="Q803" s="17">
        <v>0.37317188277111002</v>
      </c>
      <c r="R803" s="17"/>
      <c r="S803" s="17">
        <v>0.342843468157502</v>
      </c>
      <c r="T803" s="17">
        <v>0.34432052181858203</v>
      </c>
      <c r="U803" s="17">
        <v>0.34280591282850198</v>
      </c>
      <c r="V803" s="17">
        <v>0.28074109488557603</v>
      </c>
      <c r="W803" s="17">
        <v>0.31951019224062799</v>
      </c>
      <c r="X803" s="17">
        <v>0.27225709076002402</v>
      </c>
      <c r="Y803" s="17">
        <v>0.39891322929432699</v>
      </c>
      <c r="Z803" s="17">
        <v>0.44847685721122499</v>
      </c>
      <c r="AA803" s="17">
        <v>0.33227927531179802</v>
      </c>
      <c r="AB803" s="17">
        <v>0.356532968447201</v>
      </c>
      <c r="AC803" s="17">
        <v>0.334560177640643</v>
      </c>
      <c r="AD803" s="17">
        <v>0.255093189961491</v>
      </c>
      <c r="AE803" s="17"/>
      <c r="AF803" s="17">
        <v>0.415410799301631</v>
      </c>
      <c r="AG803" s="17">
        <v>0.23982004427175799</v>
      </c>
      <c r="AH803" s="17">
        <v>0.33663235082003201</v>
      </c>
      <c r="AI803" s="17">
        <v>0.37811313013394598</v>
      </c>
      <c r="AJ803" s="17">
        <v>0.259853363331846</v>
      </c>
      <c r="AK803" s="17"/>
      <c r="AL803" s="17">
        <v>0.31460574234282601</v>
      </c>
      <c r="AM803" s="17">
        <v>0.31900751632625302</v>
      </c>
      <c r="AN803" s="17">
        <v>0.36638383236004102</v>
      </c>
      <c r="AO803" s="17">
        <v>0.39799538894665598</v>
      </c>
      <c r="AP803" s="17">
        <v>0.37023349561610502</v>
      </c>
      <c r="AQ803" s="17"/>
      <c r="AR803" s="17">
        <v>0.399613550472182</v>
      </c>
      <c r="AS803" s="17"/>
      <c r="AT803" s="17">
        <v>0.37278356351076802</v>
      </c>
      <c r="AU803" s="17"/>
      <c r="AV803" s="17">
        <v>0.41745988437141102</v>
      </c>
      <c r="AW803" s="17"/>
      <c r="AX803" s="17">
        <v>0.481381495442741</v>
      </c>
      <c r="AY803" s="17">
        <v>0.40067263536898801</v>
      </c>
      <c r="AZ803" s="17"/>
      <c r="BA803" s="17">
        <v>0.29101615906848399</v>
      </c>
      <c r="BB803" s="17">
        <v>0.40963528459349802</v>
      </c>
    </row>
    <row r="804" spans="2:54">
      <c r="B804" t="s">
        <v>218</v>
      </c>
      <c r="C804" s="17">
        <v>0.28441592459545401</v>
      </c>
      <c r="D804" s="17">
        <v>0.26636440245235798</v>
      </c>
      <c r="E804" s="17">
        <v>0.29895305668451899</v>
      </c>
      <c r="F804" s="17"/>
      <c r="G804" s="17">
        <v>0.272333085081572</v>
      </c>
      <c r="H804" s="17">
        <v>0.220184250885683</v>
      </c>
      <c r="I804" s="17">
        <v>0.25085813794489098</v>
      </c>
      <c r="J804" s="17">
        <v>0.29890059329596602</v>
      </c>
      <c r="K804" s="17">
        <v>0.32484217391231901</v>
      </c>
      <c r="L804" s="17">
        <v>0.33768968621383999</v>
      </c>
      <c r="M804" s="17"/>
      <c r="N804" s="17">
        <v>0.287458556205478</v>
      </c>
      <c r="O804" s="17">
        <v>0.33541619168397302</v>
      </c>
      <c r="P804" s="17">
        <v>0.258621227187184</v>
      </c>
      <c r="Q804" s="17">
        <v>0.241062548284673</v>
      </c>
      <c r="R804" s="17"/>
      <c r="S804" s="17">
        <v>0.239173087709008</v>
      </c>
      <c r="T804" s="17">
        <v>0.326719072592347</v>
      </c>
      <c r="U804" s="17">
        <v>0.29777373359852</v>
      </c>
      <c r="V804" s="17">
        <v>0.27736520820634097</v>
      </c>
      <c r="W804" s="17">
        <v>0.33176626705887202</v>
      </c>
      <c r="X804" s="17">
        <v>0.382371041961026</v>
      </c>
      <c r="Y804" s="17">
        <v>0.22991017181832299</v>
      </c>
      <c r="Z804" s="17">
        <v>0.171227837448644</v>
      </c>
      <c r="AA804" s="17">
        <v>0.31164214657753397</v>
      </c>
      <c r="AB804" s="17">
        <v>0.20357105353777399</v>
      </c>
      <c r="AC804" s="17">
        <v>0.239557562590759</v>
      </c>
      <c r="AD804" s="17">
        <v>0.40619625230159501</v>
      </c>
      <c r="AE804" s="17"/>
      <c r="AF804" s="17">
        <v>0.23953142375636399</v>
      </c>
      <c r="AG804" s="17">
        <v>0.34866783605712998</v>
      </c>
      <c r="AH804" s="17">
        <v>0.32235593414437902</v>
      </c>
      <c r="AI804" s="17">
        <v>0.235101599113199</v>
      </c>
      <c r="AJ804" s="17">
        <v>0.26732171382750702</v>
      </c>
      <c r="AK804" s="17"/>
      <c r="AL804" s="17">
        <v>0.28773615773272398</v>
      </c>
      <c r="AM804" s="17">
        <v>0.34900516728359698</v>
      </c>
      <c r="AN804" s="17">
        <v>0.242756430953285</v>
      </c>
      <c r="AO804" s="17">
        <v>0.20007218398974899</v>
      </c>
      <c r="AP804" s="17">
        <v>0.26617069340118699</v>
      </c>
      <c r="AQ804" s="17"/>
      <c r="AR804" s="17">
        <v>0.17281086907285401</v>
      </c>
      <c r="AS804" s="17"/>
      <c r="AT804" s="17">
        <v>0.15449810777252901</v>
      </c>
      <c r="AU804" s="17"/>
      <c r="AV804" s="17">
        <v>0.19971553490823801</v>
      </c>
      <c r="AW804" s="17"/>
      <c r="AX804" s="17">
        <v>0.15572716671377501</v>
      </c>
      <c r="AY804" s="17">
        <v>0.26435888644482097</v>
      </c>
      <c r="AZ804" s="17"/>
      <c r="BA804" s="17">
        <v>0.26448088600504099</v>
      </c>
      <c r="BB804" s="17">
        <v>0.27232662012991798</v>
      </c>
    </row>
    <row r="805" spans="2:54">
      <c r="B805" t="s">
        <v>219</v>
      </c>
      <c r="C805" s="17">
        <v>0.16839658225514201</v>
      </c>
      <c r="D805" s="17">
        <v>0.17700877085943401</v>
      </c>
      <c r="E805" s="17">
        <v>0.161497043698904</v>
      </c>
      <c r="F805" s="17"/>
      <c r="G805" s="17">
        <v>0.180796512666061</v>
      </c>
      <c r="H805" s="17">
        <v>0.13927522118493699</v>
      </c>
      <c r="I805" s="17">
        <v>0.19499452653392399</v>
      </c>
      <c r="J805" s="17">
        <v>0.146663118272748</v>
      </c>
      <c r="K805" s="17">
        <v>0.176070233416356</v>
      </c>
      <c r="L805" s="17">
        <v>0.17574294834608001</v>
      </c>
      <c r="M805" s="17"/>
      <c r="N805" s="17">
        <v>0.130653402769494</v>
      </c>
      <c r="O805" s="17">
        <v>0.17982229511842801</v>
      </c>
      <c r="P805" s="17">
        <v>0.211847284445634</v>
      </c>
      <c r="Q805" s="17">
        <v>0.16190258132969099</v>
      </c>
      <c r="R805" s="17"/>
      <c r="S805" s="17">
        <v>0.18021296893539601</v>
      </c>
      <c r="T805" s="17">
        <v>0.14638847800311999</v>
      </c>
      <c r="U805" s="17">
        <v>0.192601449229335</v>
      </c>
      <c r="V805" s="17">
        <v>0.213069877782564</v>
      </c>
      <c r="W805" s="17">
        <v>0.15007085343642801</v>
      </c>
      <c r="X805" s="17">
        <v>0.15640810967466001</v>
      </c>
      <c r="Y805" s="17">
        <v>0.12565772630757599</v>
      </c>
      <c r="Z805" s="17">
        <v>0.155481283848317</v>
      </c>
      <c r="AA805" s="17">
        <v>0.17090977210505801</v>
      </c>
      <c r="AB805" s="17">
        <v>0.24656118509647901</v>
      </c>
      <c r="AC805" s="17">
        <v>8.8838084315956606E-2</v>
      </c>
      <c r="AD805" s="17">
        <v>0.15498095042419299</v>
      </c>
      <c r="AE805" s="17"/>
      <c r="AF805" s="17">
        <v>0.103786247635849</v>
      </c>
      <c r="AG805" s="17">
        <v>0.24332632976195001</v>
      </c>
      <c r="AH805" s="17">
        <v>0.19437541619710899</v>
      </c>
      <c r="AI805" s="17">
        <v>0.18505404753722299</v>
      </c>
      <c r="AJ805" s="17">
        <v>0.242081317679467</v>
      </c>
      <c r="AK805" s="17"/>
      <c r="AL805" s="17">
        <v>0.19552577871292501</v>
      </c>
      <c r="AM805" s="17">
        <v>0.15065020194541101</v>
      </c>
      <c r="AN805" s="17">
        <v>0.18111202542186899</v>
      </c>
      <c r="AO805" s="17">
        <v>8.7299844034668297E-2</v>
      </c>
      <c r="AP805" s="17">
        <v>3.9712155614773301E-2</v>
      </c>
      <c r="AQ805" s="17"/>
      <c r="AR805" s="17">
        <v>0.13052791601354399</v>
      </c>
      <c r="AS805" s="17"/>
      <c r="AT805" s="17">
        <v>0.19635952741047499</v>
      </c>
      <c r="AU805" s="17"/>
      <c r="AV805" s="17">
        <v>7.4694929590361198E-2</v>
      </c>
      <c r="AW805" s="17"/>
      <c r="AX805" s="17">
        <v>9.8725465156076997E-2</v>
      </c>
      <c r="AY805" s="17">
        <v>0.11278323076576401</v>
      </c>
      <c r="AZ805" s="17"/>
      <c r="BA805" s="17">
        <v>0.21001352926405301</v>
      </c>
      <c r="BB805" s="17">
        <v>0.150783566499755</v>
      </c>
    </row>
    <row r="806" spans="2:54">
      <c r="B806" t="s">
        <v>220</v>
      </c>
      <c r="C806" s="17">
        <v>8.1234160237540307E-2</v>
      </c>
      <c r="D806" s="17">
        <v>9.2800192440971596E-2</v>
      </c>
      <c r="E806" s="17">
        <v>7.12464796519542E-2</v>
      </c>
      <c r="F806" s="17"/>
      <c r="G806" s="17">
        <v>6.6438455764622803E-2</v>
      </c>
      <c r="H806" s="17">
        <v>4.7956504305364203E-2</v>
      </c>
      <c r="I806" s="17">
        <v>6.1903351761175E-2</v>
      </c>
      <c r="J806" s="17">
        <v>7.40276907379534E-2</v>
      </c>
      <c r="K806" s="17">
        <v>0.106091390447324</v>
      </c>
      <c r="L806" s="17">
        <v>0.125199824511116</v>
      </c>
      <c r="M806" s="17"/>
      <c r="N806" s="17">
        <v>8.7061215974673103E-2</v>
      </c>
      <c r="O806" s="17">
        <v>7.2778600027623402E-2</v>
      </c>
      <c r="P806" s="17">
        <v>6.9821339191842899E-2</v>
      </c>
      <c r="Q806" s="17">
        <v>8.9059575597064899E-2</v>
      </c>
      <c r="R806" s="17"/>
      <c r="S806" s="17">
        <v>7.8585930715755203E-2</v>
      </c>
      <c r="T806" s="17">
        <v>0.11624826864853099</v>
      </c>
      <c r="U806" s="17">
        <v>7.8306477286731305E-2</v>
      </c>
      <c r="V806" s="17">
        <v>6.7526346617865704E-2</v>
      </c>
      <c r="W806" s="17">
        <v>8.3443790773192306E-2</v>
      </c>
      <c r="X806" s="17">
        <v>5.7710581821012498E-2</v>
      </c>
      <c r="Y806" s="17">
        <v>0.13487451933661701</v>
      </c>
      <c r="Z806" s="17">
        <v>7.1309936701128895E-2</v>
      </c>
      <c r="AA806" s="17">
        <v>3.3858183981608697E-2</v>
      </c>
      <c r="AB806" s="17">
        <v>6.7243934733590194E-2</v>
      </c>
      <c r="AC806" s="17">
        <v>0.15026680872289599</v>
      </c>
      <c r="AD806" s="17">
        <v>0</v>
      </c>
      <c r="AE806" s="17"/>
      <c r="AF806" s="17">
        <v>3.2925739963177603E-2</v>
      </c>
      <c r="AG806" s="17">
        <v>0.11559641607927</v>
      </c>
      <c r="AH806" s="17">
        <v>5.79780560299522E-2</v>
      </c>
      <c r="AI806" s="17">
        <v>4.9262570925621099E-2</v>
      </c>
      <c r="AJ806" s="17">
        <v>0.15865751741961201</v>
      </c>
      <c r="AK806" s="17"/>
      <c r="AL806" s="17">
        <v>0.103754584837393</v>
      </c>
      <c r="AM806" s="17">
        <v>7.4094060697165204E-2</v>
      </c>
      <c r="AN806" s="17">
        <v>8.4095139934725699E-2</v>
      </c>
      <c r="AO806" s="17">
        <v>6.7032295819990595E-2</v>
      </c>
      <c r="AP806" s="17">
        <v>5.0827831989596103E-2</v>
      </c>
      <c r="AQ806" s="17"/>
      <c r="AR806" s="17">
        <v>3.4657278785915298E-2</v>
      </c>
      <c r="AS806" s="17"/>
      <c r="AT806" s="17">
        <v>6.2161297162885099E-2</v>
      </c>
      <c r="AU806" s="17"/>
      <c r="AV806" s="17">
        <v>1.3538826252279999E-2</v>
      </c>
      <c r="AW806" s="17"/>
      <c r="AX806" s="17">
        <v>4.9692382453681003E-2</v>
      </c>
      <c r="AY806" s="17">
        <v>2.7222615525142501E-2</v>
      </c>
      <c r="AZ806" s="17"/>
      <c r="BA806" s="17">
        <v>0.120352641273338</v>
      </c>
      <c r="BB806" s="17">
        <v>4.92767076293288E-2</v>
      </c>
    </row>
    <row r="807" spans="2:54">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row>
    <row r="808" spans="2:54">
      <c r="B808" s="6" t="s">
        <v>277</v>
      </c>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row>
    <row r="809" spans="2:54">
      <c r="B809" s="24" t="s">
        <v>31</v>
      </c>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row>
    <row r="810" spans="2:54">
      <c r="B810" t="s">
        <v>216</v>
      </c>
      <c r="C810" s="17">
        <v>0.14809272042253899</v>
      </c>
      <c r="D810" s="17">
        <v>0.15431609751633699</v>
      </c>
      <c r="E810" s="17">
        <v>0.141357187437782</v>
      </c>
      <c r="F810" s="17"/>
      <c r="G810" s="17">
        <v>0.155772571164251</v>
      </c>
      <c r="H810" s="17">
        <v>0.207370880207779</v>
      </c>
      <c r="I810" s="17">
        <v>0.18289563369255901</v>
      </c>
      <c r="J810" s="17">
        <v>0.132053187382939</v>
      </c>
      <c r="K810" s="17">
        <v>9.3437932254942194E-2</v>
      </c>
      <c r="L810" s="17">
        <v>0.11269011914294801</v>
      </c>
      <c r="M810" s="17"/>
      <c r="N810" s="17">
        <v>0.18725375808985101</v>
      </c>
      <c r="O810" s="17">
        <v>0.111545150646037</v>
      </c>
      <c r="P810" s="17">
        <v>0.16701060951621299</v>
      </c>
      <c r="Q810" s="17">
        <v>0.13285738171758299</v>
      </c>
      <c r="R810" s="17"/>
      <c r="S810" s="17">
        <v>0.20567919455804701</v>
      </c>
      <c r="T810" s="17">
        <v>8.8639187730540997E-2</v>
      </c>
      <c r="U810" s="17">
        <v>0.111089607768719</v>
      </c>
      <c r="V810" s="17">
        <v>0.17022828963060399</v>
      </c>
      <c r="W810" s="17">
        <v>0.144853661840568</v>
      </c>
      <c r="X810" s="17">
        <v>0.14657363051809499</v>
      </c>
      <c r="Y810" s="17">
        <v>9.8812738949928494E-2</v>
      </c>
      <c r="Z810" s="17">
        <v>0.196828090582052</v>
      </c>
      <c r="AA810" s="17">
        <v>0.160977175900299</v>
      </c>
      <c r="AB810" s="17">
        <v>0.10485443104341501</v>
      </c>
      <c r="AC810" s="17">
        <v>0.210018961476232</v>
      </c>
      <c r="AD810" s="17">
        <v>0.186109233102107</v>
      </c>
      <c r="AE810" s="17"/>
      <c r="AF810" s="17">
        <v>0.227302273816266</v>
      </c>
      <c r="AG810" s="17">
        <v>6.8554215510268995E-2</v>
      </c>
      <c r="AH810" s="17">
        <v>0.120288202867573</v>
      </c>
      <c r="AI810" s="17">
        <v>0.14229774401175499</v>
      </c>
      <c r="AJ810" s="17">
        <v>8.9825075830384404E-2</v>
      </c>
      <c r="AK810" s="17"/>
      <c r="AL810" s="17">
        <v>0.10675549915289299</v>
      </c>
      <c r="AM810" s="17">
        <v>0.13245067257193199</v>
      </c>
      <c r="AN810" s="17">
        <v>0.16043314020205801</v>
      </c>
      <c r="AO810" s="17">
        <v>0.23898739629951801</v>
      </c>
      <c r="AP810" s="17">
        <v>0.18515730706796699</v>
      </c>
      <c r="AQ810" s="17"/>
      <c r="AR810" s="17">
        <v>0.27006554315632803</v>
      </c>
      <c r="AS810" s="17"/>
      <c r="AT810" s="17">
        <v>0.27225736218918101</v>
      </c>
      <c r="AU810" s="17"/>
      <c r="AV810" s="17">
        <v>0.30587040386555697</v>
      </c>
      <c r="AW810" s="17"/>
      <c r="AX810" s="17">
        <v>0.233566451102866</v>
      </c>
      <c r="AY810" s="17">
        <v>0.20447527600781201</v>
      </c>
      <c r="AZ810" s="17"/>
      <c r="BA810" s="17">
        <v>9.7425496945043696E-2</v>
      </c>
      <c r="BB810" s="17">
        <v>0.15486302294491</v>
      </c>
    </row>
    <row r="811" spans="2:54">
      <c r="B811" t="s">
        <v>217</v>
      </c>
      <c r="C811" s="17">
        <v>0.37375174318444199</v>
      </c>
      <c r="D811" s="17">
        <v>0.38084074073094198</v>
      </c>
      <c r="E811" s="17">
        <v>0.36924349426088299</v>
      </c>
      <c r="F811" s="17"/>
      <c r="G811" s="17">
        <v>0.339896846293959</v>
      </c>
      <c r="H811" s="17">
        <v>0.49370641916248897</v>
      </c>
      <c r="I811" s="17">
        <v>0.353856500284283</v>
      </c>
      <c r="J811" s="17">
        <v>0.35143438274233202</v>
      </c>
      <c r="K811" s="17">
        <v>0.38919421937845899</v>
      </c>
      <c r="L811" s="17">
        <v>0.312766670475079</v>
      </c>
      <c r="M811" s="17"/>
      <c r="N811" s="17">
        <v>0.36683463432687302</v>
      </c>
      <c r="O811" s="17">
        <v>0.38257307115238498</v>
      </c>
      <c r="P811" s="17">
        <v>0.35293463453702001</v>
      </c>
      <c r="Q811" s="17">
        <v>0.38340351544951901</v>
      </c>
      <c r="R811" s="17"/>
      <c r="S811" s="17">
        <v>0.37533026549339599</v>
      </c>
      <c r="T811" s="17">
        <v>0.34924187809677099</v>
      </c>
      <c r="U811" s="17">
        <v>0.32261536932573498</v>
      </c>
      <c r="V811" s="17">
        <v>0.44132123971163401</v>
      </c>
      <c r="W811" s="17">
        <v>0.309029943330284</v>
      </c>
      <c r="X811" s="17">
        <v>0.30308837831373803</v>
      </c>
      <c r="Y811" s="17">
        <v>0.39995526389366298</v>
      </c>
      <c r="Z811" s="17">
        <v>0.36831874782965301</v>
      </c>
      <c r="AA811" s="17">
        <v>0.480594883139215</v>
      </c>
      <c r="AB811" s="17">
        <v>0.35408435868035498</v>
      </c>
      <c r="AC811" s="17">
        <v>0.36352573159509</v>
      </c>
      <c r="AD811" s="17">
        <v>0.440222183647693</v>
      </c>
      <c r="AE811" s="17"/>
      <c r="AF811" s="17">
        <v>0.42095641180985199</v>
      </c>
      <c r="AG811" s="17">
        <v>0.31559946482281598</v>
      </c>
      <c r="AH811" s="17">
        <v>0.40354153639417101</v>
      </c>
      <c r="AI811" s="17">
        <v>0.44642917305528301</v>
      </c>
      <c r="AJ811" s="17">
        <v>0.332366410290861</v>
      </c>
      <c r="AK811" s="17"/>
      <c r="AL811" s="17">
        <v>0.36467890830025801</v>
      </c>
      <c r="AM811" s="17">
        <v>0.36659492347879602</v>
      </c>
      <c r="AN811" s="17">
        <v>0.37706272452981099</v>
      </c>
      <c r="AO811" s="17">
        <v>0.46502205219137099</v>
      </c>
      <c r="AP811" s="17">
        <v>0.50497728001136899</v>
      </c>
      <c r="AQ811" s="17"/>
      <c r="AR811" s="17">
        <v>0.402340618655741</v>
      </c>
      <c r="AS811" s="17"/>
      <c r="AT811" s="17">
        <v>0.34305719751804897</v>
      </c>
      <c r="AU811" s="17"/>
      <c r="AV811" s="17">
        <v>0.41333251457270498</v>
      </c>
      <c r="AW811" s="17"/>
      <c r="AX811" s="17">
        <v>0.46257106792791203</v>
      </c>
      <c r="AY811" s="17">
        <v>0.41343041921797002</v>
      </c>
      <c r="AZ811" s="17"/>
      <c r="BA811" s="17">
        <v>0.37969944370187397</v>
      </c>
      <c r="BB811" s="17">
        <v>0.40634053181913599</v>
      </c>
    </row>
    <row r="812" spans="2:54">
      <c r="B812" t="s">
        <v>218</v>
      </c>
      <c r="C812" s="17">
        <v>0.26799645049393001</v>
      </c>
      <c r="D812" s="17">
        <v>0.23604397313459299</v>
      </c>
      <c r="E812" s="17">
        <v>0.29494200368875101</v>
      </c>
      <c r="F812" s="17"/>
      <c r="G812" s="17">
        <v>0.23665727510155499</v>
      </c>
      <c r="H812" s="17">
        <v>0.18752220642203599</v>
      </c>
      <c r="I812" s="17">
        <v>0.226151272917202</v>
      </c>
      <c r="J812" s="17">
        <v>0.28754978637821998</v>
      </c>
      <c r="K812" s="17">
        <v>0.33640811259439501</v>
      </c>
      <c r="L812" s="17">
        <v>0.332236145406616</v>
      </c>
      <c r="M812" s="17"/>
      <c r="N812" s="17">
        <v>0.277808527283674</v>
      </c>
      <c r="O812" s="17">
        <v>0.30293830972805802</v>
      </c>
      <c r="P812" s="17">
        <v>0.217505421914024</v>
      </c>
      <c r="Q812" s="17">
        <v>0.26591863009974198</v>
      </c>
      <c r="R812" s="17"/>
      <c r="S812" s="17">
        <v>0.25754180720189301</v>
      </c>
      <c r="T812" s="17">
        <v>0.33129607014392698</v>
      </c>
      <c r="U812" s="17">
        <v>0.31652874643558898</v>
      </c>
      <c r="V812" s="17">
        <v>0.24080069053792699</v>
      </c>
      <c r="W812" s="17">
        <v>0.273266592346743</v>
      </c>
      <c r="X812" s="17">
        <v>0.35970666661251999</v>
      </c>
      <c r="Y812" s="17">
        <v>0.25211109389942998</v>
      </c>
      <c r="Z812" s="17">
        <v>0.14205343610486401</v>
      </c>
      <c r="AA812" s="17">
        <v>0.21911250329267601</v>
      </c>
      <c r="AB812" s="17">
        <v>0.242011665242854</v>
      </c>
      <c r="AC812" s="17">
        <v>0.23399710396701601</v>
      </c>
      <c r="AD812" s="17">
        <v>0.25889713350717097</v>
      </c>
      <c r="AE812" s="17"/>
      <c r="AF812" s="17">
        <v>0.22467669569609899</v>
      </c>
      <c r="AG812" s="17">
        <v>0.33017851888067001</v>
      </c>
      <c r="AH812" s="17">
        <v>0.29764930594039002</v>
      </c>
      <c r="AI812" s="17">
        <v>0.180986764087193</v>
      </c>
      <c r="AJ812" s="17">
        <v>0.243794084017387</v>
      </c>
      <c r="AK812" s="17"/>
      <c r="AL812" s="17">
        <v>0.27848922873367898</v>
      </c>
      <c r="AM812" s="17">
        <v>0.29972054017511102</v>
      </c>
      <c r="AN812" s="17">
        <v>0.24762420588661399</v>
      </c>
      <c r="AO812" s="17">
        <v>0.201378565767768</v>
      </c>
      <c r="AP812" s="17">
        <v>9.2014808509730803E-2</v>
      </c>
      <c r="AQ812" s="17"/>
      <c r="AR812" s="17">
        <v>0.19240416012237799</v>
      </c>
      <c r="AS812" s="17"/>
      <c r="AT812" s="17">
        <v>0.20810140490558399</v>
      </c>
      <c r="AU812" s="17"/>
      <c r="AV812" s="17">
        <v>0.18345491542487699</v>
      </c>
      <c r="AW812" s="17"/>
      <c r="AX812" s="17">
        <v>0.135431796199039</v>
      </c>
      <c r="AY812" s="17">
        <v>0.233145605358447</v>
      </c>
      <c r="AZ812" s="17"/>
      <c r="BA812" s="17">
        <v>0.25827253853009602</v>
      </c>
      <c r="BB812" s="17">
        <v>0.26142015650801598</v>
      </c>
    </row>
    <row r="813" spans="2:54">
      <c r="B813" t="s">
        <v>219</v>
      </c>
      <c r="C813" s="17">
        <v>0.13463760423039001</v>
      </c>
      <c r="D813" s="17">
        <v>0.15197510965139899</v>
      </c>
      <c r="E813" s="17">
        <v>0.119730131731802</v>
      </c>
      <c r="F813" s="17"/>
      <c r="G813" s="17">
        <v>0.20991156255621901</v>
      </c>
      <c r="H813" s="17">
        <v>7.8981634894557395E-2</v>
      </c>
      <c r="I813" s="17">
        <v>0.17427460468411901</v>
      </c>
      <c r="J813" s="17">
        <v>0.139035660358861</v>
      </c>
      <c r="K813" s="17">
        <v>0.114914328656638</v>
      </c>
      <c r="L813" s="17">
        <v>0.109878858365766</v>
      </c>
      <c r="M813" s="17"/>
      <c r="N813" s="17">
        <v>9.8317304600181205E-2</v>
      </c>
      <c r="O813" s="17">
        <v>0.13334388430654201</v>
      </c>
      <c r="P813" s="17">
        <v>0.20480875227638901</v>
      </c>
      <c r="Q813" s="17">
        <v>0.11578990374608</v>
      </c>
      <c r="R813" s="17"/>
      <c r="S813" s="17">
        <v>0.113538426269108</v>
      </c>
      <c r="T813" s="17">
        <v>0.101164883583778</v>
      </c>
      <c r="U813" s="17">
        <v>0.15873027437382201</v>
      </c>
      <c r="V813" s="17">
        <v>7.96408407715678E-2</v>
      </c>
      <c r="W813" s="17">
        <v>0.20040499734807399</v>
      </c>
      <c r="X813" s="17">
        <v>0.15587517049677499</v>
      </c>
      <c r="Y813" s="17">
        <v>0.139805652300515</v>
      </c>
      <c r="Z813" s="17">
        <v>0.160712104468341</v>
      </c>
      <c r="AA813" s="17">
        <v>9.8079300608057293E-2</v>
      </c>
      <c r="AB813" s="17">
        <v>0.21083102632020301</v>
      </c>
      <c r="AC813" s="17">
        <v>0.126217685386146</v>
      </c>
      <c r="AD813" s="17">
        <v>0.114771449743029</v>
      </c>
      <c r="AE813" s="17"/>
      <c r="AF813" s="17">
        <v>9.7232011607931407E-2</v>
      </c>
      <c r="AG813" s="17">
        <v>0.16541341143631899</v>
      </c>
      <c r="AH813" s="17">
        <v>0.117438273079971</v>
      </c>
      <c r="AI813" s="17">
        <v>0.177959506231221</v>
      </c>
      <c r="AJ813" s="17">
        <v>0.170452690779067</v>
      </c>
      <c r="AK813" s="17"/>
      <c r="AL813" s="17">
        <v>0.14225217061054701</v>
      </c>
      <c r="AM813" s="17">
        <v>0.13749533359846</v>
      </c>
      <c r="AN813" s="17">
        <v>0.146373897520964</v>
      </c>
      <c r="AO813" s="17">
        <v>3.3777828290519799E-2</v>
      </c>
      <c r="AP813" s="17">
        <v>0.21785060441093301</v>
      </c>
      <c r="AQ813" s="17"/>
      <c r="AR813" s="17">
        <v>8.1509161693454596E-2</v>
      </c>
      <c r="AS813" s="17"/>
      <c r="AT813" s="17">
        <v>9.7302633648417999E-2</v>
      </c>
      <c r="AU813" s="17"/>
      <c r="AV813" s="17">
        <v>6.5685603230680997E-2</v>
      </c>
      <c r="AW813" s="17"/>
      <c r="AX813" s="17">
        <v>0.13905274421504099</v>
      </c>
      <c r="AY813" s="17">
        <v>8.8904713628771198E-2</v>
      </c>
      <c r="AZ813" s="17"/>
      <c r="BA813" s="17">
        <v>0.14326957322252001</v>
      </c>
      <c r="BB813" s="17">
        <v>0.125366518664004</v>
      </c>
    </row>
    <row r="814" spans="2:54">
      <c r="B814" t="s">
        <v>220</v>
      </c>
      <c r="C814" s="17">
        <v>7.55214816686995E-2</v>
      </c>
      <c r="D814" s="17">
        <v>7.6824078966729298E-2</v>
      </c>
      <c r="E814" s="17">
        <v>7.4727182880782603E-2</v>
      </c>
      <c r="F814" s="17"/>
      <c r="G814" s="17">
        <v>5.7761744884015399E-2</v>
      </c>
      <c r="H814" s="17">
        <v>3.24188593131393E-2</v>
      </c>
      <c r="I814" s="17">
        <v>6.2821988421837796E-2</v>
      </c>
      <c r="J814" s="17">
        <v>8.9926983137648298E-2</v>
      </c>
      <c r="K814" s="17">
        <v>6.60454071155651E-2</v>
      </c>
      <c r="L814" s="17">
        <v>0.13242820660959101</v>
      </c>
      <c r="M814" s="17"/>
      <c r="N814" s="17">
        <v>6.9785775699420793E-2</v>
      </c>
      <c r="O814" s="17">
        <v>6.9599584166978201E-2</v>
      </c>
      <c r="P814" s="17">
        <v>5.7740581756354499E-2</v>
      </c>
      <c r="Q814" s="17">
        <v>0.10203056898707701</v>
      </c>
      <c r="R814" s="17"/>
      <c r="S814" s="17">
        <v>4.79103064775558E-2</v>
      </c>
      <c r="T814" s="17">
        <v>0.129657980444983</v>
      </c>
      <c r="U814" s="17">
        <v>9.1036002096135493E-2</v>
      </c>
      <c r="V814" s="17">
        <v>6.8008939348267197E-2</v>
      </c>
      <c r="W814" s="17">
        <v>7.2444805134331602E-2</v>
      </c>
      <c r="X814" s="17">
        <v>3.47561540588723E-2</v>
      </c>
      <c r="Y814" s="17">
        <v>0.10931525095646299</v>
      </c>
      <c r="Z814" s="17">
        <v>0.132087621015089</v>
      </c>
      <c r="AA814" s="17">
        <v>4.1236137059752501E-2</v>
      </c>
      <c r="AB814" s="17">
        <v>8.8218518713173003E-2</v>
      </c>
      <c r="AC814" s="17">
        <v>6.6240517575515107E-2</v>
      </c>
      <c r="AD814" s="17">
        <v>0</v>
      </c>
      <c r="AE814" s="17"/>
      <c r="AF814" s="17">
        <v>2.9832607069852399E-2</v>
      </c>
      <c r="AG814" s="17">
        <v>0.12025438934992499</v>
      </c>
      <c r="AH814" s="17">
        <v>6.1082681717895701E-2</v>
      </c>
      <c r="AI814" s="17">
        <v>5.2326812614548399E-2</v>
      </c>
      <c r="AJ814" s="17">
        <v>0.16356173908230101</v>
      </c>
      <c r="AK814" s="17"/>
      <c r="AL814" s="17">
        <v>0.107824193202622</v>
      </c>
      <c r="AM814" s="17">
        <v>6.3738530175700803E-2</v>
      </c>
      <c r="AN814" s="17">
        <v>6.8506031860552305E-2</v>
      </c>
      <c r="AO814" s="17">
        <v>6.0834157450823503E-2</v>
      </c>
      <c r="AP814" s="17">
        <v>0</v>
      </c>
      <c r="AQ814" s="17"/>
      <c r="AR814" s="17">
        <v>5.3680516372097802E-2</v>
      </c>
      <c r="AS814" s="17"/>
      <c r="AT814" s="17">
        <v>7.9281401738768506E-2</v>
      </c>
      <c r="AU814" s="17"/>
      <c r="AV814" s="17">
        <v>3.1656562906180102E-2</v>
      </c>
      <c r="AW814" s="17"/>
      <c r="AX814" s="17">
        <v>2.9377940555141799E-2</v>
      </c>
      <c r="AY814" s="17">
        <v>6.0043985786999099E-2</v>
      </c>
      <c r="AZ814" s="17"/>
      <c r="BA814" s="17">
        <v>0.12133294760046701</v>
      </c>
      <c r="BB814" s="17">
        <v>5.2009770063934403E-2</v>
      </c>
    </row>
    <row r="815" spans="2:54">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row>
    <row r="816" spans="2:54">
      <c r="B816" s="6" t="s">
        <v>278</v>
      </c>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row>
    <row r="817" spans="2:54">
      <c r="B817" s="24" t="s">
        <v>31</v>
      </c>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row>
    <row r="818" spans="2:54">
      <c r="B818" t="s">
        <v>216</v>
      </c>
      <c r="C818" s="17">
        <v>0.12677129140767801</v>
      </c>
      <c r="D818" s="17">
        <v>0.116782520683556</v>
      </c>
      <c r="E818" s="17">
        <v>0.13637766284747599</v>
      </c>
      <c r="F818" s="17"/>
      <c r="G818" s="17">
        <v>0.16237251315852599</v>
      </c>
      <c r="H818" s="17">
        <v>0.23035993379257999</v>
      </c>
      <c r="I818" s="17">
        <v>0.16715289934986299</v>
      </c>
      <c r="J818" s="17">
        <v>9.1836703797857702E-2</v>
      </c>
      <c r="K818" s="17">
        <v>3.46029218642879E-2</v>
      </c>
      <c r="L818" s="17">
        <v>6.8989136590102307E-2</v>
      </c>
      <c r="M818" s="17"/>
      <c r="N818" s="17">
        <v>0.16573653627037499</v>
      </c>
      <c r="O818" s="17">
        <v>0.10978707799663701</v>
      </c>
      <c r="P818" s="17">
        <v>0.14929503685887699</v>
      </c>
      <c r="Q818" s="17">
        <v>8.6566649061221093E-2</v>
      </c>
      <c r="R818" s="17"/>
      <c r="S818" s="17">
        <v>0.200719522083911</v>
      </c>
      <c r="T818" s="17">
        <v>5.4167221312418197E-2</v>
      </c>
      <c r="U818" s="17">
        <v>0.102678512975553</v>
      </c>
      <c r="V818" s="17">
        <v>0.16222531828026901</v>
      </c>
      <c r="W818" s="17">
        <v>7.1570013771471999E-2</v>
      </c>
      <c r="X818" s="17">
        <v>9.4337224428482094E-2</v>
      </c>
      <c r="Y818" s="17">
        <v>0.13529397232841101</v>
      </c>
      <c r="Z818" s="17">
        <v>0.10121519447819</v>
      </c>
      <c r="AA818" s="17">
        <v>0.111171076632751</v>
      </c>
      <c r="AB818" s="17">
        <v>0.14602454193779901</v>
      </c>
      <c r="AC818" s="17">
        <v>0.18777910712818399</v>
      </c>
      <c r="AD818" s="17">
        <v>0.203382844209515</v>
      </c>
      <c r="AE818" s="17"/>
      <c r="AF818" s="17">
        <v>0.201477478928378</v>
      </c>
      <c r="AG818" s="17">
        <v>5.9766431014920997E-2</v>
      </c>
      <c r="AH818" s="17">
        <v>8.8706014112253095E-2</v>
      </c>
      <c r="AI818" s="17">
        <v>0.14922939569090399</v>
      </c>
      <c r="AJ818" s="17">
        <v>7.7554532518950101E-2</v>
      </c>
      <c r="AK818" s="17"/>
      <c r="AL818" s="17">
        <v>9.5232311412674395E-2</v>
      </c>
      <c r="AM818" s="17">
        <v>0.107243950458663</v>
      </c>
      <c r="AN818" s="17">
        <v>0.135918587521527</v>
      </c>
      <c r="AO818" s="17">
        <v>0.239022877644539</v>
      </c>
      <c r="AP818" s="17">
        <v>0.16282870592405399</v>
      </c>
      <c r="AQ818" s="17"/>
      <c r="AR818" s="17">
        <v>0.246343431847967</v>
      </c>
      <c r="AS818" s="17"/>
      <c r="AT818" s="17">
        <v>0.243492074446127</v>
      </c>
      <c r="AU818" s="17"/>
      <c r="AV818" s="17">
        <v>0.262883041244731</v>
      </c>
      <c r="AW818" s="17"/>
      <c r="AX818" s="17">
        <v>0.183146280065518</v>
      </c>
      <c r="AY818" s="17">
        <v>0.179285855958494</v>
      </c>
      <c r="AZ818" s="17"/>
      <c r="BA818" s="17">
        <v>0.10393123184842799</v>
      </c>
      <c r="BB818" s="17">
        <v>0.124588289164393</v>
      </c>
    </row>
    <row r="819" spans="2:54">
      <c r="B819" t="s">
        <v>217</v>
      </c>
      <c r="C819" s="17">
        <v>0.29770263691446303</v>
      </c>
      <c r="D819" s="17">
        <v>0.292031829560298</v>
      </c>
      <c r="E819" s="17">
        <v>0.30263801764620102</v>
      </c>
      <c r="F819" s="17"/>
      <c r="G819" s="17">
        <v>0.33488951541996198</v>
      </c>
      <c r="H819" s="17">
        <v>0.36991228311107499</v>
      </c>
      <c r="I819" s="17">
        <v>0.31466117620059397</v>
      </c>
      <c r="J819" s="17">
        <v>0.39119466593337798</v>
      </c>
      <c r="K819" s="17">
        <v>0.25350926307895899</v>
      </c>
      <c r="L819" s="17">
        <v>0.150961300323075</v>
      </c>
      <c r="M819" s="17"/>
      <c r="N819" s="17">
        <v>0.33771036705495999</v>
      </c>
      <c r="O819" s="17">
        <v>0.226959876028232</v>
      </c>
      <c r="P819" s="17">
        <v>0.27189560631012899</v>
      </c>
      <c r="Q819" s="17">
        <v>0.35753549370718501</v>
      </c>
      <c r="R819" s="17"/>
      <c r="S819" s="17">
        <v>0.35249823970712602</v>
      </c>
      <c r="T819" s="17">
        <v>0.21769366180433899</v>
      </c>
      <c r="U819" s="17">
        <v>0.25643239672254597</v>
      </c>
      <c r="V819" s="17">
        <v>0.32269371204090902</v>
      </c>
      <c r="W819" s="17">
        <v>0.28582372427789299</v>
      </c>
      <c r="X819" s="17">
        <v>0.271648000864886</v>
      </c>
      <c r="Y819" s="17">
        <v>0.33507162381871902</v>
      </c>
      <c r="Z819" s="17">
        <v>0.47518449772719601</v>
      </c>
      <c r="AA819" s="17">
        <v>0.316078888208355</v>
      </c>
      <c r="AB819" s="17">
        <v>0.29196885495596497</v>
      </c>
      <c r="AC819" s="17">
        <v>0.26421807974428702</v>
      </c>
      <c r="AD819" s="17">
        <v>0.175940907996778</v>
      </c>
      <c r="AE819" s="17"/>
      <c r="AF819" s="17">
        <v>0.37733301859186003</v>
      </c>
      <c r="AG819" s="17">
        <v>0.20891751395009101</v>
      </c>
      <c r="AH819" s="17">
        <v>0.28936457996798798</v>
      </c>
      <c r="AI819" s="17">
        <v>0.35618809381306399</v>
      </c>
      <c r="AJ819" s="17">
        <v>0.22628928919093999</v>
      </c>
      <c r="AK819" s="17"/>
      <c r="AL819" s="17">
        <v>0.29061511908806498</v>
      </c>
      <c r="AM819" s="17">
        <v>0.28505707157705601</v>
      </c>
      <c r="AN819" s="17">
        <v>0.28628815437134397</v>
      </c>
      <c r="AO819" s="17">
        <v>0.38589659829242301</v>
      </c>
      <c r="AP819" s="17">
        <v>0.28501276641507201</v>
      </c>
      <c r="AQ819" s="17"/>
      <c r="AR819" s="17">
        <v>0.36748394102284498</v>
      </c>
      <c r="AS819" s="17"/>
      <c r="AT819" s="17">
        <v>0.24156550069750701</v>
      </c>
      <c r="AU819" s="17"/>
      <c r="AV819" s="17">
        <v>0.41269180709459302</v>
      </c>
      <c r="AW819" s="17"/>
      <c r="AX819" s="17">
        <v>0.39592791337701799</v>
      </c>
      <c r="AY819" s="17">
        <v>0.36997697204172703</v>
      </c>
      <c r="AZ819" s="17"/>
      <c r="BA819" s="17">
        <v>0.251858464214822</v>
      </c>
      <c r="BB819" s="17">
        <v>0.32855172198842902</v>
      </c>
    </row>
    <row r="820" spans="2:54">
      <c r="B820" t="s">
        <v>218</v>
      </c>
      <c r="C820" s="17">
        <v>0.32930677785112</v>
      </c>
      <c r="D820" s="17">
        <v>0.32709296159917001</v>
      </c>
      <c r="E820" s="17">
        <v>0.32959831714457299</v>
      </c>
      <c r="F820" s="17"/>
      <c r="G820" s="17">
        <v>0.28830129507089902</v>
      </c>
      <c r="H820" s="17">
        <v>0.24785906131624599</v>
      </c>
      <c r="I820" s="17">
        <v>0.269293831829585</v>
      </c>
      <c r="J820" s="17">
        <v>0.29324948309823301</v>
      </c>
      <c r="K820" s="17">
        <v>0.42482073004562498</v>
      </c>
      <c r="L820" s="17">
        <v>0.44042944734791301</v>
      </c>
      <c r="M820" s="17"/>
      <c r="N820" s="17">
        <v>0.30660424782107498</v>
      </c>
      <c r="O820" s="17">
        <v>0.37474852404749198</v>
      </c>
      <c r="P820" s="17">
        <v>0.30677489989920897</v>
      </c>
      <c r="Q820" s="17">
        <v>0.319725088180005</v>
      </c>
      <c r="R820" s="17"/>
      <c r="S820" s="17">
        <v>0.28694963132179901</v>
      </c>
      <c r="T820" s="17">
        <v>0.46091213578875501</v>
      </c>
      <c r="U820" s="17">
        <v>0.35843483735343901</v>
      </c>
      <c r="V820" s="17">
        <v>0.229550892452345</v>
      </c>
      <c r="W820" s="17">
        <v>0.34620685754203101</v>
      </c>
      <c r="X820" s="17">
        <v>0.394583648161349</v>
      </c>
      <c r="Y820" s="17">
        <v>0.271974443323867</v>
      </c>
      <c r="Z820" s="17">
        <v>0.16344248053113899</v>
      </c>
      <c r="AA820" s="17">
        <v>0.36563563004341199</v>
      </c>
      <c r="AB820" s="17">
        <v>0.27319036935255497</v>
      </c>
      <c r="AC820" s="17">
        <v>0.33839260705232899</v>
      </c>
      <c r="AD820" s="17">
        <v>0.39329628331982802</v>
      </c>
      <c r="AE820" s="17"/>
      <c r="AF820" s="17">
        <v>0.30321311305064402</v>
      </c>
      <c r="AG820" s="17">
        <v>0.36450074454535802</v>
      </c>
      <c r="AH820" s="17">
        <v>0.406487083306798</v>
      </c>
      <c r="AI820" s="17">
        <v>0.22997747197357599</v>
      </c>
      <c r="AJ820" s="17">
        <v>0.27328439518742498</v>
      </c>
      <c r="AK820" s="17"/>
      <c r="AL820" s="17">
        <v>0.33981484273171397</v>
      </c>
      <c r="AM820" s="17">
        <v>0.33226361430357998</v>
      </c>
      <c r="AN820" s="17">
        <v>0.35200617679032498</v>
      </c>
      <c r="AO820" s="17">
        <v>0.25055302945803298</v>
      </c>
      <c r="AP820" s="17">
        <v>0.38064938338245602</v>
      </c>
      <c r="AQ820" s="17"/>
      <c r="AR820" s="17">
        <v>0.23278320941923999</v>
      </c>
      <c r="AS820" s="17"/>
      <c r="AT820" s="17">
        <v>0.26762029797027898</v>
      </c>
      <c r="AU820" s="17"/>
      <c r="AV820" s="17">
        <v>0.26150571042649301</v>
      </c>
      <c r="AW820" s="17"/>
      <c r="AX820" s="17">
        <v>0.24218330077186401</v>
      </c>
      <c r="AY820" s="17">
        <v>0.316036833741483</v>
      </c>
      <c r="AZ820" s="17"/>
      <c r="BA820" s="17">
        <v>0.297134791252466</v>
      </c>
      <c r="BB820" s="17">
        <v>0.34467338839990702</v>
      </c>
    </row>
    <row r="821" spans="2:54">
      <c r="B821" t="s">
        <v>219</v>
      </c>
      <c r="C821" s="17">
        <v>0.15773880137516</v>
      </c>
      <c r="D821" s="17">
        <v>0.15956216674769599</v>
      </c>
      <c r="E821" s="17">
        <v>0.15688603336557999</v>
      </c>
      <c r="F821" s="17"/>
      <c r="G821" s="17">
        <v>0.127007312766061</v>
      </c>
      <c r="H821" s="17">
        <v>0.116558428500336</v>
      </c>
      <c r="I821" s="17">
        <v>0.204918930282427</v>
      </c>
      <c r="J821" s="17">
        <v>0.135986449640454</v>
      </c>
      <c r="K821" s="17">
        <v>0.160169702533007</v>
      </c>
      <c r="L821" s="17">
        <v>0.19323055737806299</v>
      </c>
      <c r="M821" s="17"/>
      <c r="N821" s="17">
        <v>0.106513383850799</v>
      </c>
      <c r="O821" s="17">
        <v>0.19898279435214</v>
      </c>
      <c r="P821" s="17">
        <v>0.184439877703826</v>
      </c>
      <c r="Q821" s="17">
        <v>0.144321398175358</v>
      </c>
      <c r="R821" s="17"/>
      <c r="S821" s="17">
        <v>0.105942190715308</v>
      </c>
      <c r="T821" s="17">
        <v>0.12856051603580601</v>
      </c>
      <c r="U821" s="17">
        <v>0.17808739862671599</v>
      </c>
      <c r="V821" s="17">
        <v>0.21919994949593299</v>
      </c>
      <c r="W821" s="17">
        <v>0.19831719473654599</v>
      </c>
      <c r="X821" s="17">
        <v>0.16825588546249301</v>
      </c>
      <c r="Y821" s="17">
        <v>0.161156668301107</v>
      </c>
      <c r="Z821" s="17">
        <v>0.173791775296809</v>
      </c>
      <c r="AA821" s="17">
        <v>0.12821935384583499</v>
      </c>
      <c r="AB821" s="17">
        <v>0.19680734788430801</v>
      </c>
      <c r="AC821" s="17">
        <v>9.32571465643071E-2</v>
      </c>
      <c r="AD821" s="17">
        <v>0.19264714340632999</v>
      </c>
      <c r="AE821" s="17"/>
      <c r="AF821" s="17">
        <v>8.6165306435099204E-2</v>
      </c>
      <c r="AG821" s="17">
        <v>0.24475764215944601</v>
      </c>
      <c r="AH821" s="17">
        <v>0.15341981646740999</v>
      </c>
      <c r="AI821" s="17">
        <v>0.18211676795298601</v>
      </c>
      <c r="AJ821" s="17">
        <v>0.24377530811918</v>
      </c>
      <c r="AK821" s="17"/>
      <c r="AL821" s="17">
        <v>0.15051155537175201</v>
      </c>
      <c r="AM821" s="17">
        <v>0.187574099770527</v>
      </c>
      <c r="AN821" s="17">
        <v>0.13090614115760199</v>
      </c>
      <c r="AO821" s="17">
        <v>7.4311210908581005E-2</v>
      </c>
      <c r="AP821" s="17">
        <v>0.17150914427841801</v>
      </c>
      <c r="AQ821" s="17"/>
      <c r="AR821" s="17">
        <v>0.107980874456079</v>
      </c>
      <c r="AS821" s="17"/>
      <c r="AT821" s="17">
        <v>0.168817197978266</v>
      </c>
      <c r="AU821" s="17"/>
      <c r="AV821" s="17">
        <v>4.4802434961522503E-2</v>
      </c>
      <c r="AW821" s="17"/>
      <c r="AX821" s="17">
        <v>0.118729149654455</v>
      </c>
      <c r="AY821" s="17">
        <v>8.6035529641069294E-2</v>
      </c>
      <c r="AZ821" s="17"/>
      <c r="BA821" s="17">
        <v>0.20947687033022</v>
      </c>
      <c r="BB821" s="17">
        <v>0.14016861045543</v>
      </c>
    </row>
    <row r="822" spans="2:54">
      <c r="B822" t="s">
        <v>220</v>
      </c>
      <c r="C822" s="17">
        <v>8.8480492451579504E-2</v>
      </c>
      <c r="D822" s="17">
        <v>0.10453052140928</v>
      </c>
      <c r="E822" s="17">
        <v>7.4499968996169605E-2</v>
      </c>
      <c r="F822" s="17"/>
      <c r="G822" s="17">
        <v>8.7429363584551695E-2</v>
      </c>
      <c r="H822" s="17">
        <v>3.5310293279763399E-2</v>
      </c>
      <c r="I822" s="17">
        <v>4.3973162337530902E-2</v>
      </c>
      <c r="J822" s="17">
        <v>8.7732697530076703E-2</v>
      </c>
      <c r="K822" s="17">
        <v>0.12689738247812099</v>
      </c>
      <c r="L822" s="17">
        <v>0.14638955836084699</v>
      </c>
      <c r="M822" s="17"/>
      <c r="N822" s="17">
        <v>8.3435465002790296E-2</v>
      </c>
      <c r="O822" s="17">
        <v>8.95217275754982E-2</v>
      </c>
      <c r="P822" s="17">
        <v>8.7594579227958297E-2</v>
      </c>
      <c r="Q822" s="17">
        <v>9.1851370876231603E-2</v>
      </c>
      <c r="R822" s="17"/>
      <c r="S822" s="17">
        <v>5.3890416171855901E-2</v>
      </c>
      <c r="T822" s="17">
        <v>0.13866646505868199</v>
      </c>
      <c r="U822" s="17">
        <v>0.104366854321746</v>
      </c>
      <c r="V822" s="17">
        <v>6.6330127730543795E-2</v>
      </c>
      <c r="W822" s="17">
        <v>9.8082209672059106E-2</v>
      </c>
      <c r="X822" s="17">
        <v>7.1175241082789706E-2</v>
      </c>
      <c r="Y822" s="17">
        <v>9.6503292227895901E-2</v>
      </c>
      <c r="Z822" s="17">
        <v>8.6366051966666801E-2</v>
      </c>
      <c r="AA822" s="17">
        <v>7.8895051269646396E-2</v>
      </c>
      <c r="AB822" s="17">
        <v>9.2008885869372295E-2</v>
      </c>
      <c r="AC822" s="17">
        <v>0.116353059510893</v>
      </c>
      <c r="AD822" s="17">
        <v>3.4732821067549699E-2</v>
      </c>
      <c r="AE822" s="17"/>
      <c r="AF822" s="17">
        <v>3.1811082994019101E-2</v>
      </c>
      <c r="AG822" s="17">
        <v>0.122057668330185</v>
      </c>
      <c r="AH822" s="17">
        <v>6.2022506145551298E-2</v>
      </c>
      <c r="AI822" s="17">
        <v>8.2488270569469793E-2</v>
      </c>
      <c r="AJ822" s="17">
        <v>0.17909647498350401</v>
      </c>
      <c r="AK822" s="17"/>
      <c r="AL822" s="17">
        <v>0.12382617139579501</v>
      </c>
      <c r="AM822" s="17">
        <v>8.7861263890173305E-2</v>
      </c>
      <c r="AN822" s="17">
        <v>9.4880940159203106E-2</v>
      </c>
      <c r="AO822" s="17">
        <v>5.0216283696423697E-2</v>
      </c>
      <c r="AP822" s="17">
        <v>0</v>
      </c>
      <c r="AQ822" s="17"/>
      <c r="AR822" s="17">
        <v>4.5408543253868797E-2</v>
      </c>
      <c r="AS822" s="17"/>
      <c r="AT822" s="17">
        <v>7.8504928907821001E-2</v>
      </c>
      <c r="AU822" s="17"/>
      <c r="AV822" s="17">
        <v>1.8117006272660299E-2</v>
      </c>
      <c r="AW822" s="17"/>
      <c r="AX822" s="17">
        <v>6.0013356131143399E-2</v>
      </c>
      <c r="AY822" s="17">
        <v>4.8664808617226399E-2</v>
      </c>
      <c r="AZ822" s="17"/>
      <c r="BA822" s="17">
        <v>0.13759864235406399</v>
      </c>
      <c r="BB822" s="17">
        <v>6.2017989991841903E-2</v>
      </c>
    </row>
    <row r="823" spans="2:54">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row>
    <row r="824" spans="2:54">
      <c r="B824" s="6" t="s">
        <v>279</v>
      </c>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row>
    <row r="825" spans="2:54">
      <c r="B825" s="24" t="s">
        <v>31</v>
      </c>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row>
    <row r="826" spans="2:54">
      <c r="B826" t="s">
        <v>216</v>
      </c>
      <c r="C826" s="17">
        <v>7.0869083326255897E-2</v>
      </c>
      <c r="D826" s="17">
        <v>7.4439460636129801E-2</v>
      </c>
      <c r="E826" s="17">
        <v>6.8013985101434304E-2</v>
      </c>
      <c r="F826" s="17"/>
      <c r="G826" s="17">
        <v>0.103604103627659</v>
      </c>
      <c r="H826" s="17">
        <v>0.14877544927217401</v>
      </c>
      <c r="I826" s="17">
        <v>7.3760694822459102E-2</v>
      </c>
      <c r="J826" s="17">
        <v>6.4452648283910702E-2</v>
      </c>
      <c r="K826" s="17">
        <v>1.5130902684118401E-2</v>
      </c>
      <c r="L826" s="17">
        <v>2.03288191104289E-2</v>
      </c>
      <c r="M826" s="17"/>
      <c r="N826" s="17">
        <v>8.6500504084139507E-2</v>
      </c>
      <c r="O826" s="17">
        <v>4.5941339081031901E-2</v>
      </c>
      <c r="P826" s="17">
        <v>0.100891454284615</v>
      </c>
      <c r="Q826" s="17">
        <v>5.3505800615972002E-2</v>
      </c>
      <c r="R826" s="17"/>
      <c r="S826" s="17">
        <v>0.13379265985257799</v>
      </c>
      <c r="T826" s="17">
        <v>5.4603050224594003E-2</v>
      </c>
      <c r="U826" s="17">
        <v>2.00217828640381E-2</v>
      </c>
      <c r="V826" s="17">
        <v>5.7022660484743803E-2</v>
      </c>
      <c r="W826" s="17">
        <v>8.0368999070459704E-2</v>
      </c>
      <c r="X826" s="17">
        <v>5.5559353673924498E-2</v>
      </c>
      <c r="Y826" s="17">
        <v>6.8947230422889194E-2</v>
      </c>
      <c r="Z826" s="17">
        <v>3.2142875476124599E-2</v>
      </c>
      <c r="AA826" s="17">
        <v>8.5696331319237498E-2</v>
      </c>
      <c r="AB826" s="17">
        <v>8.9176555566655699E-2</v>
      </c>
      <c r="AC826" s="17">
        <v>6.6485448085625995E-2</v>
      </c>
      <c r="AD826" s="17">
        <v>4.4407093023741101E-2</v>
      </c>
      <c r="AE826" s="17"/>
      <c r="AF826" s="17">
        <v>0.12478129893758599</v>
      </c>
      <c r="AG826" s="17">
        <v>3.2213466246466399E-2</v>
      </c>
      <c r="AH826" s="17">
        <v>4.75913006174793E-2</v>
      </c>
      <c r="AI826" s="17">
        <v>2.1758722168365101E-2</v>
      </c>
      <c r="AJ826" s="17">
        <v>5.9251811773953798E-2</v>
      </c>
      <c r="AK826" s="17"/>
      <c r="AL826" s="17">
        <v>5.0410933854495202E-2</v>
      </c>
      <c r="AM826" s="17">
        <v>5.5748802641242302E-2</v>
      </c>
      <c r="AN826" s="17">
        <v>7.4752223307501101E-2</v>
      </c>
      <c r="AO826" s="17">
        <v>0.113313208915231</v>
      </c>
      <c r="AP826" s="17">
        <v>0.28420890700064899</v>
      </c>
      <c r="AQ826" s="17"/>
      <c r="AR826" s="17">
        <v>0.17190785037470099</v>
      </c>
      <c r="AS826" s="17"/>
      <c r="AT826" s="17">
        <v>0.20355806277209301</v>
      </c>
      <c r="AU826" s="17"/>
      <c r="AV826" s="17">
        <v>0.19491075348779699</v>
      </c>
      <c r="AW826" s="17"/>
      <c r="AX826" s="17">
        <v>0.12032197101728399</v>
      </c>
      <c r="AY826" s="17">
        <v>0.11957162148978</v>
      </c>
      <c r="AZ826" s="17"/>
      <c r="BA826" s="17">
        <v>6.0844195305051002E-2</v>
      </c>
      <c r="BB826" s="17">
        <v>6.6985747865473802E-2</v>
      </c>
    </row>
    <row r="827" spans="2:54">
      <c r="B827" t="s">
        <v>217</v>
      </c>
      <c r="C827" s="17">
        <v>0.26170806935964303</v>
      </c>
      <c r="D827" s="17">
        <v>0.27680848198272601</v>
      </c>
      <c r="E827" s="17">
        <v>0.24756221516892499</v>
      </c>
      <c r="F827" s="17"/>
      <c r="G827" s="17">
        <v>0.30002885975742399</v>
      </c>
      <c r="H827" s="17">
        <v>0.30967698811691702</v>
      </c>
      <c r="I827" s="17">
        <v>0.33964004498098599</v>
      </c>
      <c r="J827" s="17">
        <v>0.27449365483482502</v>
      </c>
      <c r="K827" s="17">
        <v>0.23045869182972301</v>
      </c>
      <c r="L827" s="17">
        <v>0.14046317042499601</v>
      </c>
      <c r="M827" s="17"/>
      <c r="N827" s="17">
        <v>0.29697301525723202</v>
      </c>
      <c r="O827" s="17">
        <v>0.23829635369457999</v>
      </c>
      <c r="P827" s="17">
        <v>0.24490449775972001</v>
      </c>
      <c r="Q827" s="17">
        <v>0.26241304679719801</v>
      </c>
      <c r="R827" s="17"/>
      <c r="S827" s="17">
        <v>0.33622486514072297</v>
      </c>
      <c r="T827" s="17">
        <v>0.20288911210173</v>
      </c>
      <c r="U827" s="17">
        <v>0.168818514098212</v>
      </c>
      <c r="V827" s="17">
        <v>0.33211873548279403</v>
      </c>
      <c r="W827" s="17">
        <v>0.28021645327758998</v>
      </c>
      <c r="X827" s="17">
        <v>0.24905387051695099</v>
      </c>
      <c r="Y827" s="17">
        <v>0.26143154397639701</v>
      </c>
      <c r="Z827" s="17">
        <v>0.22537406396014401</v>
      </c>
      <c r="AA827" s="17">
        <v>0.32953091580787403</v>
      </c>
      <c r="AB827" s="17">
        <v>0.23237602819282199</v>
      </c>
      <c r="AC827" s="17">
        <v>0.24865715375537301</v>
      </c>
      <c r="AD827" s="17">
        <v>0.14068504121179001</v>
      </c>
      <c r="AE827" s="17"/>
      <c r="AF827" s="17">
        <v>0.38651129906283299</v>
      </c>
      <c r="AG827" s="17">
        <v>0.165249194226852</v>
      </c>
      <c r="AH827" s="17">
        <v>0.26859470588992201</v>
      </c>
      <c r="AI827" s="17">
        <v>0.29493314980659802</v>
      </c>
      <c r="AJ827" s="17">
        <v>0.16144362319061001</v>
      </c>
      <c r="AK827" s="17"/>
      <c r="AL827" s="17">
        <v>0.20378386546998001</v>
      </c>
      <c r="AM827" s="17">
        <v>0.24395973084056</v>
      </c>
      <c r="AN827" s="17">
        <v>0.29544726256954201</v>
      </c>
      <c r="AO827" s="17">
        <v>0.37702100895331098</v>
      </c>
      <c r="AP827" s="17">
        <v>0.30018939572202002</v>
      </c>
      <c r="AQ827" s="17"/>
      <c r="AR827" s="17">
        <v>0.36490596626220101</v>
      </c>
      <c r="AS827" s="17"/>
      <c r="AT827" s="17">
        <v>0.280156872509567</v>
      </c>
      <c r="AU827" s="17"/>
      <c r="AV827" s="17">
        <v>0.45530243280397698</v>
      </c>
      <c r="AW827" s="17"/>
      <c r="AX827" s="17">
        <v>0.315905759824812</v>
      </c>
      <c r="AY827" s="17">
        <v>0.37425496486222898</v>
      </c>
      <c r="AZ827" s="17"/>
      <c r="BA827" s="17">
        <v>0.210863826622155</v>
      </c>
      <c r="BB827" s="17">
        <v>0.306524617986349</v>
      </c>
    </row>
    <row r="828" spans="2:54">
      <c r="B828" t="s">
        <v>218</v>
      </c>
      <c r="C828" s="17">
        <v>0.30594764749780801</v>
      </c>
      <c r="D828" s="17">
        <v>0.27776319378745101</v>
      </c>
      <c r="E828" s="17">
        <v>0.32969658135778002</v>
      </c>
      <c r="F828" s="17"/>
      <c r="G828" s="17">
        <v>0.30717027072807601</v>
      </c>
      <c r="H828" s="17">
        <v>0.238085235582088</v>
      </c>
      <c r="I828" s="17">
        <v>0.221389433601276</v>
      </c>
      <c r="J828" s="17">
        <v>0.34689977357399099</v>
      </c>
      <c r="K828" s="17">
        <v>0.38374920470046198</v>
      </c>
      <c r="L828" s="17">
        <v>0.34725298494997597</v>
      </c>
      <c r="M828" s="17"/>
      <c r="N828" s="17">
        <v>0.29691246386292802</v>
      </c>
      <c r="O828" s="17">
        <v>0.33163906324763498</v>
      </c>
      <c r="P828" s="17">
        <v>0.26333684079888198</v>
      </c>
      <c r="Q828" s="17">
        <v>0.32973647210427498</v>
      </c>
      <c r="R828" s="17"/>
      <c r="S828" s="17">
        <v>0.29607696596187499</v>
      </c>
      <c r="T828" s="17">
        <v>0.34156274489364702</v>
      </c>
      <c r="U828" s="17">
        <v>0.33530840185383598</v>
      </c>
      <c r="V828" s="17">
        <v>0.27807346602097299</v>
      </c>
      <c r="W828" s="17">
        <v>0.27324995662757201</v>
      </c>
      <c r="X828" s="17">
        <v>0.37675432527929598</v>
      </c>
      <c r="Y828" s="17">
        <v>0.28248191811279999</v>
      </c>
      <c r="Z828" s="17">
        <v>0.30309791275672099</v>
      </c>
      <c r="AA828" s="17">
        <v>0.266220000104753</v>
      </c>
      <c r="AB828" s="17">
        <v>0.284685248214331</v>
      </c>
      <c r="AC828" s="17">
        <v>0.269101460685988</v>
      </c>
      <c r="AD828" s="17">
        <v>0.40242041263603801</v>
      </c>
      <c r="AE828" s="17"/>
      <c r="AF828" s="17">
        <v>0.31097267664274197</v>
      </c>
      <c r="AG828" s="17">
        <v>0.28794305513514101</v>
      </c>
      <c r="AH828" s="17">
        <v>0.31273771377527898</v>
      </c>
      <c r="AI828" s="17">
        <v>0.26084824395970702</v>
      </c>
      <c r="AJ828" s="17">
        <v>0.24311057948923101</v>
      </c>
      <c r="AK828" s="17"/>
      <c r="AL828" s="17">
        <v>0.31663520356611202</v>
      </c>
      <c r="AM828" s="17">
        <v>0.32851375274466699</v>
      </c>
      <c r="AN828" s="17">
        <v>0.29047202915591602</v>
      </c>
      <c r="AO828" s="17">
        <v>0.25006713390560098</v>
      </c>
      <c r="AP828" s="17">
        <v>0.23418986259359101</v>
      </c>
      <c r="AQ828" s="17"/>
      <c r="AR828" s="17">
        <v>0.185282105934611</v>
      </c>
      <c r="AS828" s="17"/>
      <c r="AT828" s="17">
        <v>0.14165964816457099</v>
      </c>
      <c r="AU828" s="17"/>
      <c r="AV828" s="17">
        <v>0.21804850293066499</v>
      </c>
      <c r="AW828" s="17"/>
      <c r="AX828" s="17">
        <v>0.171398605251253</v>
      </c>
      <c r="AY828" s="17">
        <v>0.30506003892037498</v>
      </c>
      <c r="AZ828" s="17"/>
      <c r="BA828" s="17">
        <v>0.234322565700362</v>
      </c>
      <c r="BB828" s="17">
        <v>0.33733136136153002</v>
      </c>
    </row>
    <row r="829" spans="2:54">
      <c r="B829" t="s">
        <v>219</v>
      </c>
      <c r="C829" s="17">
        <v>0.25624622954864801</v>
      </c>
      <c r="D829" s="17">
        <v>0.24346388880689501</v>
      </c>
      <c r="E829" s="17">
        <v>0.269007454253469</v>
      </c>
      <c r="F829" s="17"/>
      <c r="G829" s="17">
        <v>0.22972033488895599</v>
      </c>
      <c r="H829" s="17">
        <v>0.24567188356991601</v>
      </c>
      <c r="I829" s="17">
        <v>0.292400691913277</v>
      </c>
      <c r="J829" s="17">
        <v>0.23911834979955099</v>
      </c>
      <c r="K829" s="17">
        <v>0.22428781327293401</v>
      </c>
      <c r="L829" s="17">
        <v>0.29114907941938301</v>
      </c>
      <c r="M829" s="17"/>
      <c r="N829" s="17">
        <v>0.20633985789602599</v>
      </c>
      <c r="O829" s="17">
        <v>0.29584324919593602</v>
      </c>
      <c r="P829" s="17">
        <v>0.28182794341045703</v>
      </c>
      <c r="Q829" s="17">
        <v>0.24389641370662199</v>
      </c>
      <c r="R829" s="17"/>
      <c r="S829" s="17">
        <v>0.171692932872819</v>
      </c>
      <c r="T829" s="17">
        <v>0.22006974172725799</v>
      </c>
      <c r="U829" s="17">
        <v>0.34075254904977698</v>
      </c>
      <c r="V829" s="17">
        <v>0.24311389256437099</v>
      </c>
      <c r="W829" s="17">
        <v>0.26202902902210801</v>
      </c>
      <c r="X829" s="17">
        <v>0.246378635204894</v>
      </c>
      <c r="Y829" s="17">
        <v>0.314050753814543</v>
      </c>
      <c r="Z829" s="17">
        <v>0.31505493618342101</v>
      </c>
      <c r="AA829" s="17">
        <v>0.23119667561667401</v>
      </c>
      <c r="AB829" s="17">
        <v>0.29377886287481397</v>
      </c>
      <c r="AC829" s="17">
        <v>0.24416365972951101</v>
      </c>
      <c r="AD829" s="17">
        <v>0.37102099910674402</v>
      </c>
      <c r="AE829" s="17"/>
      <c r="AF829" s="17">
        <v>0.15852706689492099</v>
      </c>
      <c r="AG829" s="17">
        <v>0.31788532842156803</v>
      </c>
      <c r="AH829" s="17">
        <v>0.29637074515717299</v>
      </c>
      <c r="AI829" s="17">
        <v>0.35180788030661397</v>
      </c>
      <c r="AJ829" s="17">
        <v>0.30905840565136</v>
      </c>
      <c r="AK829" s="17"/>
      <c r="AL829" s="17">
        <v>0.27785641083276302</v>
      </c>
      <c r="AM829" s="17">
        <v>0.28361778342299798</v>
      </c>
      <c r="AN829" s="17">
        <v>0.243723827849849</v>
      </c>
      <c r="AO829" s="17">
        <v>0.15639620189489201</v>
      </c>
      <c r="AP829" s="17">
        <v>0.18141183468374</v>
      </c>
      <c r="AQ829" s="17"/>
      <c r="AR829" s="17">
        <v>0.24661356941556301</v>
      </c>
      <c r="AS829" s="17"/>
      <c r="AT829" s="17">
        <v>0.34858083902989301</v>
      </c>
      <c r="AU829" s="17"/>
      <c r="AV829" s="17">
        <v>0.13173831077756101</v>
      </c>
      <c r="AW829" s="17"/>
      <c r="AX829" s="17">
        <v>0.33935987828282999</v>
      </c>
      <c r="AY829" s="17">
        <v>0.171477259586962</v>
      </c>
      <c r="AZ829" s="17"/>
      <c r="BA829" s="17">
        <v>0.305571338742681</v>
      </c>
      <c r="BB829" s="17">
        <v>0.22684562628265101</v>
      </c>
    </row>
    <row r="830" spans="2:54">
      <c r="B830" t="s">
        <v>220</v>
      </c>
      <c r="C830" s="17">
        <v>0.10522897026764499</v>
      </c>
      <c r="D830" s="17">
        <v>0.127524974786798</v>
      </c>
      <c r="E830" s="17">
        <v>8.5719764118390995E-2</v>
      </c>
      <c r="F830" s="17"/>
      <c r="G830" s="17">
        <v>5.94764309978855E-2</v>
      </c>
      <c r="H830" s="17">
        <v>5.77904434589053E-2</v>
      </c>
      <c r="I830" s="17">
        <v>7.2809134682001606E-2</v>
      </c>
      <c r="J830" s="17">
        <v>7.5035573507723094E-2</v>
      </c>
      <c r="K830" s="17">
        <v>0.14637338751276199</v>
      </c>
      <c r="L830" s="17">
        <v>0.20080594609521599</v>
      </c>
      <c r="M830" s="17"/>
      <c r="N830" s="17">
        <v>0.113274158899674</v>
      </c>
      <c r="O830" s="17">
        <v>8.8279994780816703E-2</v>
      </c>
      <c r="P830" s="17">
        <v>0.109039263746327</v>
      </c>
      <c r="Q830" s="17">
        <v>0.110448266775933</v>
      </c>
      <c r="R830" s="17"/>
      <c r="S830" s="17">
        <v>6.2212576172004902E-2</v>
      </c>
      <c r="T830" s="17">
        <v>0.18087535105277</v>
      </c>
      <c r="U830" s="17">
        <v>0.135098752134136</v>
      </c>
      <c r="V830" s="17">
        <v>8.9671245447118297E-2</v>
      </c>
      <c r="W830" s="17">
        <v>0.104135562002271</v>
      </c>
      <c r="X830" s="17">
        <v>7.2253815324934606E-2</v>
      </c>
      <c r="Y830" s="17">
        <v>7.3088553673370804E-2</v>
      </c>
      <c r="Z830" s="17">
        <v>0.12433021162359</v>
      </c>
      <c r="AA830" s="17">
        <v>8.7356077151461597E-2</v>
      </c>
      <c r="AB830" s="17">
        <v>9.9983305151377794E-2</v>
      </c>
      <c r="AC830" s="17">
        <v>0.171592277743502</v>
      </c>
      <c r="AD830" s="17">
        <v>4.1466454021687103E-2</v>
      </c>
      <c r="AE830" s="17"/>
      <c r="AF830" s="17">
        <v>1.9207658461917E-2</v>
      </c>
      <c r="AG830" s="17">
        <v>0.19670895596997301</v>
      </c>
      <c r="AH830" s="17">
        <v>7.4705534560147294E-2</v>
      </c>
      <c r="AI830" s="17">
        <v>7.0652003758714998E-2</v>
      </c>
      <c r="AJ830" s="17">
        <v>0.22713557989484501</v>
      </c>
      <c r="AK830" s="17"/>
      <c r="AL830" s="17">
        <v>0.15131358627665001</v>
      </c>
      <c r="AM830" s="17">
        <v>8.8159930350532406E-2</v>
      </c>
      <c r="AN830" s="17">
        <v>9.5604657117191696E-2</v>
      </c>
      <c r="AO830" s="17">
        <v>0.10320244633096599</v>
      </c>
      <c r="AP830" s="17">
        <v>0</v>
      </c>
      <c r="AQ830" s="17"/>
      <c r="AR830" s="17">
        <v>3.1290508012923102E-2</v>
      </c>
      <c r="AS830" s="17"/>
      <c r="AT830" s="17">
        <v>2.60445775238769E-2</v>
      </c>
      <c r="AU830" s="17"/>
      <c r="AV830" s="17">
        <v>0</v>
      </c>
      <c r="AW830" s="17"/>
      <c r="AX830" s="17">
        <v>5.3013785623821898E-2</v>
      </c>
      <c r="AY830" s="17">
        <v>2.9636115140654801E-2</v>
      </c>
      <c r="AZ830" s="17"/>
      <c r="BA830" s="17">
        <v>0.188398073629751</v>
      </c>
      <c r="BB830" s="17">
        <v>6.23126465039954E-2</v>
      </c>
    </row>
    <row r="831" spans="2:54">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row>
    <row r="832" spans="2:54">
      <c r="B832" s="6" t="s">
        <v>280</v>
      </c>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row>
    <row r="833" spans="2:54">
      <c r="B833" s="24" t="s">
        <v>31</v>
      </c>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row>
    <row r="834" spans="2:54">
      <c r="B834" t="s">
        <v>216</v>
      </c>
      <c r="C834" s="17">
        <v>0.106753840679291</v>
      </c>
      <c r="D834" s="17">
        <v>0.12634491290265401</v>
      </c>
      <c r="E834" s="17">
        <v>8.9601285706222097E-2</v>
      </c>
      <c r="F834" s="17"/>
      <c r="G834" s="17">
        <v>0.181842904029343</v>
      </c>
      <c r="H834" s="17">
        <v>0.137558509826613</v>
      </c>
      <c r="I834" s="17">
        <v>0.12541138789679501</v>
      </c>
      <c r="J834" s="17">
        <v>8.9295434345525296E-2</v>
      </c>
      <c r="K834" s="17">
        <v>7.8925625486366294E-2</v>
      </c>
      <c r="L834" s="17">
        <v>5.2499843250235198E-2</v>
      </c>
      <c r="M834" s="17"/>
      <c r="N834" s="17">
        <v>0.132006184876684</v>
      </c>
      <c r="O834" s="17">
        <v>0.102739099829828</v>
      </c>
      <c r="P834" s="17">
        <v>8.8690663349711804E-2</v>
      </c>
      <c r="Q834" s="17">
        <v>0.104195861947985</v>
      </c>
      <c r="R834" s="17"/>
      <c r="S834" s="17">
        <v>0.18469677640757701</v>
      </c>
      <c r="T834" s="17">
        <v>0.106913387133662</v>
      </c>
      <c r="U834" s="17">
        <v>7.9490302346645197E-2</v>
      </c>
      <c r="V834" s="17">
        <v>8.5647889369556807E-2</v>
      </c>
      <c r="W834" s="17">
        <v>4.4375155397178699E-2</v>
      </c>
      <c r="X834" s="17">
        <v>9.1103580195961195E-2</v>
      </c>
      <c r="Y834" s="17">
        <v>9.7246673526572694E-2</v>
      </c>
      <c r="Z834" s="17">
        <v>0.11550129249794799</v>
      </c>
      <c r="AA834" s="17">
        <v>0.11323066809023399</v>
      </c>
      <c r="AB834" s="17">
        <v>6.6749945923062895E-2</v>
      </c>
      <c r="AC834" s="17">
        <v>0.127423175733476</v>
      </c>
      <c r="AD834" s="17">
        <v>0.157305248071722</v>
      </c>
      <c r="AE834" s="17"/>
      <c r="AF834" s="17">
        <v>0.16930273475966401</v>
      </c>
      <c r="AG834" s="17">
        <v>9.2175123199926198E-2</v>
      </c>
      <c r="AH834" s="17">
        <v>4.2835289347374197E-2</v>
      </c>
      <c r="AI834" s="17">
        <v>8.5983332284734093E-2</v>
      </c>
      <c r="AJ834" s="17">
        <v>5.3399746320788997E-2</v>
      </c>
      <c r="AK834" s="17"/>
      <c r="AL834" s="17">
        <v>0.104545974385558</v>
      </c>
      <c r="AM834" s="17">
        <v>8.5612361096763498E-2</v>
      </c>
      <c r="AN834" s="17">
        <v>0.115060871884499</v>
      </c>
      <c r="AO834" s="17">
        <v>0.13605344707450601</v>
      </c>
      <c r="AP834" s="17">
        <v>0.42309286586614497</v>
      </c>
      <c r="AQ834" s="17"/>
      <c r="AR834" s="17">
        <v>0.117316331980582</v>
      </c>
      <c r="AS834" s="17"/>
      <c r="AT834" s="17">
        <v>9.3782898513731602E-2</v>
      </c>
      <c r="AU834" s="17"/>
      <c r="AV834" s="17">
        <v>0.15115376184200499</v>
      </c>
      <c r="AW834" s="17"/>
      <c r="AX834" s="17">
        <v>8.2132621899290104E-2</v>
      </c>
      <c r="AY834" s="17">
        <v>0.128884479822482</v>
      </c>
      <c r="AZ834" s="17"/>
      <c r="BA834" s="17">
        <v>8.4729422124766099E-2</v>
      </c>
      <c r="BB834" s="17">
        <v>0.10288758947884501</v>
      </c>
    </row>
    <row r="835" spans="2:54">
      <c r="B835" t="s">
        <v>217</v>
      </c>
      <c r="C835" s="17">
        <v>0.29884071548758701</v>
      </c>
      <c r="D835" s="17">
        <v>0.30167518838681601</v>
      </c>
      <c r="E835" s="17">
        <v>0.29328423163551698</v>
      </c>
      <c r="F835" s="17"/>
      <c r="G835" s="17">
        <v>0.36886700856799398</v>
      </c>
      <c r="H835" s="17">
        <v>0.33077835336210898</v>
      </c>
      <c r="I835" s="17">
        <v>0.32450200695696801</v>
      </c>
      <c r="J835" s="17">
        <v>0.314507203539447</v>
      </c>
      <c r="K835" s="17">
        <v>0.26940369565044597</v>
      </c>
      <c r="L835" s="17">
        <v>0.21225903687419001</v>
      </c>
      <c r="M835" s="17"/>
      <c r="N835" s="17">
        <v>0.334305350264539</v>
      </c>
      <c r="O835" s="17">
        <v>0.26160833417982299</v>
      </c>
      <c r="P835" s="17">
        <v>0.270957124258493</v>
      </c>
      <c r="Q835" s="17">
        <v>0.327481039352431</v>
      </c>
      <c r="R835" s="17"/>
      <c r="S835" s="17">
        <v>0.310429271273712</v>
      </c>
      <c r="T835" s="17">
        <v>0.24624085474585899</v>
      </c>
      <c r="U835" s="17">
        <v>0.27237097812942601</v>
      </c>
      <c r="V835" s="17">
        <v>0.25944223276554301</v>
      </c>
      <c r="W835" s="17">
        <v>0.35126039780657797</v>
      </c>
      <c r="X835" s="17">
        <v>0.30838702031937099</v>
      </c>
      <c r="Y835" s="17">
        <v>0.27732045802823302</v>
      </c>
      <c r="Z835" s="17">
        <v>0.27002993862032398</v>
      </c>
      <c r="AA835" s="17">
        <v>0.34002012499404</v>
      </c>
      <c r="AB835" s="17">
        <v>0.37663672308979601</v>
      </c>
      <c r="AC835" s="17">
        <v>0.30238001103121798</v>
      </c>
      <c r="AD835" s="17">
        <v>0.19709971208858801</v>
      </c>
      <c r="AE835" s="17"/>
      <c r="AF835" s="17">
        <v>0.404656154613103</v>
      </c>
      <c r="AG835" s="17">
        <v>0.18773537483459099</v>
      </c>
      <c r="AH835" s="17">
        <v>0.264416625001823</v>
      </c>
      <c r="AI835" s="17">
        <v>0.34055833025139198</v>
      </c>
      <c r="AJ835" s="17">
        <v>0.21473889593397899</v>
      </c>
      <c r="AK835" s="17"/>
      <c r="AL835" s="17">
        <v>0.25589738751623903</v>
      </c>
      <c r="AM835" s="17">
        <v>0.30221455818777898</v>
      </c>
      <c r="AN835" s="17">
        <v>0.34663624962005701</v>
      </c>
      <c r="AO835" s="17">
        <v>0.386929594567059</v>
      </c>
      <c r="AP835" s="17">
        <v>0.19652549656138399</v>
      </c>
      <c r="AQ835" s="17"/>
      <c r="AR835" s="17">
        <v>0.35258796667550002</v>
      </c>
      <c r="AS835" s="17"/>
      <c r="AT835" s="17">
        <v>0.35781577175032903</v>
      </c>
      <c r="AU835" s="17"/>
      <c r="AV835" s="17">
        <v>0.41347135796113399</v>
      </c>
      <c r="AW835" s="17"/>
      <c r="AX835" s="17">
        <v>0.327194496756336</v>
      </c>
      <c r="AY835" s="17">
        <v>0.39145440587303398</v>
      </c>
      <c r="AZ835" s="17"/>
      <c r="BA835" s="17">
        <v>0.22588231121208399</v>
      </c>
      <c r="BB835" s="17">
        <v>0.334335300642851</v>
      </c>
    </row>
    <row r="836" spans="2:54">
      <c r="B836" t="s">
        <v>218</v>
      </c>
      <c r="C836" s="17">
        <v>0.26765424707691099</v>
      </c>
      <c r="D836" s="17">
        <v>0.26374740283093301</v>
      </c>
      <c r="E836" s="17">
        <v>0.27210690127967702</v>
      </c>
      <c r="F836" s="17"/>
      <c r="G836" s="17">
        <v>0.25461932509380902</v>
      </c>
      <c r="H836" s="17">
        <v>0.23079527074476999</v>
      </c>
      <c r="I836" s="17">
        <v>0.220392067308778</v>
      </c>
      <c r="J836" s="17">
        <v>0.28697396172318501</v>
      </c>
      <c r="K836" s="17">
        <v>0.29140172406120701</v>
      </c>
      <c r="L836" s="17">
        <v>0.31473888372397002</v>
      </c>
      <c r="M836" s="17"/>
      <c r="N836" s="17">
        <v>0.25884851462184699</v>
      </c>
      <c r="O836" s="17">
        <v>0.29364047878962601</v>
      </c>
      <c r="P836" s="17">
        <v>0.25207749089297399</v>
      </c>
      <c r="Q836" s="17">
        <v>0.257766725199433</v>
      </c>
      <c r="R836" s="17"/>
      <c r="S836" s="17">
        <v>0.266500666905297</v>
      </c>
      <c r="T836" s="17">
        <v>0.21708393995959199</v>
      </c>
      <c r="U836" s="17">
        <v>0.29236101949451099</v>
      </c>
      <c r="V836" s="17">
        <v>0.28763496851132803</v>
      </c>
      <c r="W836" s="17">
        <v>0.28783550098306898</v>
      </c>
      <c r="X836" s="17">
        <v>0.28550271938893801</v>
      </c>
      <c r="Y836" s="17">
        <v>0.35658487311248599</v>
      </c>
      <c r="Z836" s="17">
        <v>0.213415898334986</v>
      </c>
      <c r="AA836" s="17">
        <v>0.24417278352558</v>
      </c>
      <c r="AB836" s="17">
        <v>0.21599484500504901</v>
      </c>
      <c r="AC836" s="17">
        <v>0.276757966116222</v>
      </c>
      <c r="AD836" s="17">
        <v>0.321419910301321</v>
      </c>
      <c r="AE836" s="17"/>
      <c r="AF836" s="17">
        <v>0.25742273478534999</v>
      </c>
      <c r="AG836" s="17">
        <v>0.25734181254496802</v>
      </c>
      <c r="AH836" s="17">
        <v>0.31073304062039497</v>
      </c>
      <c r="AI836" s="17">
        <v>0.30721313857067001</v>
      </c>
      <c r="AJ836" s="17">
        <v>0.24146953042479999</v>
      </c>
      <c r="AK836" s="17"/>
      <c r="AL836" s="17">
        <v>0.264875721963578</v>
      </c>
      <c r="AM836" s="17">
        <v>0.29517713942059998</v>
      </c>
      <c r="AN836" s="17">
        <v>0.27200484508210099</v>
      </c>
      <c r="AO836" s="17">
        <v>0.206341176551843</v>
      </c>
      <c r="AP836" s="17">
        <v>0.21027697865735001</v>
      </c>
      <c r="AQ836" s="17"/>
      <c r="AR836" s="17">
        <v>0.27450841988035601</v>
      </c>
      <c r="AS836" s="17"/>
      <c r="AT836" s="17">
        <v>0.18484980294528899</v>
      </c>
      <c r="AU836" s="17"/>
      <c r="AV836" s="17">
        <v>0.27445193469013002</v>
      </c>
      <c r="AW836" s="17"/>
      <c r="AX836" s="17">
        <v>0.27950631033513001</v>
      </c>
      <c r="AY836" s="17">
        <v>0.29101485904229302</v>
      </c>
      <c r="AZ836" s="17"/>
      <c r="BA836" s="17">
        <v>0.27184133286949702</v>
      </c>
      <c r="BB836" s="17">
        <v>0.26578779809380498</v>
      </c>
    </row>
    <row r="837" spans="2:54">
      <c r="B837" t="s">
        <v>219</v>
      </c>
      <c r="C837" s="17">
        <v>0.21646532017921999</v>
      </c>
      <c r="D837" s="17">
        <v>0.19245062829505</v>
      </c>
      <c r="E837" s="17">
        <v>0.23884003745923901</v>
      </c>
      <c r="F837" s="17"/>
      <c r="G837" s="17">
        <v>0.13629845362316401</v>
      </c>
      <c r="H837" s="17">
        <v>0.21741673062462699</v>
      </c>
      <c r="I837" s="17">
        <v>0.24636433649611</v>
      </c>
      <c r="J837" s="17">
        <v>0.21060909279518999</v>
      </c>
      <c r="K837" s="17">
        <v>0.19045171155350701</v>
      </c>
      <c r="L837" s="17">
        <v>0.26291548390521202</v>
      </c>
      <c r="M837" s="17"/>
      <c r="N837" s="17">
        <v>0.19249526524983701</v>
      </c>
      <c r="O837" s="17">
        <v>0.21134475122538701</v>
      </c>
      <c r="P837" s="17">
        <v>0.27183988210773502</v>
      </c>
      <c r="Q837" s="17">
        <v>0.20094962973283401</v>
      </c>
      <c r="R837" s="17"/>
      <c r="S837" s="17">
        <v>0.158724808790001</v>
      </c>
      <c r="T837" s="17">
        <v>0.26476172596241299</v>
      </c>
      <c r="U837" s="17">
        <v>0.27241502461024297</v>
      </c>
      <c r="V837" s="17">
        <v>0.28863239705979599</v>
      </c>
      <c r="W837" s="17">
        <v>0.24634714285839501</v>
      </c>
      <c r="X837" s="17">
        <v>0.23941899799361899</v>
      </c>
      <c r="Y837" s="17">
        <v>0.11538435600966</v>
      </c>
      <c r="Z837" s="17">
        <v>0.21172357482478299</v>
      </c>
      <c r="AA837" s="17">
        <v>0.21620228308624501</v>
      </c>
      <c r="AB837" s="17">
        <v>0.205945718155229</v>
      </c>
      <c r="AC837" s="17">
        <v>0.17413816555301001</v>
      </c>
      <c r="AD837" s="17">
        <v>0.1177610850561</v>
      </c>
      <c r="AE837" s="17"/>
      <c r="AF837" s="17">
        <v>0.117622363449305</v>
      </c>
      <c r="AG837" s="17">
        <v>0.28675247606814802</v>
      </c>
      <c r="AH837" s="17">
        <v>0.29553216969608898</v>
      </c>
      <c r="AI837" s="17">
        <v>0.25484159700645997</v>
      </c>
      <c r="AJ837" s="17">
        <v>0.30337776983398002</v>
      </c>
      <c r="AK837" s="17"/>
      <c r="AL837" s="17">
        <v>0.22511842159557999</v>
      </c>
      <c r="AM837" s="17">
        <v>0.23716797891321301</v>
      </c>
      <c r="AN837" s="17">
        <v>0.182503402523995</v>
      </c>
      <c r="AO837" s="17">
        <v>0.16993272924602101</v>
      </c>
      <c r="AP837" s="17">
        <v>0.102039728524961</v>
      </c>
      <c r="AQ837" s="17"/>
      <c r="AR837" s="17">
        <v>0.17478000250558101</v>
      </c>
      <c r="AS837" s="17"/>
      <c r="AT837" s="17">
        <v>0.21626696056011399</v>
      </c>
      <c r="AU837" s="17"/>
      <c r="AV837" s="17">
        <v>0.10576976741317801</v>
      </c>
      <c r="AW837" s="17"/>
      <c r="AX837" s="17">
        <v>0.25648397889664298</v>
      </c>
      <c r="AY837" s="17">
        <v>0.14149699979208899</v>
      </c>
      <c r="AZ837" s="17"/>
      <c r="BA837" s="17">
        <v>0.25911482638148903</v>
      </c>
      <c r="BB837" s="17">
        <v>0.19749455621678999</v>
      </c>
    </row>
    <row r="838" spans="2:54">
      <c r="B838" t="s">
        <v>220</v>
      </c>
      <c r="C838" s="17">
        <v>0.110285876576992</v>
      </c>
      <c r="D838" s="17">
        <v>0.115781867584547</v>
      </c>
      <c r="E838" s="17">
        <v>0.10616754391934501</v>
      </c>
      <c r="F838" s="17"/>
      <c r="G838" s="17">
        <v>5.8372308685690898E-2</v>
      </c>
      <c r="H838" s="17">
        <v>8.3451135441881194E-2</v>
      </c>
      <c r="I838" s="17">
        <v>8.3330201341348303E-2</v>
      </c>
      <c r="J838" s="17">
        <v>9.8614307596652601E-2</v>
      </c>
      <c r="K838" s="17">
        <v>0.169817243248474</v>
      </c>
      <c r="L838" s="17">
        <v>0.15758675224639301</v>
      </c>
      <c r="M838" s="17"/>
      <c r="N838" s="17">
        <v>8.2344684987093394E-2</v>
      </c>
      <c r="O838" s="17">
        <v>0.130667335975335</v>
      </c>
      <c r="P838" s="17">
        <v>0.11643483939108699</v>
      </c>
      <c r="Q838" s="17">
        <v>0.10960674376731699</v>
      </c>
      <c r="R838" s="17"/>
      <c r="S838" s="17">
        <v>7.9648476623413803E-2</v>
      </c>
      <c r="T838" s="17">
        <v>0.165000092198473</v>
      </c>
      <c r="U838" s="17">
        <v>8.3362675419175206E-2</v>
      </c>
      <c r="V838" s="17">
        <v>7.8642512293777E-2</v>
      </c>
      <c r="W838" s="17">
        <v>7.0181802954779507E-2</v>
      </c>
      <c r="X838" s="17">
        <v>7.5587682102110795E-2</v>
      </c>
      <c r="Y838" s="17">
        <v>0.15346363932304799</v>
      </c>
      <c r="Z838" s="17">
        <v>0.189329295721959</v>
      </c>
      <c r="AA838" s="17">
        <v>8.6374140303900504E-2</v>
      </c>
      <c r="AB838" s="17">
        <v>0.13467276782686399</v>
      </c>
      <c r="AC838" s="17">
        <v>0.119300681566073</v>
      </c>
      <c r="AD838" s="17">
        <v>0.20641404448226899</v>
      </c>
      <c r="AE838" s="17"/>
      <c r="AF838" s="17">
        <v>5.0996012392578498E-2</v>
      </c>
      <c r="AG838" s="17">
        <v>0.17599521335236701</v>
      </c>
      <c r="AH838" s="17">
        <v>8.6482875334318296E-2</v>
      </c>
      <c r="AI838" s="17">
        <v>1.1403601886743799E-2</v>
      </c>
      <c r="AJ838" s="17">
        <v>0.187014057486451</v>
      </c>
      <c r="AK838" s="17"/>
      <c r="AL838" s="17">
        <v>0.14956249453904499</v>
      </c>
      <c r="AM838" s="17">
        <v>7.9827962381644704E-2</v>
      </c>
      <c r="AN838" s="17">
        <v>8.3794630889348701E-2</v>
      </c>
      <c r="AO838" s="17">
        <v>0.10074305256057201</v>
      </c>
      <c r="AP838" s="17">
        <v>6.80649303901599E-2</v>
      </c>
      <c r="AQ838" s="17"/>
      <c r="AR838" s="17">
        <v>8.0807278957981399E-2</v>
      </c>
      <c r="AS838" s="17"/>
      <c r="AT838" s="17">
        <v>0.14728456623053701</v>
      </c>
      <c r="AU838" s="17"/>
      <c r="AV838" s="17">
        <v>5.5153178093553697E-2</v>
      </c>
      <c r="AW838" s="17"/>
      <c r="AX838" s="17">
        <v>5.4682592112601097E-2</v>
      </c>
      <c r="AY838" s="17">
        <v>4.7149255470102E-2</v>
      </c>
      <c r="AZ838" s="17"/>
      <c r="BA838" s="17">
        <v>0.15843210741216401</v>
      </c>
      <c r="BB838" s="17">
        <v>9.9494755567708801E-2</v>
      </c>
    </row>
    <row r="839" spans="2:54">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row>
    <row r="840" spans="2:54">
      <c r="B840" s="6" t="s">
        <v>281</v>
      </c>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row>
    <row r="841" spans="2:54">
      <c r="B841" s="24" t="s">
        <v>31</v>
      </c>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row>
    <row r="842" spans="2:54">
      <c r="B842" t="s">
        <v>216</v>
      </c>
      <c r="C842" s="17">
        <v>0.35376647350432</v>
      </c>
      <c r="D842" s="17">
        <v>0.36221483161696999</v>
      </c>
      <c r="E842" s="17">
        <v>0.34548674921508998</v>
      </c>
      <c r="F842" s="17"/>
      <c r="G842" s="17">
        <v>0.34613501822908999</v>
      </c>
      <c r="H842" s="17">
        <v>0.34120214778776897</v>
      </c>
      <c r="I842" s="17">
        <v>0.33378231328432101</v>
      </c>
      <c r="J842" s="17">
        <v>0.318004158357306</v>
      </c>
      <c r="K842" s="17">
        <v>0.42601870865632602</v>
      </c>
      <c r="L842" s="17">
        <v>0.37066692368885701</v>
      </c>
      <c r="M842" s="17"/>
      <c r="N842" s="17">
        <v>0.392594766540454</v>
      </c>
      <c r="O842" s="17">
        <v>0.36649814744183701</v>
      </c>
      <c r="P842" s="17">
        <v>0.34222244424973403</v>
      </c>
      <c r="Q842" s="17">
        <v>0.31997229801673099</v>
      </c>
      <c r="R842" s="17"/>
      <c r="S842" s="17">
        <v>0.35024813888457701</v>
      </c>
      <c r="T842" s="17">
        <v>0.43408851865986797</v>
      </c>
      <c r="U842" s="17">
        <v>0.36250817515924599</v>
      </c>
      <c r="V842" s="17">
        <v>0.36853070889850598</v>
      </c>
      <c r="W842" s="17">
        <v>0.29320468309458803</v>
      </c>
      <c r="X842" s="17">
        <v>0.32924831996999698</v>
      </c>
      <c r="Y842" s="17">
        <v>0.30460859625012299</v>
      </c>
      <c r="Z842" s="17">
        <v>0.356389954245667</v>
      </c>
      <c r="AA842" s="17">
        <v>0.33342831956632102</v>
      </c>
      <c r="AB842" s="17">
        <v>0.316229686810993</v>
      </c>
      <c r="AC842" s="17">
        <v>0.39072140247187798</v>
      </c>
      <c r="AD842" s="17">
        <v>0.43551698824427698</v>
      </c>
      <c r="AE842" s="17"/>
      <c r="AF842" s="17">
        <v>0.434589438829309</v>
      </c>
      <c r="AG842" s="17">
        <v>0.33001029122515002</v>
      </c>
      <c r="AH842" s="17">
        <v>0.28663987692213899</v>
      </c>
      <c r="AI842" s="17">
        <v>0.54664246727945598</v>
      </c>
      <c r="AJ842" s="17">
        <v>0.21521194114227099</v>
      </c>
      <c r="AK842" s="17"/>
      <c r="AL842" s="17">
        <v>0.28825667522047499</v>
      </c>
      <c r="AM842" s="17">
        <v>0.33629946354789603</v>
      </c>
      <c r="AN842" s="17">
        <v>0.375385408297078</v>
      </c>
      <c r="AO842" s="17">
        <v>0.45116564335373299</v>
      </c>
      <c r="AP842" s="17">
        <v>0.53836330174043601</v>
      </c>
      <c r="AQ842" s="17"/>
      <c r="AR842" s="17">
        <v>0.35641294251722999</v>
      </c>
      <c r="AS842" s="17"/>
      <c r="AT842" s="17">
        <v>0.24457195170286</v>
      </c>
      <c r="AU842" s="17"/>
      <c r="AV842" s="17">
        <v>0.40787406501328299</v>
      </c>
      <c r="AW842" s="17"/>
      <c r="AX842" s="17">
        <v>0.40211313007051602</v>
      </c>
      <c r="AY842" s="17">
        <v>0.36861049590634398</v>
      </c>
      <c r="AZ842" s="17"/>
      <c r="BA842" s="17">
        <v>0.32044496057677102</v>
      </c>
      <c r="BB842" s="17">
        <v>0.39448036942333298</v>
      </c>
    </row>
    <row r="843" spans="2:54">
      <c r="B843" t="s">
        <v>217</v>
      </c>
      <c r="C843" s="17">
        <v>0.37269042610984299</v>
      </c>
      <c r="D843" s="17">
        <v>0.37196243820915997</v>
      </c>
      <c r="E843" s="17">
        <v>0.37294840384841399</v>
      </c>
      <c r="F843" s="17"/>
      <c r="G843" s="17">
        <v>0.39644748441466598</v>
      </c>
      <c r="H843" s="17">
        <v>0.38216789181093402</v>
      </c>
      <c r="I843" s="17">
        <v>0.355275069780495</v>
      </c>
      <c r="J843" s="17">
        <v>0.401442980703685</v>
      </c>
      <c r="K843" s="17">
        <v>0.31550237610943299</v>
      </c>
      <c r="L843" s="17">
        <v>0.37584121078240801</v>
      </c>
      <c r="M843" s="17"/>
      <c r="N843" s="17">
        <v>0.37947126186535202</v>
      </c>
      <c r="O843" s="17">
        <v>0.362861259359952</v>
      </c>
      <c r="P843" s="17">
        <v>0.39044122307707901</v>
      </c>
      <c r="Q843" s="17">
        <v>0.35305668819249603</v>
      </c>
      <c r="R843" s="17"/>
      <c r="S843" s="17">
        <v>0.36323254729124699</v>
      </c>
      <c r="T843" s="17">
        <v>0.294646568207594</v>
      </c>
      <c r="U843" s="17">
        <v>0.338607634146667</v>
      </c>
      <c r="V843" s="17">
        <v>0.41377026894431101</v>
      </c>
      <c r="W843" s="17">
        <v>0.37074342449016301</v>
      </c>
      <c r="X843" s="17">
        <v>0.36671965811227603</v>
      </c>
      <c r="Y843" s="17">
        <v>0.40600152285368901</v>
      </c>
      <c r="Z843" s="17">
        <v>0.34009769369797999</v>
      </c>
      <c r="AA843" s="17">
        <v>0.43536533782280601</v>
      </c>
      <c r="AB843" s="17">
        <v>0.37979733271032001</v>
      </c>
      <c r="AC843" s="17">
        <v>0.41391953044233598</v>
      </c>
      <c r="AD843" s="17">
        <v>0.32288936897845999</v>
      </c>
      <c r="AE843" s="17"/>
      <c r="AF843" s="17">
        <v>0.336849133114902</v>
      </c>
      <c r="AG843" s="17">
        <v>0.37575319886842501</v>
      </c>
      <c r="AH843" s="17">
        <v>0.46622503663886899</v>
      </c>
      <c r="AI843" s="17">
        <v>0.26975088389959601</v>
      </c>
      <c r="AJ843" s="17">
        <v>0.423982701442084</v>
      </c>
      <c r="AK843" s="17"/>
      <c r="AL843" s="17">
        <v>0.35819718909285098</v>
      </c>
      <c r="AM843" s="17">
        <v>0.43847559388532797</v>
      </c>
      <c r="AN843" s="17">
        <v>0.39121221325055899</v>
      </c>
      <c r="AO843" s="17">
        <v>0.31635315873817299</v>
      </c>
      <c r="AP843" s="17">
        <v>0.33873085758942001</v>
      </c>
      <c r="AQ843" s="17"/>
      <c r="AR843" s="17">
        <v>0.34255937380351498</v>
      </c>
      <c r="AS843" s="17"/>
      <c r="AT843" s="17">
        <v>0.41231277612180001</v>
      </c>
      <c r="AU843" s="17"/>
      <c r="AV843" s="17">
        <v>0.36306148659480902</v>
      </c>
      <c r="AW843" s="17"/>
      <c r="AX843" s="17">
        <v>0.362484932889792</v>
      </c>
      <c r="AY843" s="17">
        <v>0.34455203357226999</v>
      </c>
      <c r="AZ843" s="17"/>
      <c r="BA843" s="17">
        <v>0.394380052834094</v>
      </c>
      <c r="BB843" s="17">
        <v>0.36070235607520001</v>
      </c>
    </row>
    <row r="844" spans="2:54">
      <c r="B844" t="s">
        <v>218</v>
      </c>
      <c r="C844" s="17">
        <v>0.16226800824549101</v>
      </c>
      <c r="D844" s="17">
        <v>0.16184911029754201</v>
      </c>
      <c r="E844" s="17">
        <v>0.162592963919369</v>
      </c>
      <c r="F844" s="17"/>
      <c r="G844" s="17">
        <v>0.163010562060077</v>
      </c>
      <c r="H844" s="17">
        <v>0.13582214271527601</v>
      </c>
      <c r="I844" s="17">
        <v>0.23251578935043801</v>
      </c>
      <c r="J844" s="17">
        <v>0.16036133650269799</v>
      </c>
      <c r="K844" s="17">
        <v>0.136898110101558</v>
      </c>
      <c r="L844" s="17">
        <v>0.14275011659452</v>
      </c>
      <c r="M844" s="17"/>
      <c r="N844" s="17">
        <v>0.16077506767473701</v>
      </c>
      <c r="O844" s="17">
        <v>0.17491508813064199</v>
      </c>
      <c r="P844" s="17">
        <v>0.15286465952543499</v>
      </c>
      <c r="Q844" s="17">
        <v>0.15607685658089401</v>
      </c>
      <c r="R844" s="17"/>
      <c r="S844" s="17">
        <v>0.19305602849360901</v>
      </c>
      <c r="T844" s="17">
        <v>0.122231459165979</v>
      </c>
      <c r="U844" s="17">
        <v>0.19480333894985999</v>
      </c>
      <c r="V844" s="17">
        <v>0.136193868318256</v>
      </c>
      <c r="W844" s="17">
        <v>0.22191168689310001</v>
      </c>
      <c r="X844" s="17">
        <v>0.230803760153028</v>
      </c>
      <c r="Y844" s="17">
        <v>0.1506579782602</v>
      </c>
      <c r="Z844" s="17">
        <v>5.34077656260089E-2</v>
      </c>
      <c r="AA844" s="17">
        <v>0.11328734234139699</v>
      </c>
      <c r="AB844" s="17">
        <v>0.19763174346625401</v>
      </c>
      <c r="AC844" s="17">
        <v>0.138011776880405</v>
      </c>
      <c r="AD844" s="17">
        <v>0.15296250533494099</v>
      </c>
      <c r="AE844" s="17"/>
      <c r="AF844" s="17">
        <v>0.15200380494121099</v>
      </c>
      <c r="AG844" s="17">
        <v>0.17006023008628701</v>
      </c>
      <c r="AH844" s="17">
        <v>0.209486396970155</v>
      </c>
      <c r="AI844" s="17">
        <v>9.7357899907973E-2</v>
      </c>
      <c r="AJ844" s="17">
        <v>0.137792931354386</v>
      </c>
      <c r="AK844" s="17"/>
      <c r="AL844" s="17">
        <v>0.20337583562172501</v>
      </c>
      <c r="AM844" s="17">
        <v>0.14815485664238501</v>
      </c>
      <c r="AN844" s="17">
        <v>0.15231555083321899</v>
      </c>
      <c r="AO844" s="17">
        <v>0.13206872434401501</v>
      </c>
      <c r="AP844" s="17">
        <v>4.2705955650493101E-2</v>
      </c>
      <c r="AQ844" s="17"/>
      <c r="AR844" s="17">
        <v>0.17170084997728999</v>
      </c>
      <c r="AS844" s="17"/>
      <c r="AT844" s="17">
        <v>0.12822181554391099</v>
      </c>
      <c r="AU844" s="17"/>
      <c r="AV844" s="17">
        <v>0.151525064234976</v>
      </c>
      <c r="AW844" s="17"/>
      <c r="AX844" s="17">
        <v>0.14661551573179199</v>
      </c>
      <c r="AY844" s="17">
        <v>0.177656567301998</v>
      </c>
      <c r="AZ844" s="17"/>
      <c r="BA844" s="17">
        <v>0.14920713835642399</v>
      </c>
      <c r="BB844" s="17">
        <v>0.152808581677294</v>
      </c>
    </row>
    <row r="845" spans="2:54">
      <c r="B845" t="s">
        <v>219</v>
      </c>
      <c r="C845" s="17">
        <v>7.5315899790460605E-2</v>
      </c>
      <c r="D845" s="17">
        <v>6.6691528671968106E-2</v>
      </c>
      <c r="E845" s="17">
        <v>8.3922718848258804E-2</v>
      </c>
      <c r="F845" s="17"/>
      <c r="G845" s="17">
        <v>7.0064525164017594E-2</v>
      </c>
      <c r="H845" s="17">
        <v>0.106778844063165</v>
      </c>
      <c r="I845" s="17">
        <v>6.1870156988757301E-2</v>
      </c>
      <c r="J845" s="17">
        <v>8.0500857346152796E-2</v>
      </c>
      <c r="K845" s="17">
        <v>7.5981829525433503E-2</v>
      </c>
      <c r="L845" s="17">
        <v>5.8892364009010503E-2</v>
      </c>
      <c r="M845" s="17"/>
      <c r="N845" s="17">
        <v>3.1352285409227701E-2</v>
      </c>
      <c r="O845" s="17">
        <v>6.1854481336735503E-2</v>
      </c>
      <c r="P845" s="17">
        <v>8.4622966189421306E-2</v>
      </c>
      <c r="Q845" s="17">
        <v>0.12661866462788501</v>
      </c>
      <c r="R845" s="17"/>
      <c r="S845" s="17">
        <v>6.0120731454913701E-2</v>
      </c>
      <c r="T845" s="17">
        <v>9.7668929189334605E-2</v>
      </c>
      <c r="U845" s="17">
        <v>0.104080851744227</v>
      </c>
      <c r="V845" s="17">
        <v>8.1505153838926994E-2</v>
      </c>
      <c r="W845" s="17">
        <v>8.5600029346855705E-2</v>
      </c>
      <c r="X845" s="17">
        <v>4.9389927765965E-2</v>
      </c>
      <c r="Y845" s="17">
        <v>5.7566069537624699E-2</v>
      </c>
      <c r="Z845" s="17">
        <v>0.15079999676355799</v>
      </c>
      <c r="AA845" s="17">
        <v>8.3955567558766903E-2</v>
      </c>
      <c r="AB845" s="17">
        <v>5.3022666087827297E-2</v>
      </c>
      <c r="AC845" s="17">
        <v>3.68787491438472E-2</v>
      </c>
      <c r="AD845" s="17">
        <v>4.4315568721161297E-2</v>
      </c>
      <c r="AE845" s="17"/>
      <c r="AF845" s="17">
        <v>5.8542301547687602E-2</v>
      </c>
      <c r="AG845" s="17">
        <v>9.7415854110863606E-2</v>
      </c>
      <c r="AH845" s="17">
        <v>3.0410220163285099E-2</v>
      </c>
      <c r="AI845" s="17">
        <v>6.9331713188769198E-2</v>
      </c>
      <c r="AJ845" s="17">
        <v>0.13637906302640601</v>
      </c>
      <c r="AK845" s="17"/>
      <c r="AL845" s="17">
        <v>8.9831426848222304E-2</v>
      </c>
      <c r="AM845" s="17">
        <v>5.5689264617579497E-2</v>
      </c>
      <c r="AN845" s="17">
        <v>5.3338632351858602E-2</v>
      </c>
      <c r="AO845" s="17">
        <v>5.7785207728680801E-2</v>
      </c>
      <c r="AP845" s="17">
        <v>2.8360723805849399E-2</v>
      </c>
      <c r="AQ845" s="17"/>
      <c r="AR845" s="17">
        <v>7.1038898626674105E-2</v>
      </c>
      <c r="AS845" s="17"/>
      <c r="AT845" s="17">
        <v>9.1942111816196104E-2</v>
      </c>
      <c r="AU845" s="17"/>
      <c r="AV845" s="17">
        <v>3.8895615439954602E-2</v>
      </c>
      <c r="AW845" s="17"/>
      <c r="AX845" s="17">
        <v>4.8938840498180702E-2</v>
      </c>
      <c r="AY845" s="17">
        <v>8.7747743495757105E-2</v>
      </c>
      <c r="AZ845" s="17"/>
      <c r="BA845" s="17">
        <v>8.9346411485252006E-2</v>
      </c>
      <c r="BB845" s="17">
        <v>5.7481196272222299E-2</v>
      </c>
    </row>
    <row r="846" spans="2:54">
      <c r="B846" t="s">
        <v>220</v>
      </c>
      <c r="C846" s="17">
        <v>3.5959192349885101E-2</v>
      </c>
      <c r="D846" s="17">
        <v>3.7282091204360199E-2</v>
      </c>
      <c r="E846" s="17">
        <v>3.5049164168868198E-2</v>
      </c>
      <c r="F846" s="17"/>
      <c r="G846" s="17">
        <v>2.43424101321492E-2</v>
      </c>
      <c r="H846" s="17">
        <v>3.4028973622856999E-2</v>
      </c>
      <c r="I846" s="17">
        <v>1.6556670595988299E-2</v>
      </c>
      <c r="J846" s="17">
        <v>3.9690667090157998E-2</v>
      </c>
      <c r="K846" s="17">
        <v>4.5598975607249403E-2</v>
      </c>
      <c r="L846" s="17">
        <v>5.1849384925203801E-2</v>
      </c>
      <c r="M846" s="17"/>
      <c r="N846" s="17">
        <v>3.5806618510229801E-2</v>
      </c>
      <c r="O846" s="17">
        <v>3.38710237308339E-2</v>
      </c>
      <c r="P846" s="17">
        <v>2.9848706958330699E-2</v>
      </c>
      <c r="Q846" s="17">
        <v>4.4275492581993897E-2</v>
      </c>
      <c r="R846" s="17"/>
      <c r="S846" s="17">
        <v>3.33425538756532E-2</v>
      </c>
      <c r="T846" s="17">
        <v>5.1364524777224502E-2</v>
      </c>
      <c r="U846" s="17">
        <v>0</v>
      </c>
      <c r="V846" s="17">
        <v>0</v>
      </c>
      <c r="W846" s="17">
        <v>2.8540176175293201E-2</v>
      </c>
      <c r="X846" s="17">
        <v>2.38383339987344E-2</v>
      </c>
      <c r="Y846" s="17">
        <v>8.1165833098363394E-2</v>
      </c>
      <c r="Z846" s="17">
        <v>9.9304589666786194E-2</v>
      </c>
      <c r="AA846" s="17">
        <v>3.3963432710709403E-2</v>
      </c>
      <c r="AB846" s="17">
        <v>5.3318570924606602E-2</v>
      </c>
      <c r="AC846" s="17">
        <v>2.0468541061534399E-2</v>
      </c>
      <c r="AD846" s="17">
        <v>4.4315568721161297E-2</v>
      </c>
      <c r="AE846" s="17"/>
      <c r="AF846" s="17">
        <v>1.8015321566890601E-2</v>
      </c>
      <c r="AG846" s="17">
        <v>2.6760425709274699E-2</v>
      </c>
      <c r="AH846" s="17">
        <v>7.2384693055509604E-3</v>
      </c>
      <c r="AI846" s="17">
        <v>1.6917035724205502E-2</v>
      </c>
      <c r="AJ846" s="17">
        <v>8.6633363034853306E-2</v>
      </c>
      <c r="AK846" s="17"/>
      <c r="AL846" s="17">
        <v>6.0338873216727297E-2</v>
      </c>
      <c r="AM846" s="17">
        <v>2.1380821306810599E-2</v>
      </c>
      <c r="AN846" s="17">
        <v>2.77481952672851E-2</v>
      </c>
      <c r="AO846" s="17">
        <v>4.2627265835397499E-2</v>
      </c>
      <c r="AP846" s="17">
        <v>5.1839161213801298E-2</v>
      </c>
      <c r="AQ846" s="17"/>
      <c r="AR846" s="17">
        <v>5.8287935075291397E-2</v>
      </c>
      <c r="AS846" s="17"/>
      <c r="AT846" s="17">
        <v>0.122951344815233</v>
      </c>
      <c r="AU846" s="17"/>
      <c r="AV846" s="17">
        <v>3.8643768716977299E-2</v>
      </c>
      <c r="AW846" s="17"/>
      <c r="AX846" s="17">
        <v>3.98475808097195E-2</v>
      </c>
      <c r="AY846" s="17">
        <v>2.1433159723630898E-2</v>
      </c>
      <c r="AZ846" s="17"/>
      <c r="BA846" s="17">
        <v>4.6621436747459298E-2</v>
      </c>
      <c r="BB846" s="17">
        <v>3.4527496551950802E-2</v>
      </c>
    </row>
    <row r="847" spans="2:54">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row>
    <row r="848" spans="2:54">
      <c r="B848" s="6" t="s">
        <v>282</v>
      </c>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row>
    <row r="849" spans="2:54">
      <c r="B849" s="24" t="s">
        <v>31</v>
      </c>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row>
    <row r="850" spans="2:54">
      <c r="B850" t="s">
        <v>216</v>
      </c>
      <c r="C850" s="17">
        <v>0.24955197402061</v>
      </c>
      <c r="D850" s="17">
        <v>0.28860818271601701</v>
      </c>
      <c r="E850" s="17">
        <v>0.212134598035469</v>
      </c>
      <c r="F850" s="17"/>
      <c r="G850" s="17">
        <v>0.30205242869008497</v>
      </c>
      <c r="H850" s="17">
        <v>0.25661100857483998</v>
      </c>
      <c r="I850" s="17">
        <v>0.242360397613059</v>
      </c>
      <c r="J850" s="17">
        <v>0.22990333754293599</v>
      </c>
      <c r="K850" s="17">
        <v>0.26223701753652401</v>
      </c>
      <c r="L850" s="17">
        <v>0.22798423584599301</v>
      </c>
      <c r="M850" s="17"/>
      <c r="N850" s="17">
        <v>0.28810648557138901</v>
      </c>
      <c r="O850" s="17">
        <v>0.27473563435388199</v>
      </c>
      <c r="P850" s="17">
        <v>0.20879699118533601</v>
      </c>
      <c r="Q850" s="17">
        <v>0.22792522572716301</v>
      </c>
      <c r="R850" s="17"/>
      <c r="S850" s="17">
        <v>0.278409179884619</v>
      </c>
      <c r="T850" s="17">
        <v>0.244217481597273</v>
      </c>
      <c r="U850" s="17">
        <v>0.24530214297606001</v>
      </c>
      <c r="V850" s="17">
        <v>0.26228159316461003</v>
      </c>
      <c r="W850" s="17">
        <v>0.197107003166647</v>
      </c>
      <c r="X850" s="17">
        <v>0.26656356183236601</v>
      </c>
      <c r="Y850" s="17">
        <v>0.187083069662249</v>
      </c>
      <c r="Z850" s="17">
        <v>0.23920461346125499</v>
      </c>
      <c r="AA850" s="17">
        <v>0.25962433724943701</v>
      </c>
      <c r="AB850" s="17">
        <v>0.236844098738932</v>
      </c>
      <c r="AC850" s="17">
        <v>0.32399608743915198</v>
      </c>
      <c r="AD850" s="17">
        <v>0.22996617446402401</v>
      </c>
      <c r="AE850" s="17"/>
      <c r="AF850" s="17">
        <v>0.36432976875198397</v>
      </c>
      <c r="AG850" s="17">
        <v>0.21645025140514301</v>
      </c>
      <c r="AH850" s="17">
        <v>0.15815629948141399</v>
      </c>
      <c r="AI850" s="17">
        <v>0.31890078584142501</v>
      </c>
      <c r="AJ850" s="17">
        <v>0.14345441472725901</v>
      </c>
      <c r="AK850" s="17"/>
      <c r="AL850" s="17">
        <v>0.191073257662108</v>
      </c>
      <c r="AM850" s="17">
        <v>0.21381410330070999</v>
      </c>
      <c r="AN850" s="17">
        <v>0.29158042459644801</v>
      </c>
      <c r="AO850" s="17">
        <v>0.35097914184326501</v>
      </c>
      <c r="AP850" s="17">
        <v>0.49561555044974598</v>
      </c>
      <c r="AQ850" s="17"/>
      <c r="AR850" s="17">
        <v>0.347622785067151</v>
      </c>
      <c r="AS850" s="17"/>
      <c r="AT850" s="17">
        <v>0.29433562408755398</v>
      </c>
      <c r="AU850" s="17"/>
      <c r="AV850" s="17">
        <v>0.40990379418752798</v>
      </c>
      <c r="AW850" s="17"/>
      <c r="AX850" s="17">
        <v>0.30440084477815099</v>
      </c>
      <c r="AY850" s="17">
        <v>0.31459536802719201</v>
      </c>
      <c r="AZ850" s="17"/>
      <c r="BA850" s="17">
        <v>0.20530552573775601</v>
      </c>
      <c r="BB850" s="17">
        <v>0.27444353132983601</v>
      </c>
    </row>
    <row r="851" spans="2:54">
      <c r="B851" t="s">
        <v>217</v>
      </c>
      <c r="C851" s="17">
        <v>0.40509250092531002</v>
      </c>
      <c r="D851" s="17">
        <v>0.40230600145063899</v>
      </c>
      <c r="E851" s="17">
        <v>0.41116047647007897</v>
      </c>
      <c r="F851" s="17"/>
      <c r="G851" s="17">
        <v>0.41969628184969199</v>
      </c>
      <c r="H851" s="17">
        <v>0.424883871084964</v>
      </c>
      <c r="I851" s="17">
        <v>0.38576703207723401</v>
      </c>
      <c r="J851" s="17">
        <v>0.38761175607304899</v>
      </c>
      <c r="K851" s="17">
        <v>0.38827157042428101</v>
      </c>
      <c r="L851" s="17">
        <v>0.42400584559889798</v>
      </c>
      <c r="M851" s="17"/>
      <c r="N851" s="17">
        <v>0.42468090985442303</v>
      </c>
      <c r="O851" s="17">
        <v>0.366047324419567</v>
      </c>
      <c r="P851" s="17">
        <v>0.440067018923187</v>
      </c>
      <c r="Q851" s="17">
        <v>0.393904460924143</v>
      </c>
      <c r="R851" s="17"/>
      <c r="S851" s="17">
        <v>0.411177619360936</v>
      </c>
      <c r="T851" s="17">
        <v>0.375690121458997</v>
      </c>
      <c r="U851" s="17">
        <v>0.37345629757807802</v>
      </c>
      <c r="V851" s="17">
        <v>0.45153678351902199</v>
      </c>
      <c r="W851" s="17">
        <v>0.421488172692013</v>
      </c>
      <c r="X851" s="17">
        <v>0.34522058879329798</v>
      </c>
      <c r="Y851" s="17">
        <v>0.39151416103212899</v>
      </c>
      <c r="Z851" s="17">
        <v>0.429687326723595</v>
      </c>
      <c r="AA851" s="17">
        <v>0.46094733596979198</v>
      </c>
      <c r="AB851" s="17">
        <v>0.426925358020248</v>
      </c>
      <c r="AC851" s="17">
        <v>0.37885441944520798</v>
      </c>
      <c r="AD851" s="17">
        <v>0.32187542784624701</v>
      </c>
      <c r="AE851" s="17"/>
      <c r="AF851" s="17">
        <v>0.37224439829235501</v>
      </c>
      <c r="AG851" s="17">
        <v>0.368021278766899</v>
      </c>
      <c r="AH851" s="17">
        <v>0.49679503484452697</v>
      </c>
      <c r="AI851" s="17">
        <v>0.435198976895873</v>
      </c>
      <c r="AJ851" s="17">
        <v>0.41103389622938002</v>
      </c>
      <c r="AK851" s="17"/>
      <c r="AL851" s="17">
        <v>0.37634832821328401</v>
      </c>
      <c r="AM851" s="17">
        <v>0.45358887113694402</v>
      </c>
      <c r="AN851" s="17">
        <v>0.42413792136341499</v>
      </c>
      <c r="AO851" s="17">
        <v>0.36936818774150598</v>
      </c>
      <c r="AP851" s="17">
        <v>0.31480365313228997</v>
      </c>
      <c r="AQ851" s="17"/>
      <c r="AR851" s="17">
        <v>0.33652467585435197</v>
      </c>
      <c r="AS851" s="17"/>
      <c r="AT851" s="17">
        <v>0.33442411130560801</v>
      </c>
      <c r="AU851" s="17"/>
      <c r="AV851" s="17">
        <v>0.34511340119607697</v>
      </c>
      <c r="AW851" s="17"/>
      <c r="AX851" s="17">
        <v>0.46058775415990999</v>
      </c>
      <c r="AY851" s="17">
        <v>0.38762985060315802</v>
      </c>
      <c r="AZ851" s="17"/>
      <c r="BA851" s="17">
        <v>0.41708788538490599</v>
      </c>
      <c r="BB851" s="17">
        <v>0.40631834905094999</v>
      </c>
    </row>
    <row r="852" spans="2:54">
      <c r="B852" t="s">
        <v>218</v>
      </c>
      <c r="C852" s="17">
        <v>0.18789352967081399</v>
      </c>
      <c r="D852" s="17">
        <v>0.166834670717283</v>
      </c>
      <c r="E852" s="17">
        <v>0.20549977729445301</v>
      </c>
      <c r="F852" s="17"/>
      <c r="G852" s="17">
        <v>0.14879751469819899</v>
      </c>
      <c r="H852" s="17">
        <v>0.18901843211234401</v>
      </c>
      <c r="I852" s="17">
        <v>0.22496047081572501</v>
      </c>
      <c r="J852" s="17">
        <v>0.19035906762951099</v>
      </c>
      <c r="K852" s="17">
        <v>0.16622591330668901</v>
      </c>
      <c r="L852" s="17">
        <v>0.18833928729489699</v>
      </c>
      <c r="M852" s="17"/>
      <c r="N852" s="17">
        <v>0.18291834313896399</v>
      </c>
      <c r="O852" s="17">
        <v>0.217418212019621</v>
      </c>
      <c r="P852" s="17">
        <v>0.15923860993087999</v>
      </c>
      <c r="Q852" s="17">
        <v>0.18192955268914199</v>
      </c>
      <c r="R852" s="17"/>
      <c r="S852" s="17">
        <v>0.18177807805256799</v>
      </c>
      <c r="T852" s="17">
        <v>0.19907126564026401</v>
      </c>
      <c r="U852" s="17">
        <v>0.25302971263031399</v>
      </c>
      <c r="V852" s="17">
        <v>0.12432017658854499</v>
      </c>
      <c r="W852" s="17">
        <v>0.18969099030983999</v>
      </c>
      <c r="X852" s="17">
        <v>0.26309091937423201</v>
      </c>
      <c r="Y852" s="17">
        <v>0.20958280577528601</v>
      </c>
      <c r="Z852" s="17">
        <v>0.14970866819262599</v>
      </c>
      <c r="AA852" s="17">
        <v>0.127348727050873</v>
      </c>
      <c r="AB852" s="17">
        <v>0.2236112319429</v>
      </c>
      <c r="AC852" s="17">
        <v>0.10708387507169401</v>
      </c>
      <c r="AD852" s="17">
        <v>0.256437469058173</v>
      </c>
      <c r="AE852" s="17"/>
      <c r="AF852" s="17">
        <v>0.16496871929142201</v>
      </c>
      <c r="AG852" s="17">
        <v>0.19115686692199699</v>
      </c>
      <c r="AH852" s="17">
        <v>0.240409284142938</v>
      </c>
      <c r="AI852" s="17">
        <v>0.203049655490144</v>
      </c>
      <c r="AJ852" s="17">
        <v>0.168563936522341</v>
      </c>
      <c r="AK852" s="17"/>
      <c r="AL852" s="17">
        <v>0.195504956184018</v>
      </c>
      <c r="AM852" s="17">
        <v>0.20133252101737401</v>
      </c>
      <c r="AN852" s="17">
        <v>0.18347826866088801</v>
      </c>
      <c r="AO852" s="17">
        <v>0.16103932463495901</v>
      </c>
      <c r="AP852" s="17">
        <v>0.12151586602780499</v>
      </c>
      <c r="AQ852" s="17"/>
      <c r="AR852" s="17">
        <v>0.12577652135273501</v>
      </c>
      <c r="AS852" s="17"/>
      <c r="AT852" s="17">
        <v>8.7358151187584804E-2</v>
      </c>
      <c r="AU852" s="17"/>
      <c r="AV852" s="17">
        <v>0.130363809364099</v>
      </c>
      <c r="AW852" s="17"/>
      <c r="AX852" s="17">
        <v>7.8678103208084604E-2</v>
      </c>
      <c r="AY852" s="17">
        <v>0.17020444848768901</v>
      </c>
      <c r="AZ852" s="17"/>
      <c r="BA852" s="17">
        <v>0.17676345621432199</v>
      </c>
      <c r="BB852" s="17">
        <v>0.20274408436421301</v>
      </c>
    </row>
    <row r="853" spans="2:54">
      <c r="B853" t="s">
        <v>219</v>
      </c>
      <c r="C853" s="17">
        <v>0.100711148248365</v>
      </c>
      <c r="D853" s="17">
        <v>7.5100400422521293E-2</v>
      </c>
      <c r="E853" s="17">
        <v>0.123559017951657</v>
      </c>
      <c r="F853" s="17"/>
      <c r="G853" s="17">
        <v>8.9453487272890195E-2</v>
      </c>
      <c r="H853" s="17">
        <v>0.108811370345337</v>
      </c>
      <c r="I853" s="17">
        <v>0.122568580993341</v>
      </c>
      <c r="J853" s="17">
        <v>0.11484170511337199</v>
      </c>
      <c r="K853" s="17">
        <v>0.103075348787059</v>
      </c>
      <c r="L853" s="17">
        <v>6.8440264273552098E-2</v>
      </c>
      <c r="M853" s="17"/>
      <c r="N853" s="17">
        <v>6.3330330772585305E-2</v>
      </c>
      <c r="O853" s="17">
        <v>8.6745790123914104E-2</v>
      </c>
      <c r="P853" s="17">
        <v>0.13167602846519999</v>
      </c>
      <c r="Q853" s="17">
        <v>0.129702365452048</v>
      </c>
      <c r="R853" s="17"/>
      <c r="S853" s="17">
        <v>9.5180293821610598E-2</v>
      </c>
      <c r="T853" s="17">
        <v>7.6612425763227396E-2</v>
      </c>
      <c r="U853" s="17">
        <v>9.5462428250523396E-2</v>
      </c>
      <c r="V853" s="17">
        <v>0.122079929923537</v>
      </c>
      <c r="W853" s="17">
        <v>0.14677380988949301</v>
      </c>
      <c r="X853" s="17">
        <v>9.35664595074127E-2</v>
      </c>
      <c r="Y853" s="17">
        <v>0.134080220173383</v>
      </c>
      <c r="Z853" s="17">
        <v>5.6617700898905297E-2</v>
      </c>
      <c r="AA853" s="17">
        <v>0.101051452106882</v>
      </c>
      <c r="AB853" s="17">
        <v>5.93007403733136E-2</v>
      </c>
      <c r="AC853" s="17">
        <v>0.13081944123744699</v>
      </c>
      <c r="AD853" s="17">
        <v>0.11274412419123001</v>
      </c>
      <c r="AE853" s="17"/>
      <c r="AF853" s="17">
        <v>7.3647187263227706E-2</v>
      </c>
      <c r="AG853" s="17">
        <v>0.13767729981532201</v>
      </c>
      <c r="AH853" s="17">
        <v>7.7603427861817495E-2</v>
      </c>
      <c r="AI853" s="17">
        <v>4.2850581772557197E-2</v>
      </c>
      <c r="AJ853" s="17">
        <v>0.163252352804405</v>
      </c>
      <c r="AK853" s="17"/>
      <c r="AL853" s="17">
        <v>0.136207171391941</v>
      </c>
      <c r="AM853" s="17">
        <v>8.9775795769430095E-2</v>
      </c>
      <c r="AN853" s="17">
        <v>7.7201411891136204E-2</v>
      </c>
      <c r="AO853" s="17">
        <v>7.7851366333555397E-2</v>
      </c>
      <c r="AP853" s="17">
        <v>2.8360723805849399E-2</v>
      </c>
      <c r="AQ853" s="17"/>
      <c r="AR853" s="17">
        <v>0.14245051987471599</v>
      </c>
      <c r="AS853" s="17"/>
      <c r="AT853" s="17">
        <v>0.195963434090899</v>
      </c>
      <c r="AU853" s="17"/>
      <c r="AV853" s="17">
        <v>7.5975226535318297E-2</v>
      </c>
      <c r="AW853" s="17"/>
      <c r="AX853" s="17">
        <v>0.105612245789118</v>
      </c>
      <c r="AY853" s="17">
        <v>9.5818958975395899E-2</v>
      </c>
      <c r="AZ853" s="17"/>
      <c r="BA853" s="17">
        <v>0.11062583325629501</v>
      </c>
      <c r="BB853" s="17">
        <v>7.8826707481113895E-2</v>
      </c>
    </row>
    <row r="854" spans="2:54">
      <c r="B854" t="s">
        <v>220</v>
      </c>
      <c r="C854" s="17">
        <v>5.6750847134900202E-2</v>
      </c>
      <c r="D854" s="17">
        <v>6.7150744693539599E-2</v>
      </c>
      <c r="E854" s="17">
        <v>4.7646130248342397E-2</v>
      </c>
      <c r="F854" s="17"/>
      <c r="G854" s="17">
        <v>4.0000287489133597E-2</v>
      </c>
      <c r="H854" s="17">
        <v>2.06753178825149E-2</v>
      </c>
      <c r="I854" s="17">
        <v>2.4343518500641401E-2</v>
      </c>
      <c r="J854" s="17">
        <v>7.7284133641132E-2</v>
      </c>
      <c r="K854" s="17">
        <v>8.0190149945446904E-2</v>
      </c>
      <c r="L854" s="17">
        <v>9.1230366986659497E-2</v>
      </c>
      <c r="M854" s="17"/>
      <c r="N854" s="17">
        <v>4.0963930662638898E-2</v>
      </c>
      <c r="O854" s="17">
        <v>5.5053039083015398E-2</v>
      </c>
      <c r="P854" s="17">
        <v>6.0221351495396903E-2</v>
      </c>
      <c r="Q854" s="17">
        <v>6.65383952075045E-2</v>
      </c>
      <c r="R854" s="17"/>
      <c r="S854" s="17">
        <v>3.3454828880266803E-2</v>
      </c>
      <c r="T854" s="17">
        <v>0.104408705540239</v>
      </c>
      <c r="U854" s="17">
        <v>3.2749418565024398E-2</v>
      </c>
      <c r="V854" s="17">
        <v>3.9781516804285703E-2</v>
      </c>
      <c r="W854" s="17">
        <v>4.4940023942007197E-2</v>
      </c>
      <c r="X854" s="17">
        <v>3.1558470492691303E-2</v>
      </c>
      <c r="Y854" s="17">
        <v>7.7739743356953606E-2</v>
      </c>
      <c r="Z854" s="17">
        <v>0.124781690723618</v>
      </c>
      <c r="AA854" s="17">
        <v>5.1028147623015198E-2</v>
      </c>
      <c r="AB854" s="17">
        <v>5.3318570924606602E-2</v>
      </c>
      <c r="AC854" s="17">
        <v>5.9246176806499601E-2</v>
      </c>
      <c r="AD854" s="17">
        <v>7.8976804440326703E-2</v>
      </c>
      <c r="AE854" s="17"/>
      <c r="AF854" s="17">
        <v>2.4809926401010901E-2</v>
      </c>
      <c r="AG854" s="17">
        <v>8.6694303090639802E-2</v>
      </c>
      <c r="AH854" s="17">
        <v>2.7035953669303701E-2</v>
      </c>
      <c r="AI854" s="17">
        <v>0</v>
      </c>
      <c r="AJ854" s="17">
        <v>0.11369539971661501</v>
      </c>
      <c r="AK854" s="17"/>
      <c r="AL854" s="17">
        <v>0.100866286548648</v>
      </c>
      <c r="AM854" s="17">
        <v>4.1488708775541797E-2</v>
      </c>
      <c r="AN854" s="17">
        <v>2.3601973488113E-2</v>
      </c>
      <c r="AO854" s="17">
        <v>4.0761979446714697E-2</v>
      </c>
      <c r="AP854" s="17">
        <v>3.9704206584310502E-2</v>
      </c>
      <c r="AQ854" s="17"/>
      <c r="AR854" s="17">
        <v>4.7625497851046403E-2</v>
      </c>
      <c r="AS854" s="17"/>
      <c r="AT854" s="17">
        <v>8.7918679328354496E-2</v>
      </c>
      <c r="AU854" s="17"/>
      <c r="AV854" s="17">
        <v>3.8643768716977299E-2</v>
      </c>
      <c r="AW854" s="17"/>
      <c r="AX854" s="17">
        <v>5.0721052064736399E-2</v>
      </c>
      <c r="AY854" s="17">
        <v>3.1751373906564899E-2</v>
      </c>
      <c r="AZ854" s="17"/>
      <c r="BA854" s="17">
        <v>9.0217299406720894E-2</v>
      </c>
      <c r="BB854" s="17">
        <v>3.7667327773887101E-2</v>
      </c>
    </row>
    <row r="855" spans="2:54">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row>
    <row r="856" spans="2:54">
      <c r="B856" s="6" t="s">
        <v>283</v>
      </c>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row>
    <row r="857" spans="2:54">
      <c r="B857" s="24" t="s">
        <v>31</v>
      </c>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row>
    <row r="858" spans="2:54">
      <c r="B858" t="s">
        <v>216</v>
      </c>
      <c r="C858" s="17">
        <v>0.245752261106542</v>
      </c>
      <c r="D858" s="17">
        <v>0.26538083216474601</v>
      </c>
      <c r="E858" s="17">
        <v>0.22787599570582201</v>
      </c>
      <c r="F858" s="17"/>
      <c r="G858" s="17">
        <v>0.28930883863190099</v>
      </c>
      <c r="H858" s="17">
        <v>0.21922383917041199</v>
      </c>
      <c r="I858" s="17">
        <v>0.25995522046394198</v>
      </c>
      <c r="J858" s="17">
        <v>0.220797695797077</v>
      </c>
      <c r="K858" s="17">
        <v>0.26411553175700098</v>
      </c>
      <c r="L858" s="17">
        <v>0.240875739504505</v>
      </c>
      <c r="M858" s="17"/>
      <c r="N858" s="17">
        <v>0.30231113069647803</v>
      </c>
      <c r="O858" s="17">
        <v>0.25887443892016898</v>
      </c>
      <c r="P858" s="17">
        <v>0.18394685995502799</v>
      </c>
      <c r="Q858" s="17">
        <v>0.23268027857253301</v>
      </c>
      <c r="R858" s="17"/>
      <c r="S858" s="17">
        <v>0.27898478773465801</v>
      </c>
      <c r="T858" s="17">
        <v>0.24498167349455599</v>
      </c>
      <c r="U858" s="17">
        <v>0.21474469588770101</v>
      </c>
      <c r="V858" s="17">
        <v>0.27498113161454502</v>
      </c>
      <c r="W858" s="17">
        <v>0.2158519035425</v>
      </c>
      <c r="X858" s="17">
        <v>0.273308427280893</v>
      </c>
      <c r="Y858" s="17">
        <v>0.25152952636606002</v>
      </c>
      <c r="Z858" s="17">
        <v>0.23470477624936301</v>
      </c>
      <c r="AA858" s="17">
        <v>0.227618856477253</v>
      </c>
      <c r="AB858" s="17">
        <v>0.23249450347150299</v>
      </c>
      <c r="AC858" s="17">
        <v>0.221611931199616</v>
      </c>
      <c r="AD858" s="17">
        <v>0.24038621235499999</v>
      </c>
      <c r="AE858" s="17"/>
      <c r="AF858" s="17">
        <v>0.354336536538022</v>
      </c>
      <c r="AG858" s="17">
        <v>0.23684249827779399</v>
      </c>
      <c r="AH858" s="17">
        <v>0.13623982884254601</v>
      </c>
      <c r="AI858" s="17">
        <v>0.348831850580962</v>
      </c>
      <c r="AJ858" s="17">
        <v>0.10443674081089301</v>
      </c>
      <c r="AK858" s="17"/>
      <c r="AL858" s="17">
        <v>0.19085372126146399</v>
      </c>
      <c r="AM858" s="17">
        <v>0.21715996750303401</v>
      </c>
      <c r="AN858" s="17">
        <v>0.26263726283198702</v>
      </c>
      <c r="AO858" s="17">
        <v>0.35272177955324702</v>
      </c>
      <c r="AP858" s="17">
        <v>0.380613351976962</v>
      </c>
      <c r="AQ858" s="17"/>
      <c r="AR858" s="17">
        <v>0.35109745896696198</v>
      </c>
      <c r="AS858" s="17"/>
      <c r="AT858" s="17">
        <v>0.28098943970399698</v>
      </c>
      <c r="AU858" s="17"/>
      <c r="AV858" s="17">
        <v>0.43304006776817999</v>
      </c>
      <c r="AW858" s="17"/>
      <c r="AX858" s="17">
        <v>0.34254682950284798</v>
      </c>
      <c r="AY858" s="17">
        <v>0.31555357374667298</v>
      </c>
      <c r="AZ858" s="17"/>
      <c r="BA858" s="17">
        <v>0.174846237603585</v>
      </c>
      <c r="BB858" s="17">
        <v>0.29139465144024201</v>
      </c>
    </row>
    <row r="859" spans="2:54">
      <c r="B859" t="s">
        <v>217</v>
      </c>
      <c r="C859" s="17">
        <v>0.42319438830328698</v>
      </c>
      <c r="D859" s="17">
        <v>0.398807481530986</v>
      </c>
      <c r="E859" s="17">
        <v>0.44769605873401502</v>
      </c>
      <c r="F859" s="17"/>
      <c r="G859" s="17">
        <v>0.43825976730430999</v>
      </c>
      <c r="H859" s="17">
        <v>0.40574058400771701</v>
      </c>
      <c r="I859" s="17">
        <v>0.42759783508409799</v>
      </c>
      <c r="J859" s="17">
        <v>0.49932998376168702</v>
      </c>
      <c r="K859" s="17">
        <v>0.36585329854932502</v>
      </c>
      <c r="L859" s="17">
        <v>0.39258936921861598</v>
      </c>
      <c r="M859" s="17"/>
      <c r="N859" s="17">
        <v>0.42200335138775702</v>
      </c>
      <c r="O859" s="17">
        <v>0.38826725883298302</v>
      </c>
      <c r="P859" s="17">
        <v>0.46639256579666799</v>
      </c>
      <c r="Q859" s="17">
        <v>0.42218352730251302</v>
      </c>
      <c r="R859" s="17"/>
      <c r="S859" s="17">
        <v>0.35868316064153299</v>
      </c>
      <c r="T859" s="17">
        <v>0.345135253938883</v>
      </c>
      <c r="U859" s="17">
        <v>0.38806902578823699</v>
      </c>
      <c r="V859" s="17">
        <v>0.46057977816198598</v>
      </c>
      <c r="W859" s="17">
        <v>0.47532503176701801</v>
      </c>
      <c r="X859" s="17">
        <v>0.371513480424493</v>
      </c>
      <c r="Y859" s="17">
        <v>0.40331728533727101</v>
      </c>
      <c r="Z859" s="17">
        <v>0.389751020971283</v>
      </c>
      <c r="AA859" s="17">
        <v>0.518141676189385</v>
      </c>
      <c r="AB859" s="17">
        <v>0.48617425043075302</v>
      </c>
      <c r="AC859" s="17">
        <v>0.47677813333924801</v>
      </c>
      <c r="AD859" s="17">
        <v>0.45036998975442799</v>
      </c>
      <c r="AE859" s="17"/>
      <c r="AF859" s="17">
        <v>0.40030726178960202</v>
      </c>
      <c r="AG859" s="17">
        <v>0.36757390068375301</v>
      </c>
      <c r="AH859" s="17">
        <v>0.46309617827522198</v>
      </c>
      <c r="AI859" s="17">
        <v>0.47844952335521002</v>
      </c>
      <c r="AJ859" s="17">
        <v>0.49309743525233402</v>
      </c>
      <c r="AK859" s="17"/>
      <c r="AL859" s="17">
        <v>0.421348854948143</v>
      </c>
      <c r="AM859" s="17">
        <v>0.47943529818911002</v>
      </c>
      <c r="AN859" s="17">
        <v>0.44008278350062202</v>
      </c>
      <c r="AO859" s="17">
        <v>0.37764590536680798</v>
      </c>
      <c r="AP859" s="17">
        <v>0.40318047415040698</v>
      </c>
      <c r="AQ859" s="17"/>
      <c r="AR859" s="17">
        <v>0.34278309467337598</v>
      </c>
      <c r="AS859" s="17"/>
      <c r="AT859" s="17">
        <v>0.37584627218131</v>
      </c>
      <c r="AU859" s="17"/>
      <c r="AV859" s="17">
        <v>0.33036981398172299</v>
      </c>
      <c r="AW859" s="17"/>
      <c r="AX859" s="17">
        <v>0.467057626853562</v>
      </c>
      <c r="AY859" s="17">
        <v>0.395018055295078</v>
      </c>
      <c r="AZ859" s="17"/>
      <c r="BA859" s="17">
        <v>0.43667010594178501</v>
      </c>
      <c r="BB859" s="17">
        <v>0.43079503579954698</v>
      </c>
    </row>
    <row r="860" spans="2:54">
      <c r="B860" t="s">
        <v>218</v>
      </c>
      <c r="C860" s="17">
        <v>0.193567758601596</v>
      </c>
      <c r="D860" s="17">
        <v>0.18488775928586401</v>
      </c>
      <c r="E860" s="17">
        <v>0.19980260134151101</v>
      </c>
      <c r="F860" s="17"/>
      <c r="G860" s="17">
        <v>0.15178464410730999</v>
      </c>
      <c r="H860" s="17">
        <v>0.19731915943230499</v>
      </c>
      <c r="I860" s="17">
        <v>0.19676781210129901</v>
      </c>
      <c r="J860" s="17">
        <v>0.15122452679453599</v>
      </c>
      <c r="K860" s="17">
        <v>0.23303570318151701</v>
      </c>
      <c r="L860" s="17">
        <v>0.22466857463390799</v>
      </c>
      <c r="M860" s="17"/>
      <c r="N860" s="17">
        <v>0.17691176796080099</v>
      </c>
      <c r="O860" s="17">
        <v>0.215849303086912</v>
      </c>
      <c r="P860" s="17">
        <v>0.19856453368242699</v>
      </c>
      <c r="Q860" s="17">
        <v>0.18212213605632499</v>
      </c>
      <c r="R860" s="17"/>
      <c r="S860" s="17">
        <v>0.23293370022924301</v>
      </c>
      <c r="T860" s="17">
        <v>0.22718449945466401</v>
      </c>
      <c r="U860" s="17">
        <v>0.255075875678558</v>
      </c>
      <c r="V860" s="17">
        <v>0.15060491687040201</v>
      </c>
      <c r="W860" s="17">
        <v>0.121071209851459</v>
      </c>
      <c r="X860" s="17">
        <v>0.24749743725050399</v>
      </c>
      <c r="Y860" s="17">
        <v>0.178931795422826</v>
      </c>
      <c r="Z860" s="17">
        <v>0.16697735207789299</v>
      </c>
      <c r="AA860" s="17">
        <v>0.15847358803980699</v>
      </c>
      <c r="AB860" s="17">
        <v>0.130008604050875</v>
      </c>
      <c r="AC860" s="17">
        <v>0.20759112554067199</v>
      </c>
      <c r="AD860" s="17">
        <v>0.24081524242050401</v>
      </c>
      <c r="AE860" s="17"/>
      <c r="AF860" s="17">
        <v>0.15481722703912101</v>
      </c>
      <c r="AG860" s="17">
        <v>0.203794977114517</v>
      </c>
      <c r="AH860" s="17">
        <v>0.27048376245282801</v>
      </c>
      <c r="AI860" s="17">
        <v>0.118752029203073</v>
      </c>
      <c r="AJ860" s="17">
        <v>0.18489721105475301</v>
      </c>
      <c r="AK860" s="17"/>
      <c r="AL860" s="17">
        <v>0.221070257424544</v>
      </c>
      <c r="AM860" s="17">
        <v>0.17964721587586299</v>
      </c>
      <c r="AN860" s="17">
        <v>0.17749576084384699</v>
      </c>
      <c r="AO860" s="17">
        <v>0.16383986332409001</v>
      </c>
      <c r="AP860" s="17">
        <v>0.14591295453002201</v>
      </c>
      <c r="AQ860" s="17"/>
      <c r="AR860" s="17">
        <v>0.13960627955031499</v>
      </c>
      <c r="AS860" s="17"/>
      <c r="AT860" s="17">
        <v>0.11717435579535</v>
      </c>
      <c r="AU860" s="17"/>
      <c r="AV860" s="17">
        <v>0.11397721183446601</v>
      </c>
      <c r="AW860" s="17"/>
      <c r="AX860" s="17">
        <v>0.110741070013763</v>
      </c>
      <c r="AY860" s="17">
        <v>0.17942704052945199</v>
      </c>
      <c r="AZ860" s="17"/>
      <c r="BA860" s="17">
        <v>0.23421254947318501</v>
      </c>
      <c r="BB860" s="17">
        <v>0.153381823381987</v>
      </c>
    </row>
    <row r="861" spans="2:54">
      <c r="B861" t="s">
        <v>219</v>
      </c>
      <c r="C861" s="17">
        <v>8.2843396589738605E-2</v>
      </c>
      <c r="D861" s="17">
        <v>8.1803888322072596E-2</v>
      </c>
      <c r="E861" s="17">
        <v>8.2868269290451796E-2</v>
      </c>
      <c r="F861" s="17"/>
      <c r="G861" s="17">
        <v>8.4574356968338205E-2</v>
      </c>
      <c r="H861" s="17">
        <v>0.128109396737422</v>
      </c>
      <c r="I861" s="17">
        <v>7.9913633623027502E-2</v>
      </c>
      <c r="J861" s="17">
        <v>7.2811294723807804E-2</v>
      </c>
      <c r="K861" s="17">
        <v>6.02274460906779E-2</v>
      </c>
      <c r="L861" s="17">
        <v>7.0341858500180598E-2</v>
      </c>
      <c r="M861" s="17"/>
      <c r="N861" s="17">
        <v>5.6095695267295999E-2</v>
      </c>
      <c r="O861" s="17">
        <v>6.9375349716571E-2</v>
      </c>
      <c r="P861" s="17">
        <v>0.10797723702661199</v>
      </c>
      <c r="Q861" s="17">
        <v>9.8619624316615598E-2</v>
      </c>
      <c r="R861" s="17"/>
      <c r="S861" s="17">
        <v>8.0632107427073593E-2</v>
      </c>
      <c r="T861" s="17">
        <v>9.3188515292135607E-2</v>
      </c>
      <c r="U861" s="17">
        <v>0.117091972871425</v>
      </c>
      <c r="V861" s="17">
        <v>8.6768010188358793E-2</v>
      </c>
      <c r="W861" s="17">
        <v>0.12813651759497899</v>
      </c>
      <c r="X861" s="17">
        <v>6.5070449166871797E-2</v>
      </c>
      <c r="Y861" s="17">
        <v>5.0501989679861602E-2</v>
      </c>
      <c r="Z861" s="17">
        <v>8.2093717912874897E-2</v>
      </c>
      <c r="AA861" s="17">
        <v>5.9828709914601201E-2</v>
      </c>
      <c r="AB861" s="17">
        <v>9.9501100800819503E-2</v>
      </c>
      <c r="AC861" s="17">
        <v>7.4842542054605499E-2</v>
      </c>
      <c r="AD861" s="17">
        <v>3.3318888597179602E-2</v>
      </c>
      <c r="AE861" s="17"/>
      <c r="AF861" s="17">
        <v>6.1639255397918202E-2</v>
      </c>
      <c r="AG861" s="17">
        <v>8.7065613633000596E-2</v>
      </c>
      <c r="AH861" s="17">
        <v>9.8113889856180095E-2</v>
      </c>
      <c r="AI861" s="17">
        <v>2.7001596367666799E-2</v>
      </c>
      <c r="AJ861" s="17">
        <v>0.132238263834346</v>
      </c>
      <c r="AK861" s="17"/>
      <c r="AL861" s="17">
        <v>8.3739326907532302E-2</v>
      </c>
      <c r="AM861" s="17">
        <v>7.9613768711148697E-2</v>
      </c>
      <c r="AN861" s="17">
        <v>8.1366226214645898E-2</v>
      </c>
      <c r="AO861" s="17">
        <v>6.6097076235184501E-2</v>
      </c>
      <c r="AP861" s="17">
        <v>0</v>
      </c>
      <c r="AQ861" s="17"/>
      <c r="AR861" s="17">
        <v>0.111849510588988</v>
      </c>
      <c r="AS861" s="17"/>
      <c r="AT861" s="17">
        <v>0.13484414869834199</v>
      </c>
      <c r="AU861" s="17"/>
      <c r="AV861" s="17">
        <v>8.8091727110886198E-2</v>
      </c>
      <c r="AW861" s="17"/>
      <c r="AX861" s="17">
        <v>6.7930394665821806E-2</v>
      </c>
      <c r="AY861" s="17">
        <v>7.8040302762776695E-2</v>
      </c>
      <c r="AZ861" s="17"/>
      <c r="BA861" s="17">
        <v>8.6784228270717703E-2</v>
      </c>
      <c r="BB861" s="17">
        <v>7.3034580528335197E-2</v>
      </c>
    </row>
    <row r="862" spans="2:54">
      <c r="B862" t="s">
        <v>220</v>
      </c>
      <c r="C862" s="17">
        <v>5.4642195398836003E-2</v>
      </c>
      <c r="D862" s="17">
        <v>6.9120038696331099E-2</v>
      </c>
      <c r="E862" s="17">
        <v>4.1757074928199897E-2</v>
      </c>
      <c r="F862" s="17"/>
      <c r="G862" s="17">
        <v>3.6072392988140099E-2</v>
      </c>
      <c r="H862" s="17">
        <v>4.9607020652144403E-2</v>
      </c>
      <c r="I862" s="17">
        <v>3.5765498727634001E-2</v>
      </c>
      <c r="J862" s="17">
        <v>5.5836498922892698E-2</v>
      </c>
      <c r="K862" s="17">
        <v>7.6768020421478497E-2</v>
      </c>
      <c r="L862" s="17">
        <v>7.1524458142789599E-2</v>
      </c>
      <c r="M862" s="17"/>
      <c r="N862" s="17">
        <v>4.2678054687667402E-2</v>
      </c>
      <c r="O862" s="17">
        <v>6.7633649443364599E-2</v>
      </c>
      <c r="P862" s="17">
        <v>4.31188035392654E-2</v>
      </c>
      <c r="Q862" s="17">
        <v>6.4394433752013397E-2</v>
      </c>
      <c r="R862" s="17"/>
      <c r="S862" s="17">
        <v>4.8766243967492899E-2</v>
      </c>
      <c r="T862" s="17">
        <v>8.9510057819761499E-2</v>
      </c>
      <c r="U862" s="17">
        <v>2.501842977408E-2</v>
      </c>
      <c r="V862" s="17">
        <v>2.70661631647077E-2</v>
      </c>
      <c r="W862" s="17">
        <v>5.9615337244043699E-2</v>
      </c>
      <c r="X862" s="17">
        <v>4.2610205877236997E-2</v>
      </c>
      <c r="Y862" s="17">
        <v>0.115719403193981</v>
      </c>
      <c r="Z862" s="17">
        <v>0.12647313278858599</v>
      </c>
      <c r="AA862" s="17">
        <v>3.5937169378953498E-2</v>
      </c>
      <c r="AB862" s="17">
        <v>5.1821541246049499E-2</v>
      </c>
      <c r="AC862" s="17">
        <v>1.9176267865858201E-2</v>
      </c>
      <c r="AD862" s="17">
        <v>3.5109666872889397E-2</v>
      </c>
      <c r="AE862" s="17"/>
      <c r="AF862" s="17">
        <v>2.88997192353375E-2</v>
      </c>
      <c r="AG862" s="17">
        <v>0.104723010290936</v>
      </c>
      <c r="AH862" s="17">
        <v>3.2066340573224099E-2</v>
      </c>
      <c r="AI862" s="17">
        <v>2.69650004930879E-2</v>
      </c>
      <c r="AJ862" s="17">
        <v>8.53303490476746E-2</v>
      </c>
      <c r="AK862" s="17"/>
      <c r="AL862" s="17">
        <v>8.2987839458316698E-2</v>
      </c>
      <c r="AM862" s="17">
        <v>4.4143749720844297E-2</v>
      </c>
      <c r="AN862" s="17">
        <v>3.8417966608898201E-2</v>
      </c>
      <c r="AO862" s="17">
        <v>3.9695375520670997E-2</v>
      </c>
      <c r="AP862" s="17">
        <v>7.0293219342608904E-2</v>
      </c>
      <c r="AQ862" s="17"/>
      <c r="AR862" s="17">
        <v>5.4663656220359597E-2</v>
      </c>
      <c r="AS862" s="17"/>
      <c r="AT862" s="17">
        <v>9.11457836210018E-2</v>
      </c>
      <c r="AU862" s="17"/>
      <c r="AV862" s="17">
        <v>3.4521179304744097E-2</v>
      </c>
      <c r="AW862" s="17"/>
      <c r="AX862" s="17">
        <v>1.1724078964004901E-2</v>
      </c>
      <c r="AY862" s="17">
        <v>3.19610276660207E-2</v>
      </c>
      <c r="AZ862" s="17"/>
      <c r="BA862" s="17">
        <v>6.7486878710728102E-2</v>
      </c>
      <c r="BB862" s="17">
        <v>5.1393908849889799E-2</v>
      </c>
    </row>
    <row r="863" spans="2:54">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row>
    <row r="864" spans="2:54">
      <c r="B864" s="6" t="s">
        <v>284</v>
      </c>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row>
    <row r="865" spans="2:54">
      <c r="B865" s="24" t="s">
        <v>31</v>
      </c>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row>
    <row r="866" spans="2:54">
      <c r="B866" t="s">
        <v>216</v>
      </c>
      <c r="C866" s="17">
        <v>7.5657953592080607E-2</v>
      </c>
      <c r="D866" s="17">
        <v>9.2833457206461106E-2</v>
      </c>
      <c r="E866" s="17">
        <v>6.04654792039978E-2</v>
      </c>
      <c r="F866" s="17"/>
      <c r="G866" s="17">
        <v>0.123890648814808</v>
      </c>
      <c r="H866" s="17">
        <v>8.5843120643472104E-2</v>
      </c>
      <c r="I866" s="17">
        <v>0.123433363050293</v>
      </c>
      <c r="J866" s="17">
        <v>7.1991580737133506E-2</v>
      </c>
      <c r="K866" s="17">
        <v>3.9823243207904799E-2</v>
      </c>
      <c r="L866" s="17">
        <v>2.29645729164604E-2</v>
      </c>
      <c r="M866" s="17"/>
      <c r="N866" s="17">
        <v>8.9209346649453403E-2</v>
      </c>
      <c r="O866" s="17">
        <v>5.2089949964500698E-2</v>
      </c>
      <c r="P866" s="17">
        <v>9.29845816798235E-2</v>
      </c>
      <c r="Q866" s="17">
        <v>7.4672268118943397E-2</v>
      </c>
      <c r="R866" s="17"/>
      <c r="S866" s="17">
        <v>0.13173076552517601</v>
      </c>
      <c r="T866" s="17">
        <v>7.1805679139432699E-2</v>
      </c>
      <c r="U866" s="17">
        <v>4.0288065782646598E-2</v>
      </c>
      <c r="V866" s="17">
        <v>8.5155736553146094E-2</v>
      </c>
      <c r="W866" s="17">
        <v>2.4932907952010499E-2</v>
      </c>
      <c r="X866" s="17">
        <v>7.5408818000174294E-2</v>
      </c>
      <c r="Y866" s="17">
        <v>6.3389470120853095E-2</v>
      </c>
      <c r="Z866" s="17">
        <v>9.3072346002451303E-2</v>
      </c>
      <c r="AA866" s="17">
        <v>7.4250129688664304E-2</v>
      </c>
      <c r="AB866" s="17">
        <v>8.4207182816825904E-2</v>
      </c>
      <c r="AC866" s="17">
        <v>4.1871169673402299E-2</v>
      </c>
      <c r="AD866" s="17">
        <v>8.0309657897022796E-2</v>
      </c>
      <c r="AE866" s="17"/>
      <c r="AF866" s="17">
        <v>0.12722673446385199</v>
      </c>
      <c r="AG866" s="17">
        <v>5.9512896150136697E-2</v>
      </c>
      <c r="AH866" s="17">
        <v>6.5150804143397001E-3</v>
      </c>
      <c r="AI866" s="17">
        <v>4.3721602189077398E-2</v>
      </c>
      <c r="AJ866" s="17">
        <v>4.1365177034932601E-2</v>
      </c>
      <c r="AK866" s="17"/>
      <c r="AL866" s="17">
        <v>7.6997247866828905E-2</v>
      </c>
      <c r="AM866" s="17">
        <v>5.8843196063919398E-2</v>
      </c>
      <c r="AN866" s="17">
        <v>7.5372283687303407E-2</v>
      </c>
      <c r="AO866" s="17">
        <v>0.103814026218233</v>
      </c>
      <c r="AP866" s="17">
        <v>0.35002316293012098</v>
      </c>
      <c r="AQ866" s="17"/>
      <c r="AR866" s="17">
        <v>9.8388008695535406E-2</v>
      </c>
      <c r="AS866" s="17"/>
      <c r="AT866" s="17">
        <v>0.112379120016333</v>
      </c>
      <c r="AU866" s="17"/>
      <c r="AV866" s="17">
        <v>9.7258490509648798E-2</v>
      </c>
      <c r="AW866" s="17"/>
      <c r="AX866" s="17">
        <v>7.2258306834818903E-2</v>
      </c>
      <c r="AY866" s="17">
        <v>9.7501140191888699E-2</v>
      </c>
      <c r="AZ866" s="17"/>
      <c r="BA866" s="17">
        <v>5.8693719530840703E-2</v>
      </c>
      <c r="BB866" s="17">
        <v>8.5052929177560604E-2</v>
      </c>
    </row>
    <row r="867" spans="2:54">
      <c r="B867" t="s">
        <v>217</v>
      </c>
      <c r="C867" s="17">
        <v>0.26244969182750999</v>
      </c>
      <c r="D867" s="17">
        <v>0.288597350799357</v>
      </c>
      <c r="E867" s="17">
        <v>0.23696121969715001</v>
      </c>
      <c r="F867" s="17"/>
      <c r="G867" s="17">
        <v>0.39102429780497799</v>
      </c>
      <c r="H867" s="17">
        <v>0.34185181199689002</v>
      </c>
      <c r="I867" s="17">
        <v>0.298334203158092</v>
      </c>
      <c r="J867" s="17">
        <v>0.23231744302082499</v>
      </c>
      <c r="K867" s="17">
        <v>0.19149046338579101</v>
      </c>
      <c r="L867" s="17">
        <v>0.15925695018081801</v>
      </c>
      <c r="M867" s="17"/>
      <c r="N867" s="17">
        <v>0.288550272202936</v>
      </c>
      <c r="O867" s="17">
        <v>0.25354259523420403</v>
      </c>
      <c r="P867" s="17">
        <v>0.249426754646765</v>
      </c>
      <c r="Q867" s="17">
        <v>0.25554943992022</v>
      </c>
      <c r="R867" s="17"/>
      <c r="S867" s="17">
        <v>0.33068382271580599</v>
      </c>
      <c r="T867" s="17">
        <v>0.20049009735817799</v>
      </c>
      <c r="U867" s="17">
        <v>0.171733306255026</v>
      </c>
      <c r="V867" s="17">
        <v>0.26744238282101801</v>
      </c>
      <c r="W867" s="17">
        <v>0.217988962651949</v>
      </c>
      <c r="X867" s="17">
        <v>0.213006551923733</v>
      </c>
      <c r="Y867" s="17">
        <v>0.249706677858128</v>
      </c>
      <c r="Z867" s="17">
        <v>0.17047761645551501</v>
      </c>
      <c r="AA867" s="17">
        <v>0.35031626345661898</v>
      </c>
      <c r="AB867" s="17">
        <v>0.30370651274855598</v>
      </c>
      <c r="AC867" s="17">
        <v>0.31625025923535299</v>
      </c>
      <c r="AD867" s="17">
        <v>0.26138194287160499</v>
      </c>
      <c r="AE867" s="17"/>
      <c r="AF867" s="17">
        <v>0.42524201411276102</v>
      </c>
      <c r="AG867" s="17">
        <v>0.16403875017670799</v>
      </c>
      <c r="AH867" s="17">
        <v>0.19137911389249901</v>
      </c>
      <c r="AI867" s="17">
        <v>0.247894952207695</v>
      </c>
      <c r="AJ867" s="17">
        <v>0.12465836086910199</v>
      </c>
      <c r="AK867" s="17"/>
      <c r="AL867" s="17">
        <v>0.19074393407749901</v>
      </c>
      <c r="AM867" s="17">
        <v>0.20673430021998099</v>
      </c>
      <c r="AN867" s="17">
        <v>0.35861622096064</v>
      </c>
      <c r="AO867" s="17">
        <v>0.34226192295381103</v>
      </c>
      <c r="AP867" s="17">
        <v>0.22459363121619999</v>
      </c>
      <c r="AQ867" s="17"/>
      <c r="AR867" s="17">
        <v>0.38610246733970899</v>
      </c>
      <c r="AS867" s="17"/>
      <c r="AT867" s="17">
        <v>0.36926124466158999</v>
      </c>
      <c r="AU867" s="17"/>
      <c r="AV867" s="17">
        <v>0.49122603164456902</v>
      </c>
      <c r="AW867" s="17"/>
      <c r="AX867" s="17">
        <v>0.40617346014611799</v>
      </c>
      <c r="AY867" s="17">
        <v>0.398966067854781</v>
      </c>
      <c r="AZ867" s="17"/>
      <c r="BA867" s="17">
        <v>0.18236933669333999</v>
      </c>
      <c r="BB867" s="17">
        <v>0.28445136294672702</v>
      </c>
    </row>
    <row r="868" spans="2:54">
      <c r="B868" t="s">
        <v>218</v>
      </c>
      <c r="C868" s="17">
        <v>0.27447655159765499</v>
      </c>
      <c r="D868" s="17">
        <v>0.23746824734444799</v>
      </c>
      <c r="E868" s="17">
        <v>0.30763747893170401</v>
      </c>
      <c r="F868" s="17"/>
      <c r="G868" s="17">
        <v>0.210462627897301</v>
      </c>
      <c r="H868" s="17">
        <v>0.22333348750332299</v>
      </c>
      <c r="I868" s="17">
        <v>0.25287017731127898</v>
      </c>
      <c r="J868" s="17">
        <v>0.34458214439340001</v>
      </c>
      <c r="K868" s="17">
        <v>0.30898238595431798</v>
      </c>
      <c r="L868" s="17">
        <v>0.29022484774632801</v>
      </c>
      <c r="M868" s="17"/>
      <c r="N868" s="17">
        <v>0.28300306751889998</v>
      </c>
      <c r="O868" s="17">
        <v>0.29377230975988999</v>
      </c>
      <c r="P868" s="17">
        <v>0.20930813357404501</v>
      </c>
      <c r="Q868" s="17">
        <v>0.29753796794614201</v>
      </c>
      <c r="R868" s="17"/>
      <c r="S868" s="17">
        <v>0.28446495265629901</v>
      </c>
      <c r="T868" s="17">
        <v>0.22599287877072199</v>
      </c>
      <c r="U868" s="17">
        <v>0.369234772859038</v>
      </c>
      <c r="V868" s="17">
        <v>0.20933759153015499</v>
      </c>
      <c r="W868" s="17">
        <v>0.33273803890245601</v>
      </c>
      <c r="X868" s="17">
        <v>0.343353276113808</v>
      </c>
      <c r="Y868" s="17">
        <v>0.33491547198574401</v>
      </c>
      <c r="Z868" s="17">
        <v>0.16598469432952401</v>
      </c>
      <c r="AA868" s="17">
        <v>0.20235864714680599</v>
      </c>
      <c r="AB868" s="17">
        <v>0.27775237548124798</v>
      </c>
      <c r="AC868" s="17">
        <v>0.244056984256009</v>
      </c>
      <c r="AD868" s="17">
        <v>0.36469276310619902</v>
      </c>
      <c r="AE868" s="17"/>
      <c r="AF868" s="17">
        <v>0.27135465407075299</v>
      </c>
      <c r="AG868" s="17">
        <v>0.26481572243115198</v>
      </c>
      <c r="AH868" s="17">
        <v>0.32976472652876199</v>
      </c>
      <c r="AI868" s="17">
        <v>0.33978837134346801</v>
      </c>
      <c r="AJ868" s="17">
        <v>0.21019510995295501</v>
      </c>
      <c r="AK868" s="17"/>
      <c r="AL868" s="17">
        <v>0.27538170611130902</v>
      </c>
      <c r="AM868" s="17">
        <v>0.35020933764631001</v>
      </c>
      <c r="AN868" s="17">
        <v>0.24300005034719599</v>
      </c>
      <c r="AO868" s="17">
        <v>0.26451997034195701</v>
      </c>
      <c r="AP868" s="17">
        <v>0.20623183403711701</v>
      </c>
      <c r="AQ868" s="17"/>
      <c r="AR868" s="17">
        <v>0.21932318460447001</v>
      </c>
      <c r="AS868" s="17"/>
      <c r="AT868" s="17">
        <v>0.121004340345734</v>
      </c>
      <c r="AU868" s="17"/>
      <c r="AV868" s="17">
        <v>0.23235606850349499</v>
      </c>
      <c r="AW868" s="17"/>
      <c r="AX868" s="17">
        <v>0.17383097527418401</v>
      </c>
      <c r="AY868" s="17">
        <v>0.31675903344968498</v>
      </c>
      <c r="AZ868" s="17"/>
      <c r="BA868" s="17">
        <v>0.22993038676933999</v>
      </c>
      <c r="BB868" s="17">
        <v>0.31241132170217401</v>
      </c>
    </row>
    <row r="869" spans="2:54">
      <c r="B869" t="s">
        <v>219</v>
      </c>
      <c r="C869" s="17">
        <v>0.259228202924283</v>
      </c>
      <c r="D869" s="17">
        <v>0.259250985516018</v>
      </c>
      <c r="E869" s="17">
        <v>0.26144514308274502</v>
      </c>
      <c r="F869" s="17"/>
      <c r="G869" s="17">
        <v>0.21676785387557099</v>
      </c>
      <c r="H869" s="17">
        <v>0.27253808993509998</v>
      </c>
      <c r="I869" s="17">
        <v>0.225912737065987</v>
      </c>
      <c r="J869" s="17">
        <v>0.23393074958717999</v>
      </c>
      <c r="K869" s="17">
        <v>0.25045649948637</v>
      </c>
      <c r="L869" s="17">
        <v>0.33246222660072799</v>
      </c>
      <c r="M869" s="17"/>
      <c r="N869" s="17">
        <v>0.226260436953685</v>
      </c>
      <c r="O869" s="17">
        <v>0.26492486139805599</v>
      </c>
      <c r="P869" s="17">
        <v>0.28624846639732698</v>
      </c>
      <c r="Q869" s="17">
        <v>0.259341102599285</v>
      </c>
      <c r="R869" s="17"/>
      <c r="S869" s="17">
        <v>0.15806431269266499</v>
      </c>
      <c r="T869" s="17">
        <v>0.26213096718985301</v>
      </c>
      <c r="U869" s="17">
        <v>0.31904430649894</v>
      </c>
      <c r="V869" s="17">
        <v>0.37802790049475499</v>
      </c>
      <c r="W869" s="17">
        <v>0.277698875994696</v>
      </c>
      <c r="X869" s="17">
        <v>0.270431893751434</v>
      </c>
      <c r="Y869" s="17">
        <v>0.22346625675630299</v>
      </c>
      <c r="Z869" s="17">
        <v>0.29817391434408302</v>
      </c>
      <c r="AA869" s="17">
        <v>0.27826011395737299</v>
      </c>
      <c r="AB869" s="17">
        <v>0.17218958381831301</v>
      </c>
      <c r="AC869" s="17">
        <v>0.29850748773764302</v>
      </c>
      <c r="AD869" s="17">
        <v>0.21986423597381299</v>
      </c>
      <c r="AE869" s="17"/>
      <c r="AF869" s="17">
        <v>0.147389032500892</v>
      </c>
      <c r="AG869" s="17">
        <v>0.264042557772661</v>
      </c>
      <c r="AH869" s="17">
        <v>0.416725168317989</v>
      </c>
      <c r="AI869" s="17">
        <v>0.26376544507847799</v>
      </c>
      <c r="AJ869" s="17">
        <v>0.394932632189477</v>
      </c>
      <c r="AK869" s="17"/>
      <c r="AL869" s="17">
        <v>0.28908065184033999</v>
      </c>
      <c r="AM869" s="17">
        <v>0.244753112706421</v>
      </c>
      <c r="AN869" s="17">
        <v>0.246913103923284</v>
      </c>
      <c r="AO869" s="17">
        <v>0.16899032450217999</v>
      </c>
      <c r="AP869" s="17">
        <v>0.17721887627980301</v>
      </c>
      <c r="AQ869" s="17"/>
      <c r="AR869" s="17">
        <v>0.23333086021883501</v>
      </c>
      <c r="AS869" s="17"/>
      <c r="AT869" s="17">
        <v>0.32161976281460303</v>
      </c>
      <c r="AU869" s="17"/>
      <c r="AV869" s="17">
        <v>0.13222566590471899</v>
      </c>
      <c r="AW869" s="17"/>
      <c r="AX869" s="17">
        <v>0.2964573634189</v>
      </c>
      <c r="AY869" s="17">
        <v>0.15589376612153</v>
      </c>
      <c r="AZ869" s="17"/>
      <c r="BA869" s="17">
        <v>0.31516637959183103</v>
      </c>
      <c r="BB869" s="17">
        <v>0.22253038128958899</v>
      </c>
    </row>
    <row r="870" spans="2:54">
      <c r="B870" t="s">
        <v>220</v>
      </c>
      <c r="C870" s="17">
        <v>0.12818760005847199</v>
      </c>
      <c r="D870" s="17">
        <v>0.121849959133716</v>
      </c>
      <c r="E870" s="17">
        <v>0.13349067908440301</v>
      </c>
      <c r="F870" s="17"/>
      <c r="G870" s="17">
        <v>5.7854571607341997E-2</v>
      </c>
      <c r="H870" s="17">
        <v>7.6433489921215306E-2</v>
      </c>
      <c r="I870" s="17">
        <v>9.9449519414349097E-2</v>
      </c>
      <c r="J870" s="17">
        <v>0.11717808226146199</v>
      </c>
      <c r="K870" s="17">
        <v>0.209247407965616</v>
      </c>
      <c r="L870" s="17">
        <v>0.19509140255566601</v>
      </c>
      <c r="M870" s="17"/>
      <c r="N870" s="17">
        <v>0.112976876675026</v>
      </c>
      <c r="O870" s="17">
        <v>0.13567028364334899</v>
      </c>
      <c r="P870" s="17">
        <v>0.16203206370204001</v>
      </c>
      <c r="Q870" s="17">
        <v>0.11289922141541001</v>
      </c>
      <c r="R870" s="17"/>
      <c r="S870" s="17">
        <v>9.5056146410054998E-2</v>
      </c>
      <c r="T870" s="17">
        <v>0.23958037754181399</v>
      </c>
      <c r="U870" s="17">
        <v>9.9699548604349403E-2</v>
      </c>
      <c r="V870" s="17">
        <v>6.0036388600926097E-2</v>
      </c>
      <c r="W870" s="17">
        <v>0.14664121449888801</v>
      </c>
      <c r="X870" s="17">
        <v>9.7799460210850203E-2</v>
      </c>
      <c r="Y870" s="17">
        <v>0.128522123278972</v>
      </c>
      <c r="Z870" s="17">
        <v>0.272291428868426</v>
      </c>
      <c r="AA870" s="17">
        <v>9.4814845750537002E-2</v>
      </c>
      <c r="AB870" s="17">
        <v>0.16214434513505699</v>
      </c>
      <c r="AC870" s="17">
        <v>9.9314099097593797E-2</v>
      </c>
      <c r="AD870" s="17">
        <v>7.3751400151360197E-2</v>
      </c>
      <c r="AE870" s="17"/>
      <c r="AF870" s="17">
        <v>2.87875648517418E-2</v>
      </c>
      <c r="AG870" s="17">
        <v>0.247590073469342</v>
      </c>
      <c r="AH870" s="17">
        <v>5.5615910846410703E-2</v>
      </c>
      <c r="AI870" s="17">
        <v>0.104829629181282</v>
      </c>
      <c r="AJ870" s="17">
        <v>0.22884871995353301</v>
      </c>
      <c r="AK870" s="17"/>
      <c r="AL870" s="17">
        <v>0.16779646010402299</v>
      </c>
      <c r="AM870" s="17">
        <v>0.139460053363369</v>
      </c>
      <c r="AN870" s="17">
        <v>7.6098341081576301E-2</v>
      </c>
      <c r="AO870" s="17">
        <v>0.120413755983819</v>
      </c>
      <c r="AP870" s="17">
        <v>4.1932495536759498E-2</v>
      </c>
      <c r="AQ870" s="17"/>
      <c r="AR870" s="17">
        <v>6.2855479141449497E-2</v>
      </c>
      <c r="AS870" s="17"/>
      <c r="AT870" s="17">
        <v>7.5735532161739005E-2</v>
      </c>
      <c r="AU870" s="17"/>
      <c r="AV870" s="17">
        <v>4.69337434375681E-2</v>
      </c>
      <c r="AW870" s="17"/>
      <c r="AX870" s="17">
        <v>5.1279894325979701E-2</v>
      </c>
      <c r="AY870" s="17">
        <v>3.0879992382115001E-2</v>
      </c>
      <c r="AZ870" s="17"/>
      <c r="BA870" s="17">
        <v>0.21384017741465</v>
      </c>
      <c r="BB870" s="17">
        <v>9.5554004883948801E-2</v>
      </c>
    </row>
    <row r="871" spans="2:54">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row>
    <row r="872" spans="2:54">
      <c r="B872" s="6" t="s">
        <v>285</v>
      </c>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row>
    <row r="873" spans="2:54">
      <c r="B873" s="24" t="s">
        <v>31</v>
      </c>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row>
    <row r="874" spans="2:54">
      <c r="B874" t="s">
        <v>216</v>
      </c>
      <c r="C874" s="17">
        <v>0.121265965052194</v>
      </c>
      <c r="D874" s="17">
        <v>0.146212493843838</v>
      </c>
      <c r="E874" s="17">
        <v>9.8518563953090194E-2</v>
      </c>
      <c r="F874" s="17"/>
      <c r="G874" s="17">
        <v>0.12452140335357099</v>
      </c>
      <c r="H874" s="17">
        <v>0.202342684429791</v>
      </c>
      <c r="I874" s="17">
        <v>0.10745049321681099</v>
      </c>
      <c r="J874" s="17">
        <v>0.14436490132247801</v>
      </c>
      <c r="K874" s="17">
        <v>0.105434301418852</v>
      </c>
      <c r="L874" s="17">
        <v>6.3509917816876302E-2</v>
      </c>
      <c r="M874" s="17"/>
      <c r="N874" s="17">
        <v>0.17276498582098501</v>
      </c>
      <c r="O874" s="17">
        <v>0.103353377064847</v>
      </c>
      <c r="P874" s="17">
        <v>0.11519061859519</v>
      </c>
      <c r="Q874" s="17">
        <v>8.6031968879402801E-2</v>
      </c>
      <c r="R874" s="17"/>
      <c r="S874" s="17">
        <v>0.21915478751165199</v>
      </c>
      <c r="T874" s="17">
        <v>0.10943210683226801</v>
      </c>
      <c r="U874" s="17">
        <v>5.1996427195749199E-2</v>
      </c>
      <c r="V874" s="17">
        <v>0.122733470965551</v>
      </c>
      <c r="W874" s="17">
        <v>8.8540479057320501E-2</v>
      </c>
      <c r="X874" s="17">
        <v>7.2352732890512805E-2</v>
      </c>
      <c r="Y874" s="17">
        <v>7.7428899779653407E-2</v>
      </c>
      <c r="Z874" s="17">
        <v>0.21385243672416099</v>
      </c>
      <c r="AA874" s="17">
        <v>0.15610088209526299</v>
      </c>
      <c r="AB874" s="17">
        <v>0.11888088215742</v>
      </c>
      <c r="AC874" s="17">
        <v>0.103881852787632</v>
      </c>
      <c r="AD874" s="17">
        <v>5.5061330187958703E-2</v>
      </c>
      <c r="AE874" s="17"/>
      <c r="AF874" s="17">
        <v>0.17965547058678499</v>
      </c>
      <c r="AG874" s="17">
        <v>0.112070937448809</v>
      </c>
      <c r="AH874" s="17">
        <v>5.7302328278691098E-2</v>
      </c>
      <c r="AI874" s="17">
        <v>0.12113032155428601</v>
      </c>
      <c r="AJ874" s="17">
        <v>7.1263951076692297E-2</v>
      </c>
      <c r="AK874" s="17"/>
      <c r="AL874" s="17">
        <v>6.6625735890656707E-2</v>
      </c>
      <c r="AM874" s="17">
        <v>9.5090839130386795E-2</v>
      </c>
      <c r="AN874" s="17">
        <v>0.16452875035518599</v>
      </c>
      <c r="AO874" s="17">
        <v>0.20151107779175501</v>
      </c>
      <c r="AP874" s="17">
        <v>0.29192662305204797</v>
      </c>
      <c r="AQ874" s="17"/>
      <c r="AR874" s="17">
        <v>0.215094741061163</v>
      </c>
      <c r="AS874" s="17"/>
      <c r="AT874" s="17">
        <v>0.25278140438525898</v>
      </c>
      <c r="AU874" s="17"/>
      <c r="AV874" s="17">
        <v>0.24241295414832201</v>
      </c>
      <c r="AW874" s="17"/>
      <c r="AX874" s="17">
        <v>0.18233434788745401</v>
      </c>
      <c r="AY874" s="17">
        <v>0.19483980824003999</v>
      </c>
      <c r="AZ874" s="17"/>
      <c r="BA874" s="17">
        <v>0.113814234992588</v>
      </c>
      <c r="BB874" s="17">
        <v>0.144295504546638</v>
      </c>
    </row>
    <row r="875" spans="2:54">
      <c r="B875" t="s">
        <v>217</v>
      </c>
      <c r="C875" s="17">
        <v>0.31423480340224902</v>
      </c>
      <c r="D875" s="17">
        <v>0.31738336569158898</v>
      </c>
      <c r="E875" s="17">
        <v>0.31245196578295398</v>
      </c>
      <c r="F875" s="17"/>
      <c r="G875" s="17">
        <v>0.34237331253605702</v>
      </c>
      <c r="H875" s="17">
        <v>0.36377374865495798</v>
      </c>
      <c r="I875" s="17">
        <v>0.40171268459651199</v>
      </c>
      <c r="J875" s="17">
        <v>0.31088393806222298</v>
      </c>
      <c r="K875" s="17">
        <v>0.28264382478371203</v>
      </c>
      <c r="L875" s="17">
        <v>0.21270743481645801</v>
      </c>
      <c r="M875" s="17"/>
      <c r="N875" s="17">
        <v>0.33918977477562101</v>
      </c>
      <c r="O875" s="17">
        <v>0.27289650337395399</v>
      </c>
      <c r="P875" s="17">
        <v>0.32733500573178198</v>
      </c>
      <c r="Q875" s="17">
        <v>0.31876803797185499</v>
      </c>
      <c r="R875" s="17"/>
      <c r="S875" s="17">
        <v>0.35717828240385902</v>
      </c>
      <c r="T875" s="17">
        <v>0.21808666872456101</v>
      </c>
      <c r="U875" s="17">
        <v>0.32988173455095099</v>
      </c>
      <c r="V875" s="17">
        <v>0.33041396800712802</v>
      </c>
      <c r="W875" s="17">
        <v>0.25015136120081899</v>
      </c>
      <c r="X875" s="17">
        <v>0.315257816330199</v>
      </c>
      <c r="Y875" s="17">
        <v>0.35435548556014201</v>
      </c>
      <c r="Z875" s="17">
        <v>0.314133885847033</v>
      </c>
      <c r="AA875" s="17">
        <v>0.32553973425018601</v>
      </c>
      <c r="AB875" s="17">
        <v>0.30060337864965397</v>
      </c>
      <c r="AC875" s="17">
        <v>0.385000145772456</v>
      </c>
      <c r="AD875" s="17">
        <v>0.41814921538439098</v>
      </c>
      <c r="AE875" s="17"/>
      <c r="AF875" s="17">
        <v>0.41534007383216298</v>
      </c>
      <c r="AG875" s="17">
        <v>0.243185934170393</v>
      </c>
      <c r="AH875" s="17">
        <v>0.34876887503066201</v>
      </c>
      <c r="AI875" s="17">
        <v>0.26349770498504199</v>
      </c>
      <c r="AJ875" s="17">
        <v>0.22491450969017601</v>
      </c>
      <c r="AK875" s="17"/>
      <c r="AL875" s="17">
        <v>0.25956115488751402</v>
      </c>
      <c r="AM875" s="17">
        <v>0.32178631777576699</v>
      </c>
      <c r="AN875" s="17">
        <v>0.33333884178713802</v>
      </c>
      <c r="AO875" s="17">
        <v>0.45536779283050799</v>
      </c>
      <c r="AP875" s="17">
        <v>0.28110295788419998</v>
      </c>
      <c r="AQ875" s="17"/>
      <c r="AR875" s="17">
        <v>0.40815021464997397</v>
      </c>
      <c r="AS875" s="17"/>
      <c r="AT875" s="17">
        <v>0.468909237540937</v>
      </c>
      <c r="AU875" s="17"/>
      <c r="AV875" s="17">
        <v>0.37502906193161101</v>
      </c>
      <c r="AW875" s="17"/>
      <c r="AX875" s="17">
        <v>0.310616680686433</v>
      </c>
      <c r="AY875" s="17">
        <v>0.42435711170571999</v>
      </c>
      <c r="AZ875" s="17"/>
      <c r="BA875" s="17">
        <v>0.25817526691639098</v>
      </c>
      <c r="BB875" s="17">
        <v>0.33873069992384902</v>
      </c>
    </row>
    <row r="876" spans="2:54">
      <c r="B876" t="s">
        <v>218</v>
      </c>
      <c r="C876" s="17">
        <v>0.26015564595602703</v>
      </c>
      <c r="D876" s="17">
        <v>0.23643121220716001</v>
      </c>
      <c r="E876" s="17">
        <v>0.28147956936288399</v>
      </c>
      <c r="F876" s="17"/>
      <c r="G876" s="17">
        <v>0.20723813200024499</v>
      </c>
      <c r="H876" s="17">
        <v>0.182070463026338</v>
      </c>
      <c r="I876" s="17">
        <v>0.244884802690784</v>
      </c>
      <c r="J876" s="17">
        <v>0.29939882484458102</v>
      </c>
      <c r="K876" s="17">
        <v>0.276481788032999</v>
      </c>
      <c r="L876" s="17">
        <v>0.32904570362531099</v>
      </c>
      <c r="M876" s="17"/>
      <c r="N876" s="17">
        <v>0.25432145408218298</v>
      </c>
      <c r="O876" s="17">
        <v>0.25071897741806898</v>
      </c>
      <c r="P876" s="17">
        <v>0.229562790562027</v>
      </c>
      <c r="Q876" s="17">
        <v>0.29946628928698299</v>
      </c>
      <c r="R876" s="17"/>
      <c r="S876" s="17">
        <v>0.21386093622157701</v>
      </c>
      <c r="T876" s="17">
        <v>0.35396581669217703</v>
      </c>
      <c r="U876" s="17">
        <v>0.24109194948558199</v>
      </c>
      <c r="V876" s="17">
        <v>0.247732662058125</v>
      </c>
      <c r="W876" s="17">
        <v>0.33653313271385399</v>
      </c>
      <c r="X876" s="17">
        <v>0.245836203795955</v>
      </c>
      <c r="Y876" s="17">
        <v>0.31260065106111601</v>
      </c>
      <c r="Z876" s="17">
        <v>0.260567312811121</v>
      </c>
      <c r="AA876" s="17">
        <v>0.247731658952003</v>
      </c>
      <c r="AB876" s="17">
        <v>0.19579577619948599</v>
      </c>
      <c r="AC876" s="17">
        <v>0.21171305455647901</v>
      </c>
      <c r="AD876" s="17">
        <v>0.149462432348414</v>
      </c>
      <c r="AE876" s="17"/>
      <c r="AF876" s="17">
        <v>0.24502307224185901</v>
      </c>
      <c r="AG876" s="17">
        <v>0.264862343770424</v>
      </c>
      <c r="AH876" s="17">
        <v>0.27952163596805901</v>
      </c>
      <c r="AI876" s="17">
        <v>0.22044301540913699</v>
      </c>
      <c r="AJ876" s="17">
        <v>0.197062487919482</v>
      </c>
      <c r="AK876" s="17"/>
      <c r="AL876" s="17">
        <v>0.31233388569759402</v>
      </c>
      <c r="AM876" s="17">
        <v>0.25990437441944603</v>
      </c>
      <c r="AN876" s="17">
        <v>0.23334851427228101</v>
      </c>
      <c r="AO876" s="17">
        <v>0.13632398311475299</v>
      </c>
      <c r="AP876" s="17">
        <v>0.26578487088413399</v>
      </c>
      <c r="AQ876" s="17"/>
      <c r="AR876" s="17">
        <v>0.183725141416307</v>
      </c>
      <c r="AS876" s="17"/>
      <c r="AT876" s="17">
        <v>0.133638551149108</v>
      </c>
      <c r="AU876" s="17"/>
      <c r="AV876" s="17">
        <v>0.21514572921335101</v>
      </c>
      <c r="AW876" s="17"/>
      <c r="AX876" s="17">
        <v>0.21429765504458601</v>
      </c>
      <c r="AY876" s="17">
        <v>0.25732996958246601</v>
      </c>
      <c r="AZ876" s="17"/>
      <c r="BA876" s="17">
        <v>0.26836424851670598</v>
      </c>
      <c r="BB876" s="17">
        <v>0.25662844123636602</v>
      </c>
    </row>
    <row r="877" spans="2:54">
      <c r="B877" t="s">
        <v>219</v>
      </c>
      <c r="C877" s="17">
        <v>0.21432763524118101</v>
      </c>
      <c r="D877" s="17">
        <v>0.20532746393412701</v>
      </c>
      <c r="E877" s="17">
        <v>0.221509598863219</v>
      </c>
      <c r="F877" s="17"/>
      <c r="G877" s="17">
        <v>0.25343359345312</v>
      </c>
      <c r="H877" s="17">
        <v>0.203588532299881</v>
      </c>
      <c r="I877" s="17">
        <v>0.19215829386592201</v>
      </c>
      <c r="J877" s="17">
        <v>0.16992079387160999</v>
      </c>
      <c r="K877" s="17">
        <v>0.21280437173458999</v>
      </c>
      <c r="L877" s="17">
        <v>0.244991708651837</v>
      </c>
      <c r="M877" s="17"/>
      <c r="N877" s="17">
        <v>0.17611106249997099</v>
      </c>
      <c r="O877" s="17">
        <v>0.23990037110422199</v>
      </c>
      <c r="P877" s="17">
        <v>0.24863063048925299</v>
      </c>
      <c r="Q877" s="17">
        <v>0.19941135315671599</v>
      </c>
      <c r="R877" s="17"/>
      <c r="S877" s="17">
        <v>0.16510449246127601</v>
      </c>
      <c r="T877" s="17">
        <v>0.217513192826504</v>
      </c>
      <c r="U877" s="17">
        <v>0.173409527851729</v>
      </c>
      <c r="V877" s="17">
        <v>0.23070529001262599</v>
      </c>
      <c r="W877" s="17">
        <v>0.26012463123482199</v>
      </c>
      <c r="X877" s="17">
        <v>0.25886686198700598</v>
      </c>
      <c r="Y877" s="17">
        <v>0.17768506515462301</v>
      </c>
      <c r="Z877" s="17">
        <v>6.8060327599229503E-2</v>
      </c>
      <c r="AA877" s="17">
        <v>0.21303154405604099</v>
      </c>
      <c r="AB877" s="17">
        <v>0.30166037849732202</v>
      </c>
      <c r="AC877" s="17">
        <v>0.20523770447075301</v>
      </c>
      <c r="AD877" s="17">
        <v>0.269155892992688</v>
      </c>
      <c r="AE877" s="17"/>
      <c r="AF877" s="17">
        <v>0.12280341521469</v>
      </c>
      <c r="AG877" s="17">
        <v>0.26848109512992302</v>
      </c>
      <c r="AH877" s="17">
        <v>0.24694105710866801</v>
      </c>
      <c r="AI877" s="17">
        <v>0.27780199143138601</v>
      </c>
      <c r="AJ877" s="17">
        <v>0.286120084120706</v>
      </c>
      <c r="AK877" s="17"/>
      <c r="AL877" s="17">
        <v>0.233441748797167</v>
      </c>
      <c r="AM877" s="17">
        <v>0.247407751719709</v>
      </c>
      <c r="AN877" s="17">
        <v>0.18280802385219699</v>
      </c>
      <c r="AO877" s="17">
        <v>0.15479777020597499</v>
      </c>
      <c r="AP877" s="17">
        <v>7.7526630653648204E-2</v>
      </c>
      <c r="AQ877" s="17"/>
      <c r="AR877" s="17">
        <v>0.15710280495336401</v>
      </c>
      <c r="AS877" s="17"/>
      <c r="AT877" s="17">
        <v>9.7074623918244202E-2</v>
      </c>
      <c r="AU877" s="17"/>
      <c r="AV877" s="17">
        <v>0.140651293310534</v>
      </c>
      <c r="AW877" s="17"/>
      <c r="AX877" s="17">
        <v>0.245658410765802</v>
      </c>
      <c r="AY877" s="17">
        <v>9.7091554276542105E-2</v>
      </c>
      <c r="AZ877" s="17"/>
      <c r="BA877" s="17">
        <v>0.20552649354285199</v>
      </c>
      <c r="BB877" s="17">
        <v>0.21494807405348501</v>
      </c>
    </row>
    <row r="878" spans="2:54">
      <c r="B878" t="s">
        <v>220</v>
      </c>
      <c r="C878" s="17">
        <v>9.0015950348348098E-2</v>
      </c>
      <c r="D878" s="17">
        <v>9.4645464323285897E-2</v>
      </c>
      <c r="E878" s="17">
        <v>8.6040302037853095E-2</v>
      </c>
      <c r="F878" s="17"/>
      <c r="G878" s="17">
        <v>7.2433558657008207E-2</v>
      </c>
      <c r="H878" s="17">
        <v>4.8224571589031498E-2</v>
      </c>
      <c r="I878" s="17">
        <v>5.3793725629970597E-2</v>
      </c>
      <c r="J878" s="17">
        <v>7.5431541899108001E-2</v>
      </c>
      <c r="K878" s="17">
        <v>0.12263571402984701</v>
      </c>
      <c r="L878" s="17">
        <v>0.14974523508951801</v>
      </c>
      <c r="M878" s="17"/>
      <c r="N878" s="17">
        <v>5.7612722821239401E-2</v>
      </c>
      <c r="O878" s="17">
        <v>0.133130771038908</v>
      </c>
      <c r="P878" s="17">
        <v>7.9280954621747293E-2</v>
      </c>
      <c r="Q878" s="17">
        <v>9.6322350705042803E-2</v>
      </c>
      <c r="R878" s="17"/>
      <c r="S878" s="17">
        <v>4.4701501401635202E-2</v>
      </c>
      <c r="T878" s="17">
        <v>0.10100221492448901</v>
      </c>
      <c r="U878" s="17">
        <v>0.20362036091598901</v>
      </c>
      <c r="V878" s="17">
        <v>6.8414608956570006E-2</v>
      </c>
      <c r="W878" s="17">
        <v>6.4650395793185003E-2</v>
      </c>
      <c r="X878" s="17">
        <v>0.107686384996327</v>
      </c>
      <c r="Y878" s="17">
        <v>7.7929898444465504E-2</v>
      </c>
      <c r="Z878" s="17">
        <v>0.14338603701845501</v>
      </c>
      <c r="AA878" s="17">
        <v>5.7596180646505998E-2</v>
      </c>
      <c r="AB878" s="17">
        <v>8.3059584496117903E-2</v>
      </c>
      <c r="AC878" s="17">
        <v>9.4167242412680402E-2</v>
      </c>
      <c r="AD878" s="17">
        <v>0.108171129086548</v>
      </c>
      <c r="AE878" s="17"/>
      <c r="AF878" s="17">
        <v>3.7177968124502997E-2</v>
      </c>
      <c r="AG878" s="17">
        <v>0.11139968948045099</v>
      </c>
      <c r="AH878" s="17">
        <v>6.7466103613919207E-2</v>
      </c>
      <c r="AI878" s="17">
        <v>0.117126966620148</v>
      </c>
      <c r="AJ878" s="17">
        <v>0.22063896719294401</v>
      </c>
      <c r="AK878" s="17"/>
      <c r="AL878" s="17">
        <v>0.128037474727068</v>
      </c>
      <c r="AM878" s="17">
        <v>7.5810716954691104E-2</v>
      </c>
      <c r="AN878" s="17">
        <v>8.5975869733197693E-2</v>
      </c>
      <c r="AO878" s="17">
        <v>5.1999376057008703E-2</v>
      </c>
      <c r="AP878" s="17">
        <v>8.3658917525970003E-2</v>
      </c>
      <c r="AQ878" s="17"/>
      <c r="AR878" s="17">
        <v>3.5927097919190999E-2</v>
      </c>
      <c r="AS878" s="17"/>
      <c r="AT878" s="17">
        <v>4.7596183006451798E-2</v>
      </c>
      <c r="AU878" s="17"/>
      <c r="AV878" s="17">
        <v>2.67609613961831E-2</v>
      </c>
      <c r="AW878" s="17"/>
      <c r="AX878" s="17">
        <v>4.7092905615724601E-2</v>
      </c>
      <c r="AY878" s="17">
        <v>2.6381556195231502E-2</v>
      </c>
      <c r="AZ878" s="17"/>
      <c r="BA878" s="17">
        <v>0.154119756031463</v>
      </c>
      <c r="BB878" s="17">
        <v>4.5397280239661199E-2</v>
      </c>
    </row>
    <row r="879" spans="2:54">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row>
    <row r="880" spans="2:54">
      <c r="B880" s="6" t="s">
        <v>286</v>
      </c>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row>
    <row r="881" spans="2:54">
      <c r="B881" s="24" t="s">
        <v>31</v>
      </c>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row>
    <row r="882" spans="2:54">
      <c r="B882" t="s">
        <v>216</v>
      </c>
      <c r="C882" s="17">
        <v>0.29499255844261602</v>
      </c>
      <c r="D882" s="17">
        <v>0.28581268969564999</v>
      </c>
      <c r="E882" s="17">
        <v>0.30459946388034997</v>
      </c>
      <c r="F882" s="17"/>
      <c r="G882" s="17">
        <v>0.268872457356303</v>
      </c>
      <c r="H882" s="17">
        <v>0.30465496854761498</v>
      </c>
      <c r="I882" s="17">
        <v>0.26101544203666399</v>
      </c>
      <c r="J882" s="17">
        <v>0.300345929137809</v>
      </c>
      <c r="K882" s="17">
        <v>0.29781458057849403</v>
      </c>
      <c r="L882" s="17">
        <v>0.326394972853987</v>
      </c>
      <c r="M882" s="17"/>
      <c r="N882" s="17">
        <v>0.34582473642075701</v>
      </c>
      <c r="O882" s="17">
        <v>0.32421676717006198</v>
      </c>
      <c r="P882" s="17">
        <v>0.24462271444756201</v>
      </c>
      <c r="Q882" s="17">
        <v>0.25691547655761998</v>
      </c>
      <c r="R882" s="17"/>
      <c r="S882" s="17">
        <v>0.284700140563522</v>
      </c>
      <c r="T882" s="17">
        <v>0.254572132298448</v>
      </c>
      <c r="U882" s="17">
        <v>0.33884522873195</v>
      </c>
      <c r="V882" s="17">
        <v>0.27049633025715902</v>
      </c>
      <c r="W882" s="17">
        <v>0.29977607985563198</v>
      </c>
      <c r="X882" s="17">
        <v>0.22948384331586799</v>
      </c>
      <c r="Y882" s="17">
        <v>0.27697893983744099</v>
      </c>
      <c r="Z882" s="17">
        <v>0.28778992772855899</v>
      </c>
      <c r="AA882" s="17">
        <v>0.327301449203382</v>
      </c>
      <c r="AB882" s="17">
        <v>0.35068217839847898</v>
      </c>
      <c r="AC882" s="17">
        <v>0.36372308451125401</v>
      </c>
      <c r="AD882" s="17">
        <v>0.32451433645410499</v>
      </c>
      <c r="AE882" s="17"/>
      <c r="AF882" s="17">
        <v>0.38038703004157598</v>
      </c>
      <c r="AG882" s="17">
        <v>0.21865276557830399</v>
      </c>
      <c r="AH882" s="17">
        <v>0.274002247225139</v>
      </c>
      <c r="AI882" s="17">
        <v>0.37616709628923301</v>
      </c>
      <c r="AJ882" s="17">
        <v>0.21684485329025299</v>
      </c>
      <c r="AK882" s="17"/>
      <c r="AL882" s="17">
        <v>0.272338246532143</v>
      </c>
      <c r="AM882" s="17">
        <v>0.29754056485350699</v>
      </c>
      <c r="AN882" s="17">
        <v>0.32325714794829102</v>
      </c>
      <c r="AO882" s="17">
        <v>0.36689786928120099</v>
      </c>
      <c r="AP882" s="17">
        <v>0.35039399229509599</v>
      </c>
      <c r="AQ882" s="17"/>
      <c r="AR882" s="17">
        <v>0.44440929944783403</v>
      </c>
      <c r="AS882" s="17"/>
      <c r="AT882" s="17">
        <v>0.49473453450792898</v>
      </c>
      <c r="AU882" s="17"/>
      <c r="AV882" s="17">
        <v>0.49136208722567198</v>
      </c>
      <c r="AW882" s="17"/>
      <c r="AX882" s="17">
        <v>0.37007277288957102</v>
      </c>
      <c r="AY882" s="17">
        <v>0.38904521695459199</v>
      </c>
      <c r="AZ882" s="17"/>
      <c r="BA882" s="17">
        <v>0.28792800728670698</v>
      </c>
      <c r="BB882" s="17">
        <v>0.34232691754750799</v>
      </c>
    </row>
    <row r="883" spans="2:54">
      <c r="B883" t="s">
        <v>217</v>
      </c>
      <c r="C883" s="17">
        <v>0.37163725928596197</v>
      </c>
      <c r="D883" s="17">
        <v>0.387359300146007</v>
      </c>
      <c r="E883" s="17">
        <v>0.35837580806965103</v>
      </c>
      <c r="F883" s="17"/>
      <c r="G883" s="17">
        <v>0.39352882365231301</v>
      </c>
      <c r="H883" s="17">
        <v>0.38716712654908297</v>
      </c>
      <c r="I883" s="17">
        <v>0.43412157077681301</v>
      </c>
      <c r="J883" s="17">
        <v>0.374409934448174</v>
      </c>
      <c r="K883" s="17">
        <v>0.333640506149876</v>
      </c>
      <c r="L883" s="17">
        <v>0.31997592521868801</v>
      </c>
      <c r="M883" s="17"/>
      <c r="N883" s="17">
        <v>0.39950345914277102</v>
      </c>
      <c r="O883" s="17">
        <v>0.31946959627655502</v>
      </c>
      <c r="P883" s="17">
        <v>0.39790838584702998</v>
      </c>
      <c r="Q883" s="17">
        <v>0.36456636412135202</v>
      </c>
      <c r="R883" s="17"/>
      <c r="S883" s="17">
        <v>0.457019889382619</v>
      </c>
      <c r="T883" s="17">
        <v>0.37651614434826403</v>
      </c>
      <c r="U883" s="17">
        <v>0.37998988574158798</v>
      </c>
      <c r="V883" s="17">
        <v>0.37016464023922102</v>
      </c>
      <c r="W883" s="17">
        <v>0.360125781687894</v>
      </c>
      <c r="X883" s="17">
        <v>0.47086115702780901</v>
      </c>
      <c r="Y883" s="17">
        <v>0.31929442373166</v>
      </c>
      <c r="Z883" s="17">
        <v>0.36551117259106303</v>
      </c>
      <c r="AA883" s="17">
        <v>0.31237671380841903</v>
      </c>
      <c r="AB883" s="17">
        <v>0.33067216277863298</v>
      </c>
      <c r="AC883" s="17">
        <v>0.30462476475557498</v>
      </c>
      <c r="AD883" s="17">
        <v>0.256923824217418</v>
      </c>
      <c r="AE883" s="17"/>
      <c r="AF883" s="17">
        <v>0.39121431856354</v>
      </c>
      <c r="AG883" s="17">
        <v>0.39112941645174998</v>
      </c>
      <c r="AH883" s="17">
        <v>0.35832737058071301</v>
      </c>
      <c r="AI883" s="17">
        <v>0.27455449931468001</v>
      </c>
      <c r="AJ883" s="17">
        <v>0.354769330166609</v>
      </c>
      <c r="AK883" s="17"/>
      <c r="AL883" s="17">
        <v>0.34354733560849798</v>
      </c>
      <c r="AM883" s="17">
        <v>0.356804585396506</v>
      </c>
      <c r="AN883" s="17">
        <v>0.40127782344097601</v>
      </c>
      <c r="AO883" s="17">
        <v>0.385083683938995</v>
      </c>
      <c r="AP883" s="17">
        <v>0.23035395974807199</v>
      </c>
      <c r="AQ883" s="17"/>
      <c r="AR883" s="17">
        <v>0.36456591800096799</v>
      </c>
      <c r="AS883" s="17"/>
      <c r="AT883" s="17">
        <v>0.36142944292047002</v>
      </c>
      <c r="AU883" s="17"/>
      <c r="AV883" s="17">
        <v>0.312131152525158</v>
      </c>
      <c r="AW883" s="17"/>
      <c r="AX883" s="17">
        <v>0.36052391803218498</v>
      </c>
      <c r="AY883" s="17">
        <v>0.35511057466220403</v>
      </c>
      <c r="AZ883" s="17"/>
      <c r="BA883" s="17">
        <v>0.34088589940130098</v>
      </c>
      <c r="BB883" s="17">
        <v>0.38793801870459599</v>
      </c>
    </row>
    <row r="884" spans="2:54">
      <c r="B884" t="s">
        <v>218</v>
      </c>
      <c r="C884" s="17">
        <v>0.168908468037194</v>
      </c>
      <c r="D884" s="17">
        <v>0.147300808224202</v>
      </c>
      <c r="E884" s="17">
        <v>0.18960854864957799</v>
      </c>
      <c r="F884" s="17"/>
      <c r="G884" s="17">
        <v>0.16554740816402699</v>
      </c>
      <c r="H884" s="17">
        <v>0.15332303676252301</v>
      </c>
      <c r="I884" s="17">
        <v>0.15069256345690099</v>
      </c>
      <c r="J884" s="17">
        <v>0.15281183009510499</v>
      </c>
      <c r="K884" s="17">
        <v>0.19681254500061901</v>
      </c>
      <c r="L884" s="17">
        <v>0.18927587807744201</v>
      </c>
      <c r="M884" s="17"/>
      <c r="N884" s="17">
        <v>0.13271247834695199</v>
      </c>
      <c r="O884" s="17">
        <v>0.16724808655808501</v>
      </c>
      <c r="P884" s="17">
        <v>0.18205889276050299</v>
      </c>
      <c r="Q884" s="17">
        <v>0.19956997176316499</v>
      </c>
      <c r="R884" s="17"/>
      <c r="S884" s="17">
        <v>0.134464110769037</v>
      </c>
      <c r="T884" s="17">
        <v>0.18652406962020901</v>
      </c>
      <c r="U884" s="17">
        <v>0.12759658900399501</v>
      </c>
      <c r="V884" s="17">
        <v>0.16061415622438699</v>
      </c>
      <c r="W884" s="17">
        <v>0.179194264219559</v>
      </c>
      <c r="X884" s="17">
        <v>0.13789707645895199</v>
      </c>
      <c r="Y884" s="17">
        <v>0.202905392227265</v>
      </c>
      <c r="Z884" s="17">
        <v>0.17898135043889901</v>
      </c>
      <c r="AA884" s="17">
        <v>0.22780333210551301</v>
      </c>
      <c r="AB884" s="17">
        <v>0.17229099498403699</v>
      </c>
      <c r="AC884" s="17">
        <v>0.159906130123672</v>
      </c>
      <c r="AD884" s="17">
        <v>0.13646672318708</v>
      </c>
      <c r="AE884" s="17"/>
      <c r="AF884" s="17">
        <v>0.116424795441742</v>
      </c>
      <c r="AG884" s="17">
        <v>0.18186581981628699</v>
      </c>
      <c r="AH884" s="17">
        <v>0.20224844124541799</v>
      </c>
      <c r="AI884" s="17">
        <v>0.133228230862981</v>
      </c>
      <c r="AJ884" s="17">
        <v>0.162428328057212</v>
      </c>
      <c r="AK884" s="17"/>
      <c r="AL884" s="17">
        <v>0.21925742044742699</v>
      </c>
      <c r="AM884" s="17">
        <v>0.167158438596683</v>
      </c>
      <c r="AN884" s="17">
        <v>0.133313197925091</v>
      </c>
      <c r="AO884" s="17">
        <v>0.125222175490322</v>
      </c>
      <c r="AP884" s="17">
        <v>0.232843357564988</v>
      </c>
      <c r="AQ884" s="17"/>
      <c r="AR884" s="17">
        <v>9.3345107555319107E-2</v>
      </c>
      <c r="AS884" s="17"/>
      <c r="AT884" s="17">
        <v>6.45348471460295E-2</v>
      </c>
      <c r="AU884" s="17"/>
      <c r="AV884" s="17">
        <v>9.4833719886721998E-2</v>
      </c>
      <c r="AW884" s="17"/>
      <c r="AX884" s="17">
        <v>0.196854391606225</v>
      </c>
      <c r="AY884" s="17">
        <v>0.10898546727061</v>
      </c>
      <c r="AZ884" s="17"/>
      <c r="BA884" s="17">
        <v>0.16502011972317501</v>
      </c>
      <c r="BB884" s="17">
        <v>0.13454996666058899</v>
      </c>
    </row>
    <row r="885" spans="2:54">
      <c r="B885" t="s">
        <v>219</v>
      </c>
      <c r="C885" s="17">
        <v>0.109951134665647</v>
      </c>
      <c r="D885" s="17">
        <v>0.119582463867723</v>
      </c>
      <c r="E885" s="17">
        <v>9.9434391576856698E-2</v>
      </c>
      <c r="F885" s="17"/>
      <c r="G885" s="17">
        <v>0.105862360485363</v>
      </c>
      <c r="H885" s="17">
        <v>0.122047721389033</v>
      </c>
      <c r="I885" s="17">
        <v>0.121172329322341</v>
      </c>
      <c r="J885" s="17">
        <v>0.112826708489318</v>
      </c>
      <c r="K885" s="17">
        <v>0.10857726102057499</v>
      </c>
      <c r="L885" s="17">
        <v>9.3662932946539407E-2</v>
      </c>
      <c r="M885" s="17"/>
      <c r="N885" s="17">
        <v>7.6812153687423904E-2</v>
      </c>
      <c r="O885" s="17">
        <v>0.116403840248212</v>
      </c>
      <c r="P885" s="17">
        <v>0.12926290368318799</v>
      </c>
      <c r="Q885" s="17">
        <v>0.122596839919121</v>
      </c>
      <c r="R885" s="17"/>
      <c r="S885" s="17">
        <v>8.1279441802994096E-2</v>
      </c>
      <c r="T885" s="17">
        <v>0.113456751678307</v>
      </c>
      <c r="U885" s="17">
        <v>5.0217927848572201E-2</v>
      </c>
      <c r="V885" s="17">
        <v>0.14693179803453599</v>
      </c>
      <c r="W885" s="17">
        <v>8.0328653280662299E-2</v>
      </c>
      <c r="X885" s="17">
        <v>0.11315770435134299</v>
      </c>
      <c r="Y885" s="17">
        <v>0.14351166182560901</v>
      </c>
      <c r="Z885" s="17">
        <v>0.14483545207201701</v>
      </c>
      <c r="AA885" s="17">
        <v>0.106721305449827</v>
      </c>
      <c r="AB885" s="17">
        <v>7.4844398180915095E-2</v>
      </c>
      <c r="AC885" s="17">
        <v>0.17174602060949901</v>
      </c>
      <c r="AD885" s="17">
        <v>0.23241646576266101</v>
      </c>
      <c r="AE885" s="17"/>
      <c r="AF885" s="17">
        <v>9.3505143370344296E-2</v>
      </c>
      <c r="AG885" s="17">
        <v>0.14980487221372599</v>
      </c>
      <c r="AH885" s="17">
        <v>0.136166203910324</v>
      </c>
      <c r="AI885" s="17">
        <v>0.14365175164916599</v>
      </c>
      <c r="AJ885" s="17">
        <v>0.141749746410649</v>
      </c>
      <c r="AK885" s="17"/>
      <c r="AL885" s="17">
        <v>9.4367952597531196E-2</v>
      </c>
      <c r="AM885" s="17">
        <v>0.13556809123833699</v>
      </c>
      <c r="AN885" s="17">
        <v>9.1947174389707897E-2</v>
      </c>
      <c r="AO885" s="17">
        <v>9.6816801600796698E-2</v>
      </c>
      <c r="AP885" s="17">
        <v>0.144830195331315</v>
      </c>
      <c r="AQ885" s="17"/>
      <c r="AR885" s="17">
        <v>7.0329239884288297E-2</v>
      </c>
      <c r="AS885" s="17"/>
      <c r="AT885" s="17">
        <v>4.29135327269069E-2</v>
      </c>
      <c r="AU885" s="17"/>
      <c r="AV885" s="17">
        <v>9.1655820391861001E-2</v>
      </c>
      <c r="AW885" s="17"/>
      <c r="AX885" s="17">
        <v>5.5131987688447001E-2</v>
      </c>
      <c r="AY885" s="17">
        <v>0.12233558280580301</v>
      </c>
      <c r="AZ885" s="17"/>
      <c r="BA885" s="17">
        <v>0.106440754636858</v>
      </c>
      <c r="BB885" s="17">
        <v>0.111816435514262</v>
      </c>
    </row>
    <row r="886" spans="2:54">
      <c r="B886" t="s">
        <v>220</v>
      </c>
      <c r="C886" s="17">
        <v>5.4510579568580998E-2</v>
      </c>
      <c r="D886" s="17">
        <v>5.9944738066418202E-2</v>
      </c>
      <c r="E886" s="17">
        <v>4.7981787823564999E-2</v>
      </c>
      <c r="F886" s="17"/>
      <c r="G886" s="17">
        <v>6.6188950341993305E-2</v>
      </c>
      <c r="H886" s="17">
        <v>3.2807146751745099E-2</v>
      </c>
      <c r="I886" s="17">
        <v>3.2998094407281298E-2</v>
      </c>
      <c r="J886" s="17">
        <v>5.9605597829594702E-2</v>
      </c>
      <c r="K886" s="17">
        <v>6.3155107250436507E-2</v>
      </c>
      <c r="L886" s="17">
        <v>7.0690290903343903E-2</v>
      </c>
      <c r="M886" s="17"/>
      <c r="N886" s="17">
        <v>4.5147172402096203E-2</v>
      </c>
      <c r="O886" s="17">
        <v>7.2661709747086398E-2</v>
      </c>
      <c r="P886" s="17">
        <v>4.6147103261717302E-2</v>
      </c>
      <c r="Q886" s="17">
        <v>5.6351347638741903E-2</v>
      </c>
      <c r="R886" s="17"/>
      <c r="S886" s="17">
        <v>4.25364174818278E-2</v>
      </c>
      <c r="T886" s="17">
        <v>6.8930902054772494E-2</v>
      </c>
      <c r="U886" s="17">
        <v>0.10335036867389601</v>
      </c>
      <c r="V886" s="17">
        <v>5.1793075244697798E-2</v>
      </c>
      <c r="W886" s="17">
        <v>8.0575220956251997E-2</v>
      </c>
      <c r="X886" s="17">
        <v>4.8600218846027797E-2</v>
      </c>
      <c r="Y886" s="17">
        <v>5.7309582378025803E-2</v>
      </c>
      <c r="Z886" s="17">
        <v>2.28820971694625E-2</v>
      </c>
      <c r="AA886" s="17">
        <v>2.5797199432859502E-2</v>
      </c>
      <c r="AB886" s="17">
        <v>7.1510265657936598E-2</v>
      </c>
      <c r="AC886" s="17">
        <v>0</v>
      </c>
      <c r="AD886" s="17">
        <v>4.9678650378735797E-2</v>
      </c>
      <c r="AE886" s="17"/>
      <c r="AF886" s="17">
        <v>1.84687125827982E-2</v>
      </c>
      <c r="AG886" s="17">
        <v>5.8547125939932998E-2</v>
      </c>
      <c r="AH886" s="17">
        <v>2.9255737038406299E-2</v>
      </c>
      <c r="AI886" s="17">
        <v>7.2398421883939496E-2</v>
      </c>
      <c r="AJ886" s="17">
        <v>0.124207742075277</v>
      </c>
      <c r="AK886" s="17"/>
      <c r="AL886" s="17">
        <v>7.0489044814401006E-2</v>
      </c>
      <c r="AM886" s="17">
        <v>4.2928319914967698E-2</v>
      </c>
      <c r="AN886" s="17">
        <v>5.0204656295933701E-2</v>
      </c>
      <c r="AO886" s="17">
        <v>2.5979469688685902E-2</v>
      </c>
      <c r="AP886" s="17">
        <v>4.1578495060528603E-2</v>
      </c>
      <c r="AQ886" s="17"/>
      <c r="AR886" s="17">
        <v>2.73504351115905E-2</v>
      </c>
      <c r="AS886" s="17"/>
      <c r="AT886" s="17">
        <v>3.6387642698664603E-2</v>
      </c>
      <c r="AU886" s="17"/>
      <c r="AV886" s="17">
        <v>1.00172199705866E-2</v>
      </c>
      <c r="AW886" s="17"/>
      <c r="AX886" s="17">
        <v>1.7416929783572999E-2</v>
      </c>
      <c r="AY886" s="17">
        <v>2.4523158306792098E-2</v>
      </c>
      <c r="AZ886" s="17"/>
      <c r="BA886" s="17">
        <v>9.9725218951958905E-2</v>
      </c>
      <c r="BB886" s="17">
        <v>2.3368661573044399E-2</v>
      </c>
    </row>
    <row r="887" spans="2:54">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row>
    <row r="888" spans="2:54">
      <c r="B888" s="6" t="s">
        <v>287</v>
      </c>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row>
    <row r="889" spans="2:54">
      <c r="B889" s="24" t="s">
        <v>31</v>
      </c>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row>
    <row r="890" spans="2:54">
      <c r="B890" t="s">
        <v>216</v>
      </c>
      <c r="C890" s="17">
        <v>0.22908316533996501</v>
      </c>
      <c r="D890" s="17">
        <v>0.248459758139284</v>
      </c>
      <c r="E890" s="17">
        <v>0.21190572885713099</v>
      </c>
      <c r="F890" s="17"/>
      <c r="G890" s="17">
        <v>0.230726794959149</v>
      </c>
      <c r="H890" s="17">
        <v>0.32972335661793101</v>
      </c>
      <c r="I890" s="17">
        <v>0.163295732258567</v>
      </c>
      <c r="J890" s="17">
        <v>0.202452787974154</v>
      </c>
      <c r="K890" s="17">
        <v>0.206941501456607</v>
      </c>
      <c r="L890" s="17">
        <v>0.236736795740668</v>
      </c>
      <c r="M890" s="17"/>
      <c r="N890" s="17">
        <v>0.26477840248251799</v>
      </c>
      <c r="O890" s="17">
        <v>0.24661190366042501</v>
      </c>
      <c r="P890" s="17">
        <v>0.24500949326221799</v>
      </c>
      <c r="Q890" s="17">
        <v>0.15755025465960801</v>
      </c>
      <c r="R890" s="17"/>
      <c r="S890" s="17">
        <v>0.26203832856311698</v>
      </c>
      <c r="T890" s="17">
        <v>0.22167751966566299</v>
      </c>
      <c r="U890" s="17">
        <v>0.216461512408338</v>
      </c>
      <c r="V890" s="17">
        <v>0.17179052036841999</v>
      </c>
      <c r="W890" s="17">
        <v>0.20941152920057601</v>
      </c>
      <c r="X890" s="17">
        <v>0.17810299020850701</v>
      </c>
      <c r="Y890" s="17">
        <v>0.162052877268277</v>
      </c>
      <c r="Z890" s="17">
        <v>0.25053744530852201</v>
      </c>
      <c r="AA890" s="17">
        <v>0.31472223799941201</v>
      </c>
      <c r="AB890" s="17">
        <v>0.23111241153664</v>
      </c>
      <c r="AC890" s="17">
        <v>0.29740471523468198</v>
      </c>
      <c r="AD890" s="17">
        <v>0.25373100881857202</v>
      </c>
      <c r="AE890" s="17"/>
      <c r="AF890" s="17">
        <v>0.330449449946768</v>
      </c>
      <c r="AG890" s="17">
        <v>0.16282466196911199</v>
      </c>
      <c r="AH890" s="17">
        <v>0.22746627369283101</v>
      </c>
      <c r="AI890" s="17">
        <v>0.179324741839642</v>
      </c>
      <c r="AJ890" s="17">
        <v>0.13628840099042799</v>
      </c>
      <c r="AK890" s="17"/>
      <c r="AL890" s="17">
        <v>0.19156412897890501</v>
      </c>
      <c r="AM890" s="17">
        <v>0.209919792728466</v>
      </c>
      <c r="AN890" s="17">
        <v>0.26859086287220002</v>
      </c>
      <c r="AO890" s="17">
        <v>0.286670423054043</v>
      </c>
      <c r="AP890" s="17">
        <v>0.259231226979249</v>
      </c>
      <c r="AQ890" s="17"/>
      <c r="AR890" s="17">
        <v>0.36747059772906798</v>
      </c>
      <c r="AS890" s="17"/>
      <c r="AT890" s="17">
        <v>0.40834090207107598</v>
      </c>
      <c r="AU890" s="17"/>
      <c r="AV890" s="17">
        <v>0.33111721130814498</v>
      </c>
      <c r="AW890" s="17"/>
      <c r="AX890" s="17">
        <v>0.36347256714405901</v>
      </c>
      <c r="AY890" s="17">
        <v>0.31697775554471902</v>
      </c>
      <c r="AZ890" s="17"/>
      <c r="BA890" s="17">
        <v>0.20536535993175301</v>
      </c>
      <c r="BB890" s="17">
        <v>0.26122534475061598</v>
      </c>
    </row>
    <row r="891" spans="2:54">
      <c r="B891" t="s">
        <v>217</v>
      </c>
      <c r="C891" s="17">
        <v>0.40727751422030201</v>
      </c>
      <c r="D891" s="17">
        <v>0.40901483035763903</v>
      </c>
      <c r="E891" s="17">
        <v>0.40518091588810801</v>
      </c>
      <c r="F891" s="17"/>
      <c r="G891" s="17">
        <v>0.43694285334286198</v>
      </c>
      <c r="H891" s="17">
        <v>0.36235312318172003</v>
      </c>
      <c r="I891" s="17">
        <v>0.45203522542910202</v>
      </c>
      <c r="J891" s="17">
        <v>0.45000957977591199</v>
      </c>
      <c r="K891" s="17">
        <v>0.41303729949767498</v>
      </c>
      <c r="L891" s="17">
        <v>0.35308237896417699</v>
      </c>
      <c r="M891" s="17"/>
      <c r="N891" s="17">
        <v>0.44079554615875399</v>
      </c>
      <c r="O891" s="17">
        <v>0.36036274824014602</v>
      </c>
      <c r="P891" s="17">
        <v>0.37703619680955103</v>
      </c>
      <c r="Q891" s="17">
        <v>0.44035293958792898</v>
      </c>
      <c r="R891" s="17"/>
      <c r="S891" s="17">
        <v>0.43303833468540298</v>
      </c>
      <c r="T891" s="17">
        <v>0.35275425209971101</v>
      </c>
      <c r="U891" s="17">
        <v>0.41661477129349</v>
      </c>
      <c r="V891" s="17">
        <v>0.48082202237329502</v>
      </c>
      <c r="W891" s="17">
        <v>0.45001498202300699</v>
      </c>
      <c r="X891" s="17">
        <v>0.40850621671231302</v>
      </c>
      <c r="Y891" s="17">
        <v>0.34930311617461401</v>
      </c>
      <c r="Z891" s="17">
        <v>0.37997278456096301</v>
      </c>
      <c r="AA891" s="17">
        <v>0.33235155694588098</v>
      </c>
      <c r="AB891" s="17">
        <v>0.45927080623668198</v>
      </c>
      <c r="AC891" s="17">
        <v>0.44301361023771302</v>
      </c>
      <c r="AD891" s="17">
        <v>0.434279772541452</v>
      </c>
      <c r="AE891" s="17"/>
      <c r="AF891" s="17">
        <v>0.43062156414324698</v>
      </c>
      <c r="AG891" s="17">
        <v>0.36738369577152502</v>
      </c>
      <c r="AH891" s="17">
        <v>0.47351349631999901</v>
      </c>
      <c r="AI891" s="17">
        <v>0.41534178245303099</v>
      </c>
      <c r="AJ891" s="17">
        <v>0.37975277583822797</v>
      </c>
      <c r="AK891" s="17"/>
      <c r="AL891" s="17">
        <v>0.35977816576400001</v>
      </c>
      <c r="AM891" s="17">
        <v>0.40396982972245699</v>
      </c>
      <c r="AN891" s="17">
        <v>0.459937365372169</v>
      </c>
      <c r="AO891" s="17">
        <v>0.40751991561345502</v>
      </c>
      <c r="AP891" s="17">
        <v>0.399600170980078</v>
      </c>
      <c r="AQ891" s="17"/>
      <c r="AR891" s="17">
        <v>0.423590971808399</v>
      </c>
      <c r="AS891" s="17"/>
      <c r="AT891" s="17">
        <v>0.42798410998179398</v>
      </c>
      <c r="AU891" s="17"/>
      <c r="AV891" s="17">
        <v>0.43322947645839099</v>
      </c>
      <c r="AW891" s="17"/>
      <c r="AX891" s="17">
        <v>0.35494412964924699</v>
      </c>
      <c r="AY891" s="17">
        <v>0.43019723374166602</v>
      </c>
      <c r="AZ891" s="17"/>
      <c r="BA891" s="17">
        <v>0.385373182434327</v>
      </c>
      <c r="BB891" s="17">
        <v>0.434700933963445</v>
      </c>
    </row>
    <row r="892" spans="2:54">
      <c r="B892" t="s">
        <v>218</v>
      </c>
      <c r="C892" s="17">
        <v>0.19910770861935301</v>
      </c>
      <c r="D892" s="17">
        <v>0.18415991700076101</v>
      </c>
      <c r="E892" s="17">
        <v>0.21205115091941601</v>
      </c>
      <c r="F892" s="17"/>
      <c r="G892" s="17">
        <v>0.17238358096597201</v>
      </c>
      <c r="H892" s="17">
        <v>0.17229922997574701</v>
      </c>
      <c r="I892" s="17">
        <v>0.191631103287034</v>
      </c>
      <c r="J892" s="17">
        <v>0.19215116117241199</v>
      </c>
      <c r="K892" s="17">
        <v>0.218284434339863</v>
      </c>
      <c r="L892" s="17">
        <v>0.23494689075400799</v>
      </c>
      <c r="M892" s="17"/>
      <c r="N892" s="17">
        <v>0.18668126822411801</v>
      </c>
      <c r="O892" s="17">
        <v>0.20133577715294601</v>
      </c>
      <c r="P892" s="17">
        <v>0.190588155868953</v>
      </c>
      <c r="Q892" s="17">
        <v>0.21710312703565299</v>
      </c>
      <c r="R892" s="17"/>
      <c r="S892" s="17">
        <v>0.17453965296367999</v>
      </c>
      <c r="T892" s="17">
        <v>0.25790144030763001</v>
      </c>
      <c r="U892" s="17">
        <v>0.16789326260324999</v>
      </c>
      <c r="V892" s="17">
        <v>0.14756266112868199</v>
      </c>
      <c r="W892" s="17">
        <v>0.223252408610606</v>
      </c>
      <c r="X892" s="17">
        <v>0.239532934246345</v>
      </c>
      <c r="Y892" s="17">
        <v>0.31198515941563498</v>
      </c>
      <c r="Z892" s="17">
        <v>0.15024249102526599</v>
      </c>
      <c r="AA892" s="17">
        <v>0.190373140233942</v>
      </c>
      <c r="AB892" s="17">
        <v>0.14244855150916</v>
      </c>
      <c r="AC892" s="17">
        <v>0.15955407173868999</v>
      </c>
      <c r="AD892" s="17">
        <v>8.9745317742998501E-2</v>
      </c>
      <c r="AE892" s="17"/>
      <c r="AF892" s="17">
        <v>0.130902840382114</v>
      </c>
      <c r="AG892" s="17">
        <v>0.28379185318185401</v>
      </c>
      <c r="AH892" s="17">
        <v>0.18175093331432199</v>
      </c>
      <c r="AI892" s="17">
        <v>0.22478527065353099</v>
      </c>
      <c r="AJ892" s="17">
        <v>0.20853257040089901</v>
      </c>
      <c r="AK892" s="17"/>
      <c r="AL892" s="17">
        <v>0.26283824310033799</v>
      </c>
      <c r="AM892" s="17">
        <v>0.191715691808233</v>
      </c>
      <c r="AN892" s="17">
        <v>0.16687589854829499</v>
      </c>
      <c r="AO892" s="17">
        <v>0.179145185190899</v>
      </c>
      <c r="AP892" s="17">
        <v>0.12535083580356901</v>
      </c>
      <c r="AQ892" s="17"/>
      <c r="AR892" s="17">
        <v>0.105579602388552</v>
      </c>
      <c r="AS892" s="17"/>
      <c r="AT892" s="17">
        <v>4.9696132382786001E-2</v>
      </c>
      <c r="AU892" s="17"/>
      <c r="AV892" s="17">
        <v>0.13081866715475901</v>
      </c>
      <c r="AW892" s="17"/>
      <c r="AX892" s="17">
        <v>0.194296278162538</v>
      </c>
      <c r="AY892" s="17">
        <v>0.129100488619033</v>
      </c>
      <c r="AZ892" s="17"/>
      <c r="BA892" s="17">
        <v>0.20705683023428501</v>
      </c>
      <c r="BB892" s="17">
        <v>0.169285971740886</v>
      </c>
    </row>
    <row r="893" spans="2:54">
      <c r="B893" t="s">
        <v>219</v>
      </c>
      <c r="C893" s="17">
        <v>0.11485006198537601</v>
      </c>
      <c r="D893" s="17">
        <v>0.106327807979474</v>
      </c>
      <c r="E893" s="17">
        <v>0.12318992999565399</v>
      </c>
      <c r="F893" s="17"/>
      <c r="G893" s="17">
        <v>0.109115245771259</v>
      </c>
      <c r="H893" s="17">
        <v>0.119330111566891</v>
      </c>
      <c r="I893" s="17">
        <v>0.143989399851326</v>
      </c>
      <c r="J893" s="17">
        <v>0.110663490293612</v>
      </c>
      <c r="K893" s="17">
        <v>9.2725430124643002E-2</v>
      </c>
      <c r="L893" s="17">
        <v>0.11031067573467</v>
      </c>
      <c r="M893" s="17"/>
      <c r="N893" s="17">
        <v>6.07569879715332E-2</v>
      </c>
      <c r="O893" s="17">
        <v>0.13222490173662499</v>
      </c>
      <c r="P893" s="17">
        <v>0.14619667800084399</v>
      </c>
      <c r="Q893" s="17">
        <v>0.13264588700864999</v>
      </c>
      <c r="R893" s="17"/>
      <c r="S893" s="17">
        <v>9.7570130051066004E-2</v>
      </c>
      <c r="T893" s="17">
        <v>9.3299698841598694E-2</v>
      </c>
      <c r="U893" s="17">
        <v>9.7669830147400896E-2</v>
      </c>
      <c r="V893" s="17">
        <v>0.16360006629697599</v>
      </c>
      <c r="W893" s="17">
        <v>7.8927148125104901E-2</v>
      </c>
      <c r="X893" s="17">
        <v>9.0214859514956405E-2</v>
      </c>
      <c r="Y893" s="17">
        <v>0.1027641180585</v>
      </c>
      <c r="Z893" s="17">
        <v>0.172579086033878</v>
      </c>
      <c r="AA893" s="17">
        <v>0.153070163702132</v>
      </c>
      <c r="AB893" s="17">
        <v>0.132875932430848</v>
      </c>
      <c r="AC893" s="17">
        <v>7.8683589351751307E-2</v>
      </c>
      <c r="AD893" s="17">
        <v>0.22224390089697801</v>
      </c>
      <c r="AE893" s="17"/>
      <c r="AF893" s="17">
        <v>8.5736812102756299E-2</v>
      </c>
      <c r="AG893" s="17">
        <v>0.11288553432224099</v>
      </c>
      <c r="AH893" s="17">
        <v>9.1060600404708994E-2</v>
      </c>
      <c r="AI893" s="17">
        <v>0.13110745145205099</v>
      </c>
      <c r="AJ893" s="17">
        <v>0.16880724403664901</v>
      </c>
      <c r="AK893" s="17"/>
      <c r="AL893" s="17">
        <v>0.12707332938016799</v>
      </c>
      <c r="AM893" s="17">
        <v>0.14064106329447201</v>
      </c>
      <c r="AN893" s="17">
        <v>6.1922720109277102E-2</v>
      </c>
      <c r="AO893" s="17">
        <v>9.2978286148266504E-2</v>
      </c>
      <c r="AP893" s="17">
        <v>0.17423927117657501</v>
      </c>
      <c r="AQ893" s="17"/>
      <c r="AR893" s="17">
        <v>6.1503466413765202E-2</v>
      </c>
      <c r="AS893" s="17"/>
      <c r="AT893" s="17">
        <v>6.3657073890172194E-2</v>
      </c>
      <c r="AU893" s="17"/>
      <c r="AV893" s="17">
        <v>5.9108502882556001E-2</v>
      </c>
      <c r="AW893" s="17"/>
      <c r="AX893" s="17">
        <v>6.9870095260582799E-2</v>
      </c>
      <c r="AY893" s="17">
        <v>9.5708853566795302E-2</v>
      </c>
      <c r="AZ893" s="17"/>
      <c r="BA893" s="17">
        <v>0.118072215190358</v>
      </c>
      <c r="BB893" s="17">
        <v>0.103314219521062</v>
      </c>
    </row>
    <row r="894" spans="2:54">
      <c r="B894" t="s">
        <v>220</v>
      </c>
      <c r="C894" s="17">
        <v>4.9681549835004203E-2</v>
      </c>
      <c r="D894" s="17">
        <v>5.2037686522842401E-2</v>
      </c>
      <c r="E894" s="17">
        <v>4.7672274339690103E-2</v>
      </c>
      <c r="F894" s="17"/>
      <c r="G894" s="17">
        <v>5.0831524960757699E-2</v>
      </c>
      <c r="H894" s="17">
        <v>1.62941786577122E-2</v>
      </c>
      <c r="I894" s="17">
        <v>4.9048539173971499E-2</v>
      </c>
      <c r="J894" s="17">
        <v>4.4722980783909502E-2</v>
      </c>
      <c r="K894" s="17">
        <v>6.9011334581211004E-2</v>
      </c>
      <c r="L894" s="17">
        <v>6.4923258806476994E-2</v>
      </c>
      <c r="M894" s="17"/>
      <c r="N894" s="17">
        <v>4.69877951630761E-2</v>
      </c>
      <c r="O894" s="17">
        <v>5.9464669209857601E-2</v>
      </c>
      <c r="P894" s="17">
        <v>4.1169476058433102E-2</v>
      </c>
      <c r="Q894" s="17">
        <v>5.2347791708159598E-2</v>
      </c>
      <c r="R894" s="17"/>
      <c r="S894" s="17">
        <v>3.2813553736733898E-2</v>
      </c>
      <c r="T894" s="17">
        <v>7.4367089085397506E-2</v>
      </c>
      <c r="U894" s="17">
        <v>0.101360623547521</v>
      </c>
      <c r="V894" s="17">
        <v>3.6224729832627998E-2</v>
      </c>
      <c r="W894" s="17">
        <v>3.8393932040706097E-2</v>
      </c>
      <c r="X894" s="17">
        <v>8.3642999317878802E-2</v>
      </c>
      <c r="Y894" s="17">
        <v>7.3894729082974106E-2</v>
      </c>
      <c r="Z894" s="17">
        <v>4.6668193071371301E-2</v>
      </c>
      <c r="AA894" s="17">
        <v>9.4829011186317192E-3</v>
      </c>
      <c r="AB894" s="17">
        <v>3.42922982866707E-2</v>
      </c>
      <c r="AC894" s="17">
        <v>2.1344013437162801E-2</v>
      </c>
      <c r="AD894" s="17">
        <v>0</v>
      </c>
      <c r="AE894" s="17"/>
      <c r="AF894" s="17">
        <v>2.2289333425115701E-2</v>
      </c>
      <c r="AG894" s="17">
        <v>7.3114254755267005E-2</v>
      </c>
      <c r="AH894" s="17">
        <v>2.62086962681394E-2</v>
      </c>
      <c r="AI894" s="17">
        <v>4.9440753601745303E-2</v>
      </c>
      <c r="AJ894" s="17">
        <v>0.106619008733796</v>
      </c>
      <c r="AK894" s="17"/>
      <c r="AL894" s="17">
        <v>5.8746132776588501E-2</v>
      </c>
      <c r="AM894" s="17">
        <v>5.37536224463733E-2</v>
      </c>
      <c r="AN894" s="17">
        <v>4.2673153098059101E-2</v>
      </c>
      <c r="AO894" s="17">
        <v>3.3686189993336502E-2</v>
      </c>
      <c r="AP894" s="17">
        <v>4.1578495060528603E-2</v>
      </c>
      <c r="AQ894" s="17"/>
      <c r="AR894" s="17">
        <v>4.1855361660215903E-2</v>
      </c>
      <c r="AS894" s="17"/>
      <c r="AT894" s="17">
        <v>5.0321781674172499E-2</v>
      </c>
      <c r="AU894" s="17"/>
      <c r="AV894" s="17">
        <v>4.5726142196149802E-2</v>
      </c>
      <c r="AW894" s="17"/>
      <c r="AX894" s="17">
        <v>1.7416929783572999E-2</v>
      </c>
      <c r="AY894" s="17">
        <v>2.8015668527786201E-2</v>
      </c>
      <c r="AZ894" s="17"/>
      <c r="BA894" s="17">
        <v>8.4132412209277502E-2</v>
      </c>
      <c r="BB894" s="17">
        <v>3.1473530023991399E-2</v>
      </c>
    </row>
    <row r="895" spans="2:54">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row>
    <row r="896" spans="2:54">
      <c r="B896" s="6" t="s">
        <v>288</v>
      </c>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row>
    <row r="897" spans="2:54">
      <c r="B897" s="24" t="s">
        <v>31</v>
      </c>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row>
    <row r="898" spans="2:54">
      <c r="B898" t="s">
        <v>216</v>
      </c>
      <c r="C898" s="17">
        <v>0.23001572510444099</v>
      </c>
      <c r="D898" s="17">
        <v>0.22522260185328</v>
      </c>
      <c r="E898" s="17">
        <v>0.23530843875297899</v>
      </c>
      <c r="F898" s="17"/>
      <c r="G898" s="17">
        <v>0.18635751075464599</v>
      </c>
      <c r="H898" s="17">
        <v>0.29865631146511901</v>
      </c>
      <c r="I898" s="17">
        <v>0.20143552176215099</v>
      </c>
      <c r="J898" s="17">
        <v>0.22595336151042</v>
      </c>
      <c r="K898" s="17">
        <v>0.21419296242454999</v>
      </c>
      <c r="L898" s="17">
        <v>0.24336845033268201</v>
      </c>
      <c r="M898" s="17"/>
      <c r="N898" s="17">
        <v>0.26575726720661003</v>
      </c>
      <c r="O898" s="17">
        <v>0.25130427325257898</v>
      </c>
      <c r="P898" s="17">
        <v>0.21669427371390099</v>
      </c>
      <c r="Q898" s="17">
        <v>0.18287964293863701</v>
      </c>
      <c r="R898" s="17"/>
      <c r="S898" s="17">
        <v>0.249375671792086</v>
      </c>
      <c r="T898" s="17">
        <v>0.22480104178528401</v>
      </c>
      <c r="U898" s="17">
        <v>0.22815568931175101</v>
      </c>
      <c r="V898" s="17">
        <v>0.21185956647881901</v>
      </c>
      <c r="W898" s="17">
        <v>0.20634077221535599</v>
      </c>
      <c r="X898" s="17">
        <v>0.193025165718794</v>
      </c>
      <c r="Y898" s="17">
        <v>0.17458200326165499</v>
      </c>
      <c r="Z898" s="17">
        <v>0.29690270250781198</v>
      </c>
      <c r="AA898" s="17">
        <v>0.295302322983648</v>
      </c>
      <c r="AB898" s="17">
        <v>0.22354247534996</v>
      </c>
      <c r="AC898" s="17">
        <v>0.26167579199073099</v>
      </c>
      <c r="AD898" s="17">
        <v>0.20041520616177899</v>
      </c>
      <c r="AE898" s="17"/>
      <c r="AF898" s="17">
        <v>0.32757442275925303</v>
      </c>
      <c r="AG898" s="17">
        <v>0.17100143188578101</v>
      </c>
      <c r="AH898" s="17">
        <v>0.21603245133646201</v>
      </c>
      <c r="AI898" s="17">
        <v>0.21878741289398199</v>
      </c>
      <c r="AJ898" s="17">
        <v>0.146781206522132</v>
      </c>
      <c r="AK898" s="17"/>
      <c r="AL898" s="17">
        <v>0.21140331302029</v>
      </c>
      <c r="AM898" s="17">
        <v>0.21949803884913799</v>
      </c>
      <c r="AN898" s="17">
        <v>0.26928054798204498</v>
      </c>
      <c r="AO898" s="17">
        <v>0.28414257711636498</v>
      </c>
      <c r="AP898" s="17">
        <v>0.33380248148299602</v>
      </c>
      <c r="AQ898" s="17"/>
      <c r="AR898" s="17">
        <v>0.37520864809212801</v>
      </c>
      <c r="AS898" s="17"/>
      <c r="AT898" s="17">
        <v>0.376223300449881</v>
      </c>
      <c r="AU898" s="17"/>
      <c r="AV898" s="17">
        <v>0.39474473078278599</v>
      </c>
      <c r="AW898" s="17"/>
      <c r="AX898" s="17">
        <v>0.36930642444685902</v>
      </c>
      <c r="AY898" s="17">
        <v>0.31752895024544803</v>
      </c>
      <c r="AZ898" s="17"/>
      <c r="BA898" s="17">
        <v>0.20869667829989</v>
      </c>
      <c r="BB898" s="17">
        <v>0.26650139509774001</v>
      </c>
    </row>
    <row r="899" spans="2:54">
      <c r="B899" t="s">
        <v>217</v>
      </c>
      <c r="C899" s="17">
        <v>0.37147888633257597</v>
      </c>
      <c r="D899" s="17">
        <v>0.36919187302751499</v>
      </c>
      <c r="E899" s="17">
        <v>0.37299275478481803</v>
      </c>
      <c r="F899" s="17"/>
      <c r="G899" s="17">
        <v>0.395488095637338</v>
      </c>
      <c r="H899" s="17">
        <v>0.41023124058259403</v>
      </c>
      <c r="I899" s="17">
        <v>0.36429009644629701</v>
      </c>
      <c r="J899" s="17">
        <v>0.418202704608164</v>
      </c>
      <c r="K899" s="17">
        <v>0.38674460499019703</v>
      </c>
      <c r="L899" s="17">
        <v>0.28932113394380898</v>
      </c>
      <c r="M899" s="17"/>
      <c r="N899" s="17">
        <v>0.41992736029663402</v>
      </c>
      <c r="O899" s="17">
        <v>0.32247868300064803</v>
      </c>
      <c r="P899" s="17">
        <v>0.32583973509668701</v>
      </c>
      <c r="Q899" s="17">
        <v>0.40918651555493002</v>
      </c>
      <c r="R899" s="17"/>
      <c r="S899" s="17">
        <v>0.37550011605737998</v>
      </c>
      <c r="T899" s="17">
        <v>0.33796239628681801</v>
      </c>
      <c r="U899" s="17">
        <v>0.48740376075064601</v>
      </c>
      <c r="V899" s="17">
        <v>0.262639497206685</v>
      </c>
      <c r="W899" s="17">
        <v>0.37662185543471299</v>
      </c>
      <c r="X899" s="17">
        <v>0.45560711554767502</v>
      </c>
      <c r="Y899" s="17">
        <v>0.38341548443588702</v>
      </c>
      <c r="Z899" s="17">
        <v>0.35408430958945702</v>
      </c>
      <c r="AA899" s="17">
        <v>0.315403536373071</v>
      </c>
      <c r="AB899" s="17">
        <v>0.41037933328578102</v>
      </c>
      <c r="AC899" s="17">
        <v>0.37434188968183502</v>
      </c>
      <c r="AD899" s="17">
        <v>0.27149609637107203</v>
      </c>
      <c r="AE899" s="17"/>
      <c r="AF899" s="17">
        <v>0.41551918252942099</v>
      </c>
      <c r="AG899" s="17">
        <v>0.339801515849045</v>
      </c>
      <c r="AH899" s="17">
        <v>0.38224896718552398</v>
      </c>
      <c r="AI899" s="17">
        <v>0.455953889765082</v>
      </c>
      <c r="AJ899" s="17">
        <v>0.31982243116404502</v>
      </c>
      <c r="AK899" s="17"/>
      <c r="AL899" s="17">
        <v>0.34884449570758003</v>
      </c>
      <c r="AM899" s="17">
        <v>0.34241835380539798</v>
      </c>
      <c r="AN899" s="17">
        <v>0.42473361053335901</v>
      </c>
      <c r="AO899" s="17">
        <v>0.40585258270701402</v>
      </c>
      <c r="AP899" s="17">
        <v>0.29887566414636502</v>
      </c>
      <c r="AQ899" s="17"/>
      <c r="AR899" s="17">
        <v>0.37279298047189102</v>
      </c>
      <c r="AS899" s="17"/>
      <c r="AT899" s="17">
        <v>0.397755155418613</v>
      </c>
      <c r="AU899" s="17"/>
      <c r="AV899" s="17">
        <v>0.32268471661710002</v>
      </c>
      <c r="AW899" s="17"/>
      <c r="AX899" s="17">
        <v>0.32086789915300201</v>
      </c>
      <c r="AY899" s="17">
        <v>0.41254081124692799</v>
      </c>
      <c r="AZ899" s="17"/>
      <c r="BA899" s="17">
        <v>0.34005922327314703</v>
      </c>
      <c r="BB899" s="17">
        <v>0.42376524365812401</v>
      </c>
    </row>
    <row r="900" spans="2:54">
      <c r="B900" t="s">
        <v>218</v>
      </c>
      <c r="C900" s="17">
        <v>0.22809131859548301</v>
      </c>
      <c r="D900" s="17">
        <v>0.21803070969615301</v>
      </c>
      <c r="E900" s="17">
        <v>0.23659742801320199</v>
      </c>
      <c r="F900" s="17"/>
      <c r="G900" s="17">
        <v>0.21703739986222501</v>
      </c>
      <c r="H900" s="17">
        <v>0.14386456620419799</v>
      </c>
      <c r="I900" s="17">
        <v>0.20912783920537201</v>
      </c>
      <c r="J900" s="17">
        <v>0.19961838451087099</v>
      </c>
      <c r="K900" s="17">
        <v>0.25926627810169101</v>
      </c>
      <c r="L900" s="17">
        <v>0.31248808494188002</v>
      </c>
      <c r="M900" s="17"/>
      <c r="N900" s="17">
        <v>0.203543912223802</v>
      </c>
      <c r="O900" s="17">
        <v>0.23396293832548601</v>
      </c>
      <c r="P900" s="17">
        <v>0.24763831358465899</v>
      </c>
      <c r="Q900" s="17">
        <v>0.22765709496452499</v>
      </c>
      <c r="R900" s="17"/>
      <c r="S900" s="17">
        <v>0.219090034998252</v>
      </c>
      <c r="T900" s="17">
        <v>0.29244577175730602</v>
      </c>
      <c r="U900" s="17">
        <v>0.15214390396679101</v>
      </c>
      <c r="V900" s="17">
        <v>0.26004590125087201</v>
      </c>
      <c r="W900" s="17">
        <v>0.294758674643535</v>
      </c>
      <c r="X900" s="17">
        <v>0.18473065122382201</v>
      </c>
      <c r="Y900" s="17">
        <v>0.246300427908029</v>
      </c>
      <c r="Z900" s="17">
        <v>0.201286527457192</v>
      </c>
      <c r="AA900" s="17">
        <v>0.22324542757573401</v>
      </c>
      <c r="AB900" s="17">
        <v>0.19386174104286699</v>
      </c>
      <c r="AC900" s="17">
        <v>0.212297915784779</v>
      </c>
      <c r="AD900" s="17">
        <v>0.181394894469046</v>
      </c>
      <c r="AE900" s="17"/>
      <c r="AF900" s="17">
        <v>0.169983595924034</v>
      </c>
      <c r="AG900" s="17">
        <v>0.271927823240731</v>
      </c>
      <c r="AH900" s="17">
        <v>0.21695837980264199</v>
      </c>
      <c r="AI900" s="17">
        <v>0.148614161271964</v>
      </c>
      <c r="AJ900" s="17">
        <v>0.235646842260299</v>
      </c>
      <c r="AK900" s="17"/>
      <c r="AL900" s="17">
        <v>0.284756721427532</v>
      </c>
      <c r="AM900" s="17">
        <v>0.23633540056661201</v>
      </c>
      <c r="AN900" s="17">
        <v>0.18463430552971799</v>
      </c>
      <c r="AO900" s="17">
        <v>0.166931814665218</v>
      </c>
      <c r="AP900" s="17">
        <v>0.217220051448208</v>
      </c>
      <c r="AQ900" s="17"/>
      <c r="AR900" s="17">
        <v>9.0162893302239006E-2</v>
      </c>
      <c r="AS900" s="17"/>
      <c r="AT900" s="17">
        <v>5.7662429636373302E-2</v>
      </c>
      <c r="AU900" s="17"/>
      <c r="AV900" s="17">
        <v>0.123721797748386</v>
      </c>
      <c r="AW900" s="17"/>
      <c r="AX900" s="17">
        <v>0.181580983736844</v>
      </c>
      <c r="AY900" s="17">
        <v>0.155567190403953</v>
      </c>
      <c r="AZ900" s="17"/>
      <c r="BA900" s="17">
        <v>0.23967814738852</v>
      </c>
      <c r="BB900" s="17">
        <v>0.170409619528749</v>
      </c>
    </row>
    <row r="901" spans="2:54">
      <c r="B901" t="s">
        <v>219</v>
      </c>
      <c r="C901" s="17">
        <v>0.122644690386756</v>
      </c>
      <c r="D901" s="17">
        <v>0.13271752731456701</v>
      </c>
      <c r="E901" s="17">
        <v>0.113728022789698</v>
      </c>
      <c r="F901" s="17"/>
      <c r="G901" s="17">
        <v>0.15455763566246999</v>
      </c>
      <c r="H901" s="17">
        <v>0.13601692808838001</v>
      </c>
      <c r="I901" s="17">
        <v>0.17638975310596799</v>
      </c>
      <c r="J901" s="17">
        <v>0.11875525190467801</v>
      </c>
      <c r="K901" s="17">
        <v>7.7750212196892196E-2</v>
      </c>
      <c r="L901" s="17">
        <v>8.2020039011114196E-2</v>
      </c>
      <c r="M901" s="17"/>
      <c r="N901" s="17">
        <v>7.0548691662205801E-2</v>
      </c>
      <c r="O901" s="17">
        <v>0.13237281952867999</v>
      </c>
      <c r="P901" s="17">
        <v>0.163926345502377</v>
      </c>
      <c r="Q901" s="17">
        <v>0.13305840643447001</v>
      </c>
      <c r="R901" s="17"/>
      <c r="S901" s="17">
        <v>0.12971252485468299</v>
      </c>
      <c r="T901" s="17">
        <v>8.2679481654211406E-2</v>
      </c>
      <c r="U901" s="17">
        <v>3.8144206736356802E-2</v>
      </c>
      <c r="V901" s="17">
        <v>0.22572370541248199</v>
      </c>
      <c r="W901" s="17">
        <v>7.0701810015595695E-2</v>
      </c>
      <c r="X901" s="17">
        <v>9.4981370749774696E-2</v>
      </c>
      <c r="Y901" s="17">
        <v>0.13968027450111001</v>
      </c>
      <c r="Z901" s="17">
        <v>9.6938198360231306E-2</v>
      </c>
      <c r="AA901" s="17">
        <v>0.131819409034169</v>
      </c>
      <c r="AB901" s="17">
        <v>0.12621697550906999</v>
      </c>
      <c r="AC901" s="17">
        <v>0.151684402542655</v>
      </c>
      <c r="AD901" s="17">
        <v>0.34669380299810298</v>
      </c>
      <c r="AE901" s="17"/>
      <c r="AF901" s="17">
        <v>6.8666995999244196E-2</v>
      </c>
      <c r="AG901" s="17">
        <v>0.16797454440974799</v>
      </c>
      <c r="AH901" s="17">
        <v>0.13859348874090299</v>
      </c>
      <c r="AI901" s="17">
        <v>0.120055016680398</v>
      </c>
      <c r="AJ901" s="17">
        <v>0.19634598299650499</v>
      </c>
      <c r="AK901" s="17"/>
      <c r="AL901" s="17">
        <v>0.124459146337765</v>
      </c>
      <c r="AM901" s="17">
        <v>0.14583601081466499</v>
      </c>
      <c r="AN901" s="17">
        <v>7.9058750553165205E-2</v>
      </c>
      <c r="AO901" s="17">
        <v>0.10372842495267801</v>
      </c>
      <c r="AP901" s="17">
        <v>0.10852330786190301</v>
      </c>
      <c r="AQ901" s="17"/>
      <c r="AR901" s="17">
        <v>0.13044671641422101</v>
      </c>
      <c r="AS901" s="17"/>
      <c r="AT901" s="17">
        <v>0.114429786393694</v>
      </c>
      <c r="AU901" s="17"/>
      <c r="AV901" s="17">
        <v>0.13374970704252301</v>
      </c>
      <c r="AW901" s="17"/>
      <c r="AX901" s="17">
        <v>0.110827762879723</v>
      </c>
      <c r="AY901" s="17">
        <v>9.3012818929799401E-2</v>
      </c>
      <c r="AZ901" s="17"/>
      <c r="BA901" s="17">
        <v>0.133185811052843</v>
      </c>
      <c r="BB901" s="17">
        <v>0.113102752945892</v>
      </c>
    </row>
    <row r="902" spans="2:54">
      <c r="B902" t="s">
        <v>220</v>
      </c>
      <c r="C902" s="17">
        <v>4.7769379580743197E-2</v>
      </c>
      <c r="D902" s="17">
        <v>5.4837288108485399E-2</v>
      </c>
      <c r="E902" s="17">
        <v>4.1373355659303397E-2</v>
      </c>
      <c r="F902" s="17"/>
      <c r="G902" s="17">
        <v>4.65593580833207E-2</v>
      </c>
      <c r="H902" s="17">
        <v>1.1230953659709501E-2</v>
      </c>
      <c r="I902" s="17">
        <v>4.8756789480212399E-2</v>
      </c>
      <c r="J902" s="17">
        <v>3.7470297465866803E-2</v>
      </c>
      <c r="K902" s="17">
        <v>6.2045942286670201E-2</v>
      </c>
      <c r="L902" s="17">
        <v>7.2802291770514296E-2</v>
      </c>
      <c r="M902" s="17"/>
      <c r="N902" s="17">
        <v>4.0222768610748798E-2</v>
      </c>
      <c r="O902" s="17">
        <v>5.9881285892607702E-2</v>
      </c>
      <c r="P902" s="17">
        <v>4.5901332102375403E-2</v>
      </c>
      <c r="Q902" s="17">
        <v>4.72183401074373E-2</v>
      </c>
      <c r="R902" s="17"/>
      <c r="S902" s="17">
        <v>2.6321652297598801E-2</v>
      </c>
      <c r="T902" s="17">
        <v>6.2111308516380803E-2</v>
      </c>
      <c r="U902" s="17">
        <v>9.4152439234455307E-2</v>
      </c>
      <c r="V902" s="17">
        <v>3.9731329651141602E-2</v>
      </c>
      <c r="W902" s="17">
        <v>5.1576887690800197E-2</v>
      </c>
      <c r="X902" s="17">
        <v>7.1655696759933399E-2</v>
      </c>
      <c r="Y902" s="17">
        <v>5.60218098933183E-2</v>
      </c>
      <c r="Z902" s="17">
        <v>5.0788262085307803E-2</v>
      </c>
      <c r="AA902" s="17">
        <v>3.4229304033377497E-2</v>
      </c>
      <c r="AB902" s="17">
        <v>4.5999474812321202E-2</v>
      </c>
      <c r="AC902" s="17">
        <v>0</v>
      </c>
      <c r="AD902" s="17">
        <v>0</v>
      </c>
      <c r="AE902" s="17"/>
      <c r="AF902" s="17">
        <v>1.8255802788048701E-2</v>
      </c>
      <c r="AG902" s="17">
        <v>4.9294684614694301E-2</v>
      </c>
      <c r="AH902" s="17">
        <v>4.6166712934468702E-2</v>
      </c>
      <c r="AI902" s="17">
        <v>5.6589519388574303E-2</v>
      </c>
      <c r="AJ902" s="17">
        <v>0.101403537057019</v>
      </c>
      <c r="AK902" s="17"/>
      <c r="AL902" s="17">
        <v>3.0536323506833201E-2</v>
      </c>
      <c r="AM902" s="17">
        <v>5.5912195964187103E-2</v>
      </c>
      <c r="AN902" s="17">
        <v>4.2292785401712697E-2</v>
      </c>
      <c r="AO902" s="17">
        <v>3.9344600558725101E-2</v>
      </c>
      <c r="AP902" s="17">
        <v>4.1578495060528603E-2</v>
      </c>
      <c r="AQ902" s="17"/>
      <c r="AR902" s="17">
        <v>3.1388761719521499E-2</v>
      </c>
      <c r="AS902" s="17"/>
      <c r="AT902" s="17">
        <v>5.3929328101439501E-2</v>
      </c>
      <c r="AU902" s="17"/>
      <c r="AV902" s="17">
        <v>2.5099047809205199E-2</v>
      </c>
      <c r="AW902" s="17"/>
      <c r="AX902" s="17">
        <v>1.7416929783572999E-2</v>
      </c>
      <c r="AY902" s="17">
        <v>2.13502291738717E-2</v>
      </c>
      <c r="AZ902" s="17"/>
      <c r="BA902" s="17">
        <v>7.8380139985599395E-2</v>
      </c>
      <c r="BB902" s="17">
        <v>2.6220988769496599E-2</v>
      </c>
    </row>
    <row r="903" spans="2:54">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row>
    <row r="904" spans="2:54">
      <c r="B904" s="6" t="s">
        <v>289</v>
      </c>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row>
    <row r="905" spans="2:54">
      <c r="B905" s="24" t="s">
        <v>31</v>
      </c>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row>
    <row r="906" spans="2:54">
      <c r="B906" t="s">
        <v>216</v>
      </c>
      <c r="C906" s="17">
        <v>8.0931238435398997E-2</v>
      </c>
      <c r="D906" s="17">
        <v>9.5520667747233903E-2</v>
      </c>
      <c r="E906" s="17">
        <v>6.7664364652553294E-2</v>
      </c>
      <c r="F906" s="17"/>
      <c r="G906" s="17">
        <v>8.9254559511352694E-2</v>
      </c>
      <c r="H906" s="17">
        <v>0.14477727814247701</v>
      </c>
      <c r="I906" s="17">
        <v>9.5749662901020105E-2</v>
      </c>
      <c r="J906" s="17">
        <v>7.0269260456801902E-2</v>
      </c>
      <c r="K906" s="17">
        <v>6.0856305644408797E-2</v>
      </c>
      <c r="L906" s="17">
        <v>3.6218686454744298E-2</v>
      </c>
      <c r="M906" s="17"/>
      <c r="N906" s="17">
        <v>0.12384136800416699</v>
      </c>
      <c r="O906" s="17">
        <v>5.8155481449572999E-2</v>
      </c>
      <c r="P906" s="17">
        <v>7.7988198724032398E-2</v>
      </c>
      <c r="Q906" s="17">
        <v>5.65514557973033E-2</v>
      </c>
      <c r="R906" s="17"/>
      <c r="S906" s="17">
        <v>0.15003229918316299</v>
      </c>
      <c r="T906" s="17">
        <v>7.6036553840447593E-2</v>
      </c>
      <c r="U906" s="17">
        <v>3.61737772442891E-2</v>
      </c>
      <c r="V906" s="17">
        <v>8.1470909278871406E-2</v>
      </c>
      <c r="W906" s="17">
        <v>6.3545130068896699E-2</v>
      </c>
      <c r="X906" s="17">
        <v>4.7282800224492001E-2</v>
      </c>
      <c r="Y906" s="17">
        <v>4.1689728588714697E-2</v>
      </c>
      <c r="Z906" s="17">
        <v>0.100230475642942</v>
      </c>
      <c r="AA906" s="17">
        <v>0.104275582033499</v>
      </c>
      <c r="AB906" s="17">
        <v>8.5953894333011205E-2</v>
      </c>
      <c r="AC906" s="17">
        <v>7.0627119016812401E-2</v>
      </c>
      <c r="AD906" s="17">
        <v>5.5061330187958703E-2</v>
      </c>
      <c r="AE906" s="17"/>
      <c r="AF906" s="17">
        <v>0.151900045738873</v>
      </c>
      <c r="AG906" s="17">
        <v>5.26536856676601E-2</v>
      </c>
      <c r="AH906" s="17">
        <v>3.8578939221453903E-2</v>
      </c>
      <c r="AI906" s="17">
        <v>4.6098615803206802E-2</v>
      </c>
      <c r="AJ906" s="17">
        <v>1.4719803605512701E-2</v>
      </c>
      <c r="AK906" s="17"/>
      <c r="AL906" s="17">
        <v>4.8247708032489303E-2</v>
      </c>
      <c r="AM906" s="17">
        <v>5.9940734817756802E-2</v>
      </c>
      <c r="AN906" s="17">
        <v>8.7607293067562694E-2</v>
      </c>
      <c r="AO906" s="17">
        <v>0.193886895524607</v>
      </c>
      <c r="AP906" s="17">
        <v>0.25390042455130002</v>
      </c>
      <c r="AQ906" s="17"/>
      <c r="AR906" s="17">
        <v>0.18248569116638799</v>
      </c>
      <c r="AS906" s="17"/>
      <c r="AT906" s="17">
        <v>0.220604539546948</v>
      </c>
      <c r="AU906" s="17"/>
      <c r="AV906" s="17">
        <v>0.21672267153243899</v>
      </c>
      <c r="AW906" s="17"/>
      <c r="AX906" s="17">
        <v>0.14194958529519899</v>
      </c>
      <c r="AY906" s="17">
        <v>0.16154436506244901</v>
      </c>
      <c r="AZ906" s="17"/>
      <c r="BA906" s="17">
        <v>7.4820393078847303E-2</v>
      </c>
      <c r="BB906" s="17">
        <v>0.10255836578669</v>
      </c>
    </row>
    <row r="907" spans="2:54">
      <c r="B907" t="s">
        <v>217</v>
      </c>
      <c r="C907" s="17">
        <v>0.26943246784842001</v>
      </c>
      <c r="D907" s="17">
        <v>0.27687324695856402</v>
      </c>
      <c r="E907" s="17">
        <v>0.263496746256351</v>
      </c>
      <c r="F907" s="17"/>
      <c r="G907" s="17">
        <v>0.38178588012620801</v>
      </c>
      <c r="H907" s="17">
        <v>0.37428156113377298</v>
      </c>
      <c r="I907" s="17">
        <v>0.30910076080668503</v>
      </c>
      <c r="J907" s="17">
        <v>0.24587895184389599</v>
      </c>
      <c r="K907" s="17">
        <v>0.21252157121419701</v>
      </c>
      <c r="L907" s="17">
        <v>0.13807937640816101</v>
      </c>
      <c r="M907" s="17"/>
      <c r="N907" s="17">
        <v>0.26639958872911801</v>
      </c>
      <c r="O907" s="17">
        <v>0.23710858000388299</v>
      </c>
      <c r="P907" s="17">
        <v>0.30031011175875499</v>
      </c>
      <c r="Q907" s="17">
        <v>0.278887754023743</v>
      </c>
      <c r="R907" s="17"/>
      <c r="S907" s="17">
        <v>0.34342545694899801</v>
      </c>
      <c r="T907" s="17">
        <v>0.116034104616682</v>
      </c>
      <c r="U907" s="17">
        <v>0.21724315461195301</v>
      </c>
      <c r="V907" s="17">
        <v>0.30850983509312602</v>
      </c>
      <c r="W907" s="17">
        <v>0.223850174595461</v>
      </c>
      <c r="X907" s="17">
        <v>0.28147536192612099</v>
      </c>
      <c r="Y907" s="17">
        <v>0.30510730373004802</v>
      </c>
      <c r="Z907" s="17">
        <v>0.29736648109955999</v>
      </c>
      <c r="AA907" s="17">
        <v>0.302801587359953</v>
      </c>
      <c r="AB907" s="17">
        <v>0.29815840976625801</v>
      </c>
      <c r="AC907" s="17">
        <v>0.33342146535681699</v>
      </c>
      <c r="AD907" s="17">
        <v>0.30425519355278402</v>
      </c>
      <c r="AE907" s="17"/>
      <c r="AF907" s="17">
        <v>0.41258703552620701</v>
      </c>
      <c r="AG907" s="17">
        <v>0.18736135073198201</v>
      </c>
      <c r="AH907" s="17">
        <v>0.23189839544079699</v>
      </c>
      <c r="AI907" s="17">
        <v>0.23855206501701201</v>
      </c>
      <c r="AJ907" s="17">
        <v>0.17077753795161901</v>
      </c>
      <c r="AK907" s="17"/>
      <c r="AL907" s="17">
        <v>0.23223926286514199</v>
      </c>
      <c r="AM907" s="17">
        <v>0.224487426772572</v>
      </c>
      <c r="AN907" s="17">
        <v>0.32998767236221399</v>
      </c>
      <c r="AO907" s="17">
        <v>0.344729453722741</v>
      </c>
      <c r="AP907" s="17">
        <v>8.9112583588169494E-2</v>
      </c>
      <c r="AQ907" s="17"/>
      <c r="AR907" s="17">
        <v>0.41048906776912297</v>
      </c>
      <c r="AS907" s="17"/>
      <c r="AT907" s="17">
        <v>0.45274394850688898</v>
      </c>
      <c r="AU907" s="17"/>
      <c r="AV907" s="17">
        <v>0.38438791864650501</v>
      </c>
      <c r="AW907" s="17"/>
      <c r="AX907" s="17">
        <v>0.22728884053089601</v>
      </c>
      <c r="AY907" s="17">
        <v>0.39607756105353298</v>
      </c>
      <c r="AZ907" s="17"/>
      <c r="BA907" s="17">
        <v>0.18553171988424499</v>
      </c>
      <c r="BB907" s="17">
        <v>0.31818245015895902</v>
      </c>
    </row>
    <row r="908" spans="2:54">
      <c r="B908" t="s">
        <v>218</v>
      </c>
      <c r="C908" s="17">
        <v>0.29315601802678398</v>
      </c>
      <c r="D908" s="17">
        <v>0.27690114622184098</v>
      </c>
      <c r="E908" s="17">
        <v>0.307656801626845</v>
      </c>
      <c r="F908" s="17"/>
      <c r="G908" s="17">
        <v>0.25647426756358999</v>
      </c>
      <c r="H908" s="17">
        <v>0.219747265465458</v>
      </c>
      <c r="I908" s="17">
        <v>0.235465511313774</v>
      </c>
      <c r="J908" s="17">
        <v>0.33780416302541799</v>
      </c>
      <c r="K908" s="17">
        <v>0.33195088999587302</v>
      </c>
      <c r="L908" s="17">
        <v>0.36197718816339203</v>
      </c>
      <c r="M908" s="17"/>
      <c r="N908" s="17">
        <v>0.289850565497829</v>
      </c>
      <c r="O908" s="17">
        <v>0.33465103103724902</v>
      </c>
      <c r="P908" s="17">
        <v>0.236399927362581</v>
      </c>
      <c r="Q908" s="17">
        <v>0.30426596417611601</v>
      </c>
      <c r="R908" s="17"/>
      <c r="S908" s="17">
        <v>0.25020052876595</v>
      </c>
      <c r="T908" s="17">
        <v>0.39521190048974603</v>
      </c>
      <c r="U908" s="17">
        <v>0.28828682084518997</v>
      </c>
      <c r="V908" s="17">
        <v>0.25653125923512898</v>
      </c>
      <c r="W908" s="17">
        <v>0.27163471120768301</v>
      </c>
      <c r="X908" s="17">
        <v>0.280415768131626</v>
      </c>
      <c r="Y908" s="17">
        <v>0.353866787117673</v>
      </c>
      <c r="Z908" s="17">
        <v>0.25223992019604002</v>
      </c>
      <c r="AA908" s="17">
        <v>0.28536211395548899</v>
      </c>
      <c r="AB908" s="17">
        <v>0.27679411077642901</v>
      </c>
      <c r="AC908" s="17">
        <v>0.26109475354481698</v>
      </c>
      <c r="AD908" s="17">
        <v>0.21665331403968299</v>
      </c>
      <c r="AE908" s="17"/>
      <c r="AF908" s="17">
        <v>0.274510484478584</v>
      </c>
      <c r="AG908" s="17">
        <v>0.27427999797259101</v>
      </c>
      <c r="AH908" s="17">
        <v>0.38345603016327201</v>
      </c>
      <c r="AI908" s="17">
        <v>0.28209132743640303</v>
      </c>
      <c r="AJ908" s="17">
        <v>0.243433739544207</v>
      </c>
      <c r="AK908" s="17"/>
      <c r="AL908" s="17">
        <v>0.32356473066976899</v>
      </c>
      <c r="AM908" s="17">
        <v>0.321581180037815</v>
      </c>
      <c r="AN908" s="17">
        <v>0.27284631304679302</v>
      </c>
      <c r="AO908" s="17">
        <v>0.199906932472215</v>
      </c>
      <c r="AP908" s="17">
        <v>0.48920942190241001</v>
      </c>
      <c r="AQ908" s="17"/>
      <c r="AR908" s="17">
        <v>0.215694434382252</v>
      </c>
      <c r="AS908" s="17"/>
      <c r="AT908" s="17">
        <v>0.12598976045796101</v>
      </c>
      <c r="AU908" s="17"/>
      <c r="AV908" s="17">
        <v>0.23461722173583199</v>
      </c>
      <c r="AW908" s="17"/>
      <c r="AX908" s="17">
        <v>0.29111441253118697</v>
      </c>
      <c r="AY908" s="17">
        <v>0.28540268484148201</v>
      </c>
      <c r="AZ908" s="17"/>
      <c r="BA908" s="17">
        <v>0.26615705704304299</v>
      </c>
      <c r="BB908" s="17">
        <v>0.31311114827403602</v>
      </c>
    </row>
    <row r="909" spans="2:54">
      <c r="B909" t="s">
        <v>219</v>
      </c>
      <c r="C909" s="17">
        <v>0.242590794485367</v>
      </c>
      <c r="D909" s="17">
        <v>0.23039945309965301</v>
      </c>
      <c r="E909" s="17">
        <v>0.25284196724296498</v>
      </c>
      <c r="F909" s="17"/>
      <c r="G909" s="17">
        <v>0.21013729232983799</v>
      </c>
      <c r="H909" s="17">
        <v>0.18343895372802099</v>
      </c>
      <c r="I909" s="17">
        <v>0.26675353472438301</v>
      </c>
      <c r="J909" s="17">
        <v>0.21815973414411399</v>
      </c>
      <c r="K909" s="17">
        <v>0.23326646510881599</v>
      </c>
      <c r="L909" s="17">
        <v>0.313262743894895</v>
      </c>
      <c r="M909" s="17"/>
      <c r="N909" s="17">
        <v>0.22281116301602599</v>
      </c>
      <c r="O909" s="17">
        <v>0.221739978498882</v>
      </c>
      <c r="P909" s="17">
        <v>0.30728974275569199</v>
      </c>
      <c r="Q909" s="17">
        <v>0.22444352661799799</v>
      </c>
      <c r="R909" s="17"/>
      <c r="S909" s="17">
        <v>0.17154594807901699</v>
      </c>
      <c r="T909" s="17">
        <v>0.277480753923315</v>
      </c>
      <c r="U909" s="17">
        <v>0.26692001222285799</v>
      </c>
      <c r="V909" s="17">
        <v>0.28490431325610799</v>
      </c>
      <c r="W909" s="17">
        <v>0.33960234483655499</v>
      </c>
      <c r="X909" s="17">
        <v>0.27519421626491303</v>
      </c>
      <c r="Y909" s="17">
        <v>0.16300152300613899</v>
      </c>
      <c r="Z909" s="17">
        <v>0.19371564792625301</v>
      </c>
      <c r="AA909" s="17">
        <v>0.22915961333458801</v>
      </c>
      <c r="AB909" s="17">
        <v>0.235983276886714</v>
      </c>
      <c r="AC909" s="17">
        <v>0.20788655989145099</v>
      </c>
      <c r="AD909" s="17">
        <v>0.31585903313302599</v>
      </c>
      <c r="AE909" s="17"/>
      <c r="AF909" s="17">
        <v>0.11468029935162601</v>
      </c>
      <c r="AG909" s="17">
        <v>0.34596884319701698</v>
      </c>
      <c r="AH909" s="17">
        <v>0.263632969624647</v>
      </c>
      <c r="AI909" s="17">
        <v>0.29580452061592499</v>
      </c>
      <c r="AJ909" s="17">
        <v>0.29603744478274302</v>
      </c>
      <c r="AK909" s="17"/>
      <c r="AL909" s="17">
        <v>0.25346406604558702</v>
      </c>
      <c r="AM909" s="17">
        <v>0.31055298874289999</v>
      </c>
      <c r="AN909" s="17">
        <v>0.20800510811627199</v>
      </c>
      <c r="AO909" s="17">
        <v>0.15317925986848499</v>
      </c>
      <c r="AP909" s="17">
        <v>8.4979331713356504E-2</v>
      </c>
      <c r="AQ909" s="17"/>
      <c r="AR909" s="17">
        <v>0.12839032825864599</v>
      </c>
      <c r="AS909" s="17"/>
      <c r="AT909" s="17">
        <v>0.129622512593348</v>
      </c>
      <c r="AU909" s="17"/>
      <c r="AV909" s="17">
        <v>0.10074306275382799</v>
      </c>
      <c r="AW909" s="17"/>
      <c r="AX909" s="17">
        <v>0.25568316040349298</v>
      </c>
      <c r="AY909" s="17">
        <v>0.10560232766677601</v>
      </c>
      <c r="AZ909" s="17"/>
      <c r="BA909" s="17">
        <v>0.27723214346688102</v>
      </c>
      <c r="BB909" s="17">
        <v>0.19829184782992801</v>
      </c>
    </row>
    <row r="910" spans="2:54">
      <c r="B910" t="s">
        <v>220</v>
      </c>
      <c r="C910" s="17">
        <v>0.11388948120403</v>
      </c>
      <c r="D910" s="17">
        <v>0.120305485972708</v>
      </c>
      <c r="E910" s="17">
        <v>0.108340120221285</v>
      </c>
      <c r="F910" s="17"/>
      <c r="G910" s="17">
        <v>6.2348000469011303E-2</v>
      </c>
      <c r="H910" s="17">
        <v>7.7754941530269697E-2</v>
      </c>
      <c r="I910" s="17">
        <v>9.2930530254137694E-2</v>
      </c>
      <c r="J910" s="17">
        <v>0.12788789052976901</v>
      </c>
      <c r="K910" s="17">
        <v>0.161404768036706</v>
      </c>
      <c r="L910" s="17">
        <v>0.150462005078807</v>
      </c>
      <c r="M910" s="17"/>
      <c r="N910" s="17">
        <v>9.7097314752860001E-2</v>
      </c>
      <c r="O910" s="17">
        <v>0.14834492901041299</v>
      </c>
      <c r="P910" s="17">
        <v>7.8012019398939397E-2</v>
      </c>
      <c r="Q910" s="17">
        <v>0.135851299384839</v>
      </c>
      <c r="R910" s="17"/>
      <c r="S910" s="17">
        <v>8.4795767022872198E-2</v>
      </c>
      <c r="T910" s="17">
        <v>0.13523668712980899</v>
      </c>
      <c r="U910" s="17">
        <v>0.191376235075709</v>
      </c>
      <c r="V910" s="17">
        <v>6.8583683136766105E-2</v>
      </c>
      <c r="W910" s="17">
        <v>0.10136763929140501</v>
      </c>
      <c r="X910" s="17">
        <v>0.115631853452847</v>
      </c>
      <c r="Y910" s="17">
        <v>0.13633465755742599</v>
      </c>
      <c r="Z910" s="17">
        <v>0.15644747513520499</v>
      </c>
      <c r="AA910" s="17">
        <v>7.8401103316470697E-2</v>
      </c>
      <c r="AB910" s="17">
        <v>0.103110308237589</v>
      </c>
      <c r="AC910" s="17">
        <v>0.12697010219010299</v>
      </c>
      <c r="AD910" s="17">
        <v>0.108171129086548</v>
      </c>
      <c r="AE910" s="17"/>
      <c r="AF910" s="17">
        <v>4.6322134904710502E-2</v>
      </c>
      <c r="AG910" s="17">
        <v>0.13973612243075101</v>
      </c>
      <c r="AH910" s="17">
        <v>8.2433665549829505E-2</v>
      </c>
      <c r="AI910" s="17">
        <v>0.13745347112745299</v>
      </c>
      <c r="AJ910" s="17">
        <v>0.27503147411591899</v>
      </c>
      <c r="AK910" s="17"/>
      <c r="AL910" s="17">
        <v>0.14248423238701199</v>
      </c>
      <c r="AM910" s="17">
        <v>8.3437669628956504E-2</v>
      </c>
      <c r="AN910" s="17">
        <v>0.101553613407158</v>
      </c>
      <c r="AO910" s="17">
        <v>0.108297458411952</v>
      </c>
      <c r="AP910" s="17">
        <v>8.27982382447639E-2</v>
      </c>
      <c r="AQ910" s="17"/>
      <c r="AR910" s="17">
        <v>6.2940478423590504E-2</v>
      </c>
      <c r="AS910" s="17"/>
      <c r="AT910" s="17">
        <v>7.1039238894854598E-2</v>
      </c>
      <c r="AU910" s="17"/>
      <c r="AV910" s="17">
        <v>6.3529125331396E-2</v>
      </c>
      <c r="AW910" s="17"/>
      <c r="AX910" s="17">
        <v>8.3964001239224706E-2</v>
      </c>
      <c r="AY910" s="17">
        <v>5.1373061375760802E-2</v>
      </c>
      <c r="AZ910" s="17"/>
      <c r="BA910" s="17">
        <v>0.196258686526984</v>
      </c>
      <c r="BB910" s="17">
        <v>6.7856187950388502E-2</v>
      </c>
    </row>
    <row r="911" spans="2:54">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row>
    <row r="912" spans="2:54">
      <c r="B912" s="6" t="s">
        <v>290</v>
      </c>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row>
    <row r="913" spans="2:54">
      <c r="B913" s="24" t="s">
        <v>31</v>
      </c>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row>
    <row r="914" spans="2:54">
      <c r="B914" t="s">
        <v>216</v>
      </c>
      <c r="C914" s="17">
        <v>0.140932530447656</v>
      </c>
      <c r="D914" s="17">
        <v>0.16348268905419999</v>
      </c>
      <c r="E914" s="17">
        <v>0.11679541005888</v>
      </c>
      <c r="F914" s="17"/>
      <c r="G914" s="17">
        <v>0.15736319376303201</v>
      </c>
      <c r="H914" s="17">
        <v>0.19605721364961701</v>
      </c>
      <c r="I914" s="17">
        <v>0.17786586949656599</v>
      </c>
      <c r="J914" s="17">
        <v>0.114588172612809</v>
      </c>
      <c r="K914" s="17">
        <v>0.138738903741666</v>
      </c>
      <c r="L914" s="17">
        <v>7.5654570700866799E-2</v>
      </c>
      <c r="M914" s="17"/>
      <c r="N914" s="17">
        <v>0.17136550312528301</v>
      </c>
      <c r="O914" s="17">
        <v>0.121409613977832</v>
      </c>
      <c r="P914" s="17">
        <v>0.11416860718388901</v>
      </c>
      <c r="Q914" s="17">
        <v>0.15059502641162201</v>
      </c>
      <c r="R914" s="17"/>
      <c r="S914" s="17">
        <v>0.234104118001836</v>
      </c>
      <c r="T914" s="17">
        <v>8.9716214478445994E-2</v>
      </c>
      <c r="U914" s="17">
        <v>0.118895008878926</v>
      </c>
      <c r="V914" s="17">
        <v>0.14627900413782799</v>
      </c>
      <c r="W914" s="17">
        <v>0.124234696252414</v>
      </c>
      <c r="X914" s="17">
        <v>8.3101329836643104E-2</v>
      </c>
      <c r="Y914" s="17">
        <v>0.106076890855563</v>
      </c>
      <c r="Z914" s="17">
        <v>9.7111363964863404E-2</v>
      </c>
      <c r="AA914" s="17">
        <v>0.20896209722056899</v>
      </c>
      <c r="AB914" s="17">
        <v>9.2512611671635797E-2</v>
      </c>
      <c r="AC914" s="17">
        <v>0.15805765937827801</v>
      </c>
      <c r="AD914" s="17">
        <v>0.18951943215834</v>
      </c>
      <c r="AE914" s="17"/>
      <c r="AF914" s="17">
        <v>0.22598209637443201</v>
      </c>
      <c r="AG914" s="17">
        <v>9.5960268895807097E-2</v>
      </c>
      <c r="AH914" s="17">
        <v>0.14138687417350701</v>
      </c>
      <c r="AI914" s="17">
        <v>0.116801076859133</v>
      </c>
      <c r="AJ914" s="17">
        <v>5.6677489452690799E-2</v>
      </c>
      <c r="AK914" s="17"/>
      <c r="AL914" s="17">
        <v>8.9543228373209702E-2</v>
      </c>
      <c r="AM914" s="17">
        <v>0.109903063629499</v>
      </c>
      <c r="AN914" s="17">
        <v>0.15317207699323099</v>
      </c>
      <c r="AO914" s="17">
        <v>0.299898318652003</v>
      </c>
      <c r="AP914" s="17">
        <v>0.255346450084531</v>
      </c>
      <c r="AQ914" s="17"/>
      <c r="AR914" s="17">
        <v>0.25555746333739199</v>
      </c>
      <c r="AS914" s="17"/>
      <c r="AT914" s="17">
        <v>0.26800556314995999</v>
      </c>
      <c r="AU914" s="17"/>
      <c r="AV914" s="17">
        <v>0.29883091941988499</v>
      </c>
      <c r="AW914" s="17"/>
      <c r="AX914" s="17">
        <v>0.21202067820259801</v>
      </c>
      <c r="AY914" s="17">
        <v>0.21778584758716801</v>
      </c>
      <c r="AZ914" s="17"/>
      <c r="BA914" s="17">
        <v>9.0843209337022099E-2</v>
      </c>
      <c r="BB914" s="17">
        <v>0.181610909362203</v>
      </c>
    </row>
    <row r="915" spans="2:54">
      <c r="B915" t="s">
        <v>217</v>
      </c>
      <c r="C915" s="17">
        <v>0.352895059393112</v>
      </c>
      <c r="D915" s="17">
        <v>0.34771010724368501</v>
      </c>
      <c r="E915" s="17">
        <v>0.35711770125099701</v>
      </c>
      <c r="F915" s="17"/>
      <c r="G915" s="17">
        <v>0.414360765741149</v>
      </c>
      <c r="H915" s="17">
        <v>0.382370111836214</v>
      </c>
      <c r="I915" s="17">
        <v>0.383014992584365</v>
      </c>
      <c r="J915" s="17">
        <v>0.37829801353081799</v>
      </c>
      <c r="K915" s="17">
        <v>0.28832628990061998</v>
      </c>
      <c r="L915" s="17">
        <v>0.28390463762482698</v>
      </c>
      <c r="M915" s="17"/>
      <c r="N915" s="17">
        <v>0.36293853011603699</v>
      </c>
      <c r="O915" s="17">
        <v>0.31121645223657102</v>
      </c>
      <c r="P915" s="17">
        <v>0.44220374720865602</v>
      </c>
      <c r="Q915" s="17">
        <v>0.31468338511958099</v>
      </c>
      <c r="R915" s="17"/>
      <c r="S915" s="17">
        <v>0.33617866838550098</v>
      </c>
      <c r="T915" s="17">
        <v>0.32867290336628402</v>
      </c>
      <c r="U915" s="17">
        <v>0.312584230965889</v>
      </c>
      <c r="V915" s="17">
        <v>0.43770787934913202</v>
      </c>
      <c r="W915" s="17">
        <v>0.36946416764551898</v>
      </c>
      <c r="X915" s="17">
        <v>0.27744014690603902</v>
      </c>
      <c r="Y915" s="17">
        <v>0.325723207608619</v>
      </c>
      <c r="Z915" s="17">
        <v>0.40785906154266599</v>
      </c>
      <c r="AA915" s="17">
        <v>0.435330976177977</v>
      </c>
      <c r="AB915" s="17">
        <v>0.357923819237143</v>
      </c>
      <c r="AC915" s="17">
        <v>0.29341003335196197</v>
      </c>
      <c r="AD915" s="17">
        <v>0.36847531255794203</v>
      </c>
      <c r="AE915" s="17"/>
      <c r="AF915" s="17">
        <v>0.46743380931110501</v>
      </c>
      <c r="AG915" s="17">
        <v>0.26604072330120998</v>
      </c>
      <c r="AH915" s="17">
        <v>0.41493390323170998</v>
      </c>
      <c r="AI915" s="17">
        <v>0.39375394594453</v>
      </c>
      <c r="AJ915" s="17">
        <v>0.240339364994056</v>
      </c>
      <c r="AK915" s="17"/>
      <c r="AL915" s="17">
        <v>0.31638753312193302</v>
      </c>
      <c r="AM915" s="17">
        <v>0.38055263560580799</v>
      </c>
      <c r="AN915" s="17">
        <v>0.35159481784498198</v>
      </c>
      <c r="AO915" s="17">
        <v>0.36644855528958398</v>
      </c>
      <c r="AP915" s="17">
        <v>0.52076993572325203</v>
      </c>
      <c r="AQ915" s="17"/>
      <c r="AR915" s="17">
        <v>0.40040431675184701</v>
      </c>
      <c r="AS915" s="17"/>
      <c r="AT915" s="17">
        <v>0.400327322447534</v>
      </c>
      <c r="AU915" s="17"/>
      <c r="AV915" s="17">
        <v>0.43909849130633699</v>
      </c>
      <c r="AW915" s="17"/>
      <c r="AX915" s="17">
        <v>0.41885625320963299</v>
      </c>
      <c r="AY915" s="17">
        <v>0.44254482114064603</v>
      </c>
      <c r="AZ915" s="17"/>
      <c r="BA915" s="17">
        <v>0.28790631588572702</v>
      </c>
      <c r="BB915" s="17">
        <v>0.38309026417109598</v>
      </c>
    </row>
    <row r="916" spans="2:54">
      <c r="B916" t="s">
        <v>218</v>
      </c>
      <c r="C916" s="17">
        <v>0.219360284621267</v>
      </c>
      <c r="D916" s="17">
        <v>0.2157083912129</v>
      </c>
      <c r="E916" s="17">
        <v>0.223792078021913</v>
      </c>
      <c r="F916" s="17"/>
      <c r="G916" s="17">
        <v>0.240098118949615</v>
      </c>
      <c r="H916" s="17">
        <v>0.20518309868110901</v>
      </c>
      <c r="I916" s="17">
        <v>0.19849944062331201</v>
      </c>
      <c r="J916" s="17">
        <v>0.19232187835357201</v>
      </c>
      <c r="K916" s="17">
        <v>0.20799617933588199</v>
      </c>
      <c r="L916" s="17">
        <v>0.26511085612581597</v>
      </c>
      <c r="M916" s="17"/>
      <c r="N916" s="17">
        <v>0.21828272100558099</v>
      </c>
      <c r="O916" s="17">
        <v>0.26066886241869403</v>
      </c>
      <c r="P916" s="17">
        <v>0.191424158432971</v>
      </c>
      <c r="Q916" s="17">
        <v>0.19832172145480301</v>
      </c>
      <c r="R916" s="17"/>
      <c r="S916" s="17">
        <v>0.20894079092169399</v>
      </c>
      <c r="T916" s="17">
        <v>0.22930320987032801</v>
      </c>
      <c r="U916" s="17">
        <v>0.18879645135055501</v>
      </c>
      <c r="V916" s="17">
        <v>0.148249205284913</v>
      </c>
      <c r="W916" s="17">
        <v>0.26161793157272301</v>
      </c>
      <c r="X916" s="17">
        <v>0.34513980395608201</v>
      </c>
      <c r="Y916" s="17">
        <v>0.239787978358667</v>
      </c>
      <c r="Z916" s="17">
        <v>0.29867899944625198</v>
      </c>
      <c r="AA916" s="17">
        <v>0.16364532671007101</v>
      </c>
      <c r="AB916" s="17">
        <v>0.244437888355658</v>
      </c>
      <c r="AC916" s="17">
        <v>0.14253533525373299</v>
      </c>
      <c r="AD916" s="17">
        <v>0.122375219584304</v>
      </c>
      <c r="AE916" s="17"/>
      <c r="AF916" s="17">
        <v>0.18633165254527501</v>
      </c>
      <c r="AG916" s="17">
        <v>0.247119788576045</v>
      </c>
      <c r="AH916" s="17">
        <v>0.26594159549484803</v>
      </c>
      <c r="AI916" s="17">
        <v>0.183103957409675</v>
      </c>
      <c r="AJ916" s="17">
        <v>0.19334891259086001</v>
      </c>
      <c r="AK916" s="17"/>
      <c r="AL916" s="17">
        <v>0.230699297524465</v>
      </c>
      <c r="AM916" s="17">
        <v>0.235617007316408</v>
      </c>
      <c r="AN916" s="17">
        <v>0.252455066094109</v>
      </c>
      <c r="AO916" s="17">
        <v>0.16816570378968301</v>
      </c>
      <c r="AP916" s="17">
        <v>0.11710298587998499</v>
      </c>
      <c r="AQ916" s="17"/>
      <c r="AR916" s="17">
        <v>0.16305468044631499</v>
      </c>
      <c r="AS916" s="17"/>
      <c r="AT916" s="17">
        <v>0.12475014639088</v>
      </c>
      <c r="AU916" s="17"/>
      <c r="AV916" s="17">
        <v>0.14849974492471801</v>
      </c>
      <c r="AW916" s="17"/>
      <c r="AX916" s="17">
        <v>0.244223159821429</v>
      </c>
      <c r="AY916" s="17">
        <v>0.170905902805324</v>
      </c>
      <c r="AZ916" s="17"/>
      <c r="BA916" s="17">
        <v>0.21094874857235801</v>
      </c>
      <c r="BB916" s="17">
        <v>0.21256475702095501</v>
      </c>
    </row>
    <row r="917" spans="2:54">
      <c r="B917" t="s">
        <v>219</v>
      </c>
      <c r="C917" s="17">
        <v>0.196949911677435</v>
      </c>
      <c r="D917" s="17">
        <v>0.17234522993693999</v>
      </c>
      <c r="E917" s="17">
        <v>0.22404338732726101</v>
      </c>
      <c r="F917" s="17"/>
      <c r="G917" s="17">
        <v>0.152670243013936</v>
      </c>
      <c r="H917" s="17">
        <v>0.16462012029562401</v>
      </c>
      <c r="I917" s="17">
        <v>0.17317636947616399</v>
      </c>
      <c r="J917" s="17">
        <v>0.23784082164775</v>
      </c>
      <c r="K917" s="17">
        <v>0.20617039137600801</v>
      </c>
      <c r="L917" s="17">
        <v>0.23386724323680999</v>
      </c>
      <c r="M917" s="17"/>
      <c r="N917" s="17">
        <v>0.17504144637095401</v>
      </c>
      <c r="O917" s="17">
        <v>0.22760238044095901</v>
      </c>
      <c r="P917" s="17">
        <v>0.15033976429753301</v>
      </c>
      <c r="Q917" s="17">
        <v>0.22749789665890299</v>
      </c>
      <c r="R917" s="17"/>
      <c r="S917" s="17">
        <v>0.153104062277897</v>
      </c>
      <c r="T917" s="17">
        <v>0.23276543426794999</v>
      </c>
      <c r="U917" s="17">
        <v>0.30469709583184101</v>
      </c>
      <c r="V917" s="17">
        <v>0.14795836246007599</v>
      </c>
      <c r="W917" s="17">
        <v>0.147109650036088</v>
      </c>
      <c r="X917" s="17">
        <v>0.20670472935678</v>
      </c>
      <c r="Y917" s="17">
        <v>0.22509427590908801</v>
      </c>
      <c r="Z917" s="17">
        <v>0.14134924304801699</v>
      </c>
      <c r="AA917" s="17">
        <v>0.17436752441756601</v>
      </c>
      <c r="AB917" s="17">
        <v>0.18452226685862999</v>
      </c>
      <c r="AC917" s="17">
        <v>0.23967115031736599</v>
      </c>
      <c r="AD917" s="17">
        <v>0.25203993683260401</v>
      </c>
      <c r="AE917" s="17"/>
      <c r="AF917" s="17">
        <v>0.103344151383823</v>
      </c>
      <c r="AG917" s="17">
        <v>0.24316186564092099</v>
      </c>
      <c r="AH917" s="17">
        <v>0.14483705379643699</v>
      </c>
      <c r="AI917" s="17">
        <v>0.256517116881534</v>
      </c>
      <c r="AJ917" s="17">
        <v>0.27648823854197002</v>
      </c>
      <c r="AK917" s="17"/>
      <c r="AL917" s="17">
        <v>0.20825408852234301</v>
      </c>
      <c r="AM917" s="17">
        <v>0.18815832194518001</v>
      </c>
      <c r="AN917" s="17">
        <v>0.18841943576138001</v>
      </c>
      <c r="AO917" s="17">
        <v>0.118121507771631</v>
      </c>
      <c r="AP917" s="17">
        <v>0.10678062831223099</v>
      </c>
      <c r="AQ917" s="17"/>
      <c r="AR917" s="17">
        <v>0.150748557047236</v>
      </c>
      <c r="AS917" s="17"/>
      <c r="AT917" s="17">
        <v>0.153702325693472</v>
      </c>
      <c r="AU917" s="17"/>
      <c r="AV917" s="17">
        <v>8.9003236173369499E-2</v>
      </c>
      <c r="AW917" s="17"/>
      <c r="AX917" s="17">
        <v>0.109364588615875</v>
      </c>
      <c r="AY917" s="17">
        <v>0.14169473360436599</v>
      </c>
      <c r="AZ917" s="17"/>
      <c r="BA917" s="17">
        <v>0.24690652518980299</v>
      </c>
      <c r="BB917" s="17">
        <v>0.17797428316463501</v>
      </c>
    </row>
    <row r="918" spans="2:54">
      <c r="B918" t="s">
        <v>220</v>
      </c>
      <c r="C918" s="17">
        <v>8.9862213860529699E-2</v>
      </c>
      <c r="D918" s="17">
        <v>0.100753582552274</v>
      </c>
      <c r="E918" s="17">
        <v>7.8251423340948506E-2</v>
      </c>
      <c r="F918" s="17"/>
      <c r="G918" s="17">
        <v>3.5507678532267301E-2</v>
      </c>
      <c r="H918" s="17">
        <v>5.17694555374359E-2</v>
      </c>
      <c r="I918" s="17">
        <v>6.7443327819593404E-2</v>
      </c>
      <c r="J918" s="17">
        <v>7.6951113855051198E-2</v>
      </c>
      <c r="K918" s="17">
        <v>0.15876823564582301</v>
      </c>
      <c r="L918" s="17">
        <v>0.14146269231167999</v>
      </c>
      <c r="M918" s="17"/>
      <c r="N918" s="17">
        <v>7.2371799382145205E-2</v>
      </c>
      <c r="O918" s="17">
        <v>7.9102690925943395E-2</v>
      </c>
      <c r="P918" s="17">
        <v>0.101863722876951</v>
      </c>
      <c r="Q918" s="17">
        <v>0.108901970355092</v>
      </c>
      <c r="R918" s="17"/>
      <c r="S918" s="17">
        <v>6.7672360413071606E-2</v>
      </c>
      <c r="T918" s="17">
        <v>0.119542238016991</v>
      </c>
      <c r="U918" s="17">
        <v>7.5027212972789206E-2</v>
      </c>
      <c r="V918" s="17">
        <v>0.119805548768051</v>
      </c>
      <c r="W918" s="17">
        <v>9.7573554493255804E-2</v>
      </c>
      <c r="X918" s="17">
        <v>8.7613989944455406E-2</v>
      </c>
      <c r="Y918" s="17">
        <v>0.103317647268064</v>
      </c>
      <c r="Z918" s="17">
        <v>5.50013319982018E-2</v>
      </c>
      <c r="AA918" s="17">
        <v>1.7694075473817E-2</v>
      </c>
      <c r="AB918" s="17">
        <v>0.120603413876933</v>
      </c>
      <c r="AC918" s="17">
        <v>0.16632582169866</v>
      </c>
      <c r="AD918" s="17">
        <v>6.7590098866809695E-2</v>
      </c>
      <c r="AE918" s="17"/>
      <c r="AF918" s="17">
        <v>1.6908290385364198E-2</v>
      </c>
      <c r="AG918" s="17">
        <v>0.14771735358601701</v>
      </c>
      <c r="AH918" s="17">
        <v>3.2900573303497299E-2</v>
      </c>
      <c r="AI918" s="17">
        <v>4.9823902905129398E-2</v>
      </c>
      <c r="AJ918" s="17">
        <v>0.233145994420423</v>
      </c>
      <c r="AK918" s="17"/>
      <c r="AL918" s="17">
        <v>0.15511585245804899</v>
      </c>
      <c r="AM918" s="17">
        <v>8.5768971503104599E-2</v>
      </c>
      <c r="AN918" s="17">
        <v>5.43586033062982E-2</v>
      </c>
      <c r="AO918" s="17">
        <v>4.7365914497098302E-2</v>
      </c>
      <c r="AP918" s="17">
        <v>0</v>
      </c>
      <c r="AQ918" s="17"/>
      <c r="AR918" s="17">
        <v>3.02349824172095E-2</v>
      </c>
      <c r="AS918" s="17"/>
      <c r="AT918" s="17">
        <v>5.3214642318154801E-2</v>
      </c>
      <c r="AU918" s="17"/>
      <c r="AV918" s="17">
        <v>2.45676081756902E-2</v>
      </c>
      <c r="AW918" s="17"/>
      <c r="AX918" s="17">
        <v>1.55353201504653E-2</v>
      </c>
      <c r="AY918" s="17">
        <v>2.7068694862495898E-2</v>
      </c>
      <c r="AZ918" s="17"/>
      <c r="BA918" s="17">
        <v>0.16339520101509</v>
      </c>
      <c r="BB918" s="17">
        <v>4.4759786281111401E-2</v>
      </c>
    </row>
    <row r="919" spans="2:54">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row>
    <row r="920" spans="2:54">
      <c r="B920" s="6" t="s">
        <v>291</v>
      </c>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row>
    <row r="921" spans="2:54">
      <c r="B921" s="24" t="s">
        <v>31</v>
      </c>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row>
    <row r="922" spans="2:54">
      <c r="B922" t="s">
        <v>216</v>
      </c>
      <c r="C922" s="17">
        <v>0.32676388313320598</v>
      </c>
      <c r="D922" s="17">
        <v>0.31508217520593401</v>
      </c>
      <c r="E922" s="17">
        <v>0.34013083521695803</v>
      </c>
      <c r="F922" s="17"/>
      <c r="G922" s="17">
        <v>0.25295289510945301</v>
      </c>
      <c r="H922" s="17">
        <v>0.34239491573159297</v>
      </c>
      <c r="I922" s="17">
        <v>0.38111720982112701</v>
      </c>
      <c r="J922" s="17">
        <v>0.310741529897683</v>
      </c>
      <c r="K922" s="17">
        <v>0.32468456058724199</v>
      </c>
      <c r="L922" s="17">
        <v>0.33544857276309498</v>
      </c>
      <c r="M922" s="17"/>
      <c r="N922" s="17">
        <v>0.35997733459638598</v>
      </c>
      <c r="O922" s="17">
        <v>0.29469793717154502</v>
      </c>
      <c r="P922" s="17">
        <v>0.297486582610762</v>
      </c>
      <c r="Q922" s="17">
        <v>0.35074512558982202</v>
      </c>
      <c r="R922" s="17"/>
      <c r="S922" s="17">
        <v>0.36495159977497699</v>
      </c>
      <c r="T922" s="17">
        <v>0.28623055968695899</v>
      </c>
      <c r="U922" s="17">
        <v>0.30696148855902899</v>
      </c>
      <c r="V922" s="17">
        <v>0.30193951879280601</v>
      </c>
      <c r="W922" s="17">
        <v>0.248499469437166</v>
      </c>
      <c r="X922" s="17">
        <v>0.23509368824476801</v>
      </c>
      <c r="Y922" s="17">
        <v>0.306084787899706</v>
      </c>
      <c r="Z922" s="17">
        <v>0.30074140966491603</v>
      </c>
      <c r="AA922" s="17">
        <v>0.40326224317992798</v>
      </c>
      <c r="AB922" s="17">
        <v>0.35463196448516798</v>
      </c>
      <c r="AC922" s="17">
        <v>0.40933173359902503</v>
      </c>
      <c r="AD922" s="17">
        <v>0.492089500200043</v>
      </c>
      <c r="AE922" s="17"/>
      <c r="AF922" s="17">
        <v>0.41239470776711301</v>
      </c>
      <c r="AG922" s="17">
        <v>0.247383062083357</v>
      </c>
      <c r="AH922" s="17">
        <v>0.37209090453149002</v>
      </c>
      <c r="AI922" s="17">
        <v>0.400222628148245</v>
      </c>
      <c r="AJ922" s="17">
        <v>0.149646202494222</v>
      </c>
      <c r="AK922" s="17"/>
      <c r="AL922" s="17">
        <v>0.27707586662264999</v>
      </c>
      <c r="AM922" s="17">
        <v>0.29851594371948997</v>
      </c>
      <c r="AN922" s="17">
        <v>0.39135080978183101</v>
      </c>
      <c r="AO922" s="17">
        <v>0.40102387025744202</v>
      </c>
      <c r="AP922" s="17">
        <v>0.45599123775161599</v>
      </c>
      <c r="AQ922" s="17"/>
      <c r="AR922" s="17">
        <v>0.40516349776074101</v>
      </c>
      <c r="AS922" s="17"/>
      <c r="AT922" s="17">
        <v>0.42195557278562501</v>
      </c>
      <c r="AU922" s="17"/>
      <c r="AV922" s="17">
        <v>0.51173562501502201</v>
      </c>
      <c r="AW922" s="17"/>
      <c r="AX922" s="17">
        <v>0.39567801040722</v>
      </c>
      <c r="AY922" s="17">
        <v>0.421145550637958</v>
      </c>
      <c r="AZ922" s="17"/>
      <c r="BA922" s="17">
        <v>0.27302066647912199</v>
      </c>
      <c r="BB922" s="17">
        <v>0.401763174067853</v>
      </c>
    </row>
    <row r="923" spans="2:54">
      <c r="B923" t="s">
        <v>217</v>
      </c>
      <c r="C923" s="17">
        <v>0.37067377155794601</v>
      </c>
      <c r="D923" s="17">
        <v>0.36395105251461601</v>
      </c>
      <c r="E923" s="17">
        <v>0.376601536634253</v>
      </c>
      <c r="F923" s="17"/>
      <c r="G923" s="17">
        <v>0.38817489800786098</v>
      </c>
      <c r="H923" s="17">
        <v>0.32882765119249202</v>
      </c>
      <c r="I923" s="17">
        <v>0.34122225736326101</v>
      </c>
      <c r="J923" s="17">
        <v>0.39785336333110199</v>
      </c>
      <c r="K923" s="17">
        <v>0.358454509881797</v>
      </c>
      <c r="L923" s="17">
        <v>0.40418372411813702</v>
      </c>
      <c r="M923" s="17"/>
      <c r="N923" s="17">
        <v>0.37118899310257297</v>
      </c>
      <c r="O923" s="17">
        <v>0.36826475226767202</v>
      </c>
      <c r="P923" s="17">
        <v>0.40705156403968601</v>
      </c>
      <c r="Q923" s="17">
        <v>0.34695333122877903</v>
      </c>
      <c r="R923" s="17"/>
      <c r="S923" s="17">
        <v>0.34654805026615898</v>
      </c>
      <c r="T923" s="17">
        <v>0.39442588651021698</v>
      </c>
      <c r="U923" s="17">
        <v>0.43297952701606601</v>
      </c>
      <c r="V923" s="17">
        <v>0.38043139669422898</v>
      </c>
      <c r="W923" s="17">
        <v>0.33672348637305999</v>
      </c>
      <c r="X923" s="17">
        <v>0.39644570703514997</v>
      </c>
      <c r="Y923" s="17">
        <v>0.39136795175509298</v>
      </c>
      <c r="Z923" s="17">
        <v>0.39213214433640597</v>
      </c>
      <c r="AA923" s="17">
        <v>0.36402911438617602</v>
      </c>
      <c r="AB923" s="17">
        <v>0.36618757539151497</v>
      </c>
      <c r="AC923" s="17">
        <v>0.26482149392351501</v>
      </c>
      <c r="AD923" s="17">
        <v>0.30660259472095802</v>
      </c>
      <c r="AE923" s="17"/>
      <c r="AF923" s="17">
        <v>0.39058229510953901</v>
      </c>
      <c r="AG923" s="17">
        <v>0.41446341296688699</v>
      </c>
      <c r="AH923" s="17">
        <v>0.36171493689415202</v>
      </c>
      <c r="AI923" s="17">
        <v>0.30336954634617302</v>
      </c>
      <c r="AJ923" s="17">
        <v>0.34268057331631602</v>
      </c>
      <c r="AK923" s="17"/>
      <c r="AL923" s="17">
        <v>0.38597113075654799</v>
      </c>
      <c r="AM923" s="17">
        <v>0.35797263091088699</v>
      </c>
      <c r="AN923" s="17">
        <v>0.351242836656946</v>
      </c>
      <c r="AO923" s="17">
        <v>0.38188219279478802</v>
      </c>
      <c r="AP923" s="17">
        <v>0.35308572595288901</v>
      </c>
      <c r="AQ923" s="17"/>
      <c r="AR923" s="17">
        <v>0.34361146894646499</v>
      </c>
      <c r="AS923" s="17"/>
      <c r="AT923" s="17">
        <v>0.369236903781193</v>
      </c>
      <c r="AU923" s="17"/>
      <c r="AV923" s="17">
        <v>0.28082979063069202</v>
      </c>
      <c r="AW923" s="17"/>
      <c r="AX923" s="17">
        <v>0.42837362815053898</v>
      </c>
      <c r="AY923" s="17">
        <v>0.34450910120872102</v>
      </c>
      <c r="AZ923" s="17"/>
      <c r="BA923" s="17">
        <v>0.38149287420371703</v>
      </c>
      <c r="BB923" s="17">
        <v>0.34959028379666202</v>
      </c>
    </row>
    <row r="924" spans="2:54">
      <c r="B924" t="s">
        <v>218</v>
      </c>
      <c r="C924" s="17">
        <v>0.14578313621064301</v>
      </c>
      <c r="D924" s="17">
        <v>0.15254810766583499</v>
      </c>
      <c r="E924" s="17">
        <v>0.138765556823787</v>
      </c>
      <c r="F924" s="17"/>
      <c r="G924" s="17">
        <v>0.170162844666953</v>
      </c>
      <c r="H924" s="17">
        <v>0.14844554602631399</v>
      </c>
      <c r="I924" s="17">
        <v>0.13636620080568401</v>
      </c>
      <c r="J924" s="17">
        <v>0.121925747497472</v>
      </c>
      <c r="K924" s="17">
        <v>0.152733545670726</v>
      </c>
      <c r="L924" s="17">
        <v>0.14955572762896199</v>
      </c>
      <c r="M924" s="17"/>
      <c r="N924" s="17">
        <v>0.13579687361193801</v>
      </c>
      <c r="O924" s="17">
        <v>0.16540638815804201</v>
      </c>
      <c r="P924" s="17">
        <v>0.13326848966982799</v>
      </c>
      <c r="Q924" s="17">
        <v>0.14033680548584501</v>
      </c>
      <c r="R924" s="17"/>
      <c r="S924" s="17">
        <v>9.66655817407025E-2</v>
      </c>
      <c r="T924" s="17">
        <v>0.15089553648912099</v>
      </c>
      <c r="U924" s="17">
        <v>0.148879713722707</v>
      </c>
      <c r="V924" s="17">
        <v>0.121793983523832</v>
      </c>
      <c r="W924" s="17">
        <v>0.20498279407344699</v>
      </c>
      <c r="X924" s="17">
        <v>0.21568017644599799</v>
      </c>
      <c r="Y924" s="17">
        <v>0.12767694760190099</v>
      </c>
      <c r="Z924" s="17">
        <v>0.161470626360074</v>
      </c>
      <c r="AA924" s="17">
        <v>0.13204130378078099</v>
      </c>
      <c r="AB924" s="17">
        <v>0.18324544961118899</v>
      </c>
      <c r="AC924" s="17">
        <v>0.148425574060183</v>
      </c>
      <c r="AD924" s="17">
        <v>6.2801954059050397E-2</v>
      </c>
      <c r="AE924" s="17"/>
      <c r="AF924" s="17">
        <v>0.115100874464815</v>
      </c>
      <c r="AG924" s="17">
        <v>0.158802815647622</v>
      </c>
      <c r="AH924" s="17">
        <v>0.17112088071055201</v>
      </c>
      <c r="AI924" s="17">
        <v>0.12278604889375</v>
      </c>
      <c r="AJ924" s="17">
        <v>0.17339435023904601</v>
      </c>
      <c r="AK924" s="17"/>
      <c r="AL924" s="17">
        <v>0.167528874180179</v>
      </c>
      <c r="AM924" s="17">
        <v>0.15936274516976501</v>
      </c>
      <c r="AN924" s="17">
        <v>0.13861936761468999</v>
      </c>
      <c r="AO924" s="17">
        <v>9.5696742560676895E-2</v>
      </c>
      <c r="AP924" s="17">
        <v>5.98913460088044E-2</v>
      </c>
      <c r="AQ924" s="17"/>
      <c r="AR924" s="17">
        <v>0.112598023528182</v>
      </c>
      <c r="AS924" s="17"/>
      <c r="AT924" s="17">
        <v>6.8255511144334299E-2</v>
      </c>
      <c r="AU924" s="17"/>
      <c r="AV924" s="17">
        <v>0.114201670404615</v>
      </c>
      <c r="AW924" s="17"/>
      <c r="AX924" s="17">
        <v>8.2317027183938699E-2</v>
      </c>
      <c r="AY924" s="17">
        <v>0.124793839081936</v>
      </c>
      <c r="AZ924" s="17"/>
      <c r="BA924" s="17">
        <v>0.144147376238067</v>
      </c>
      <c r="BB924" s="17">
        <v>0.12543353894443299</v>
      </c>
    </row>
    <row r="925" spans="2:54">
      <c r="B925" t="s">
        <v>219</v>
      </c>
      <c r="C925" s="17">
        <v>0.10087138526726699</v>
      </c>
      <c r="D925" s="17">
        <v>9.6220303592783302E-2</v>
      </c>
      <c r="E925" s="17">
        <v>0.10613033794369101</v>
      </c>
      <c r="F925" s="17"/>
      <c r="G925" s="17">
        <v>0.13507381793359299</v>
      </c>
      <c r="H925" s="17">
        <v>0.122139465767024</v>
      </c>
      <c r="I925" s="17">
        <v>0.12140559384232601</v>
      </c>
      <c r="J925" s="17">
        <v>0.11433613598060401</v>
      </c>
      <c r="K925" s="17">
        <v>8.6982954285437994E-2</v>
      </c>
      <c r="L925" s="17">
        <v>4.0295163808455402E-2</v>
      </c>
      <c r="M925" s="17"/>
      <c r="N925" s="17">
        <v>9.3045944673700906E-2</v>
      </c>
      <c r="O925" s="17">
        <v>0.12180702037491301</v>
      </c>
      <c r="P925" s="17">
        <v>9.7717473284275505E-2</v>
      </c>
      <c r="Q925" s="17">
        <v>9.1728367736442801E-2</v>
      </c>
      <c r="R925" s="17"/>
      <c r="S925" s="17">
        <v>0.107686010493847</v>
      </c>
      <c r="T925" s="17">
        <v>0.117633588593323</v>
      </c>
      <c r="U925" s="17">
        <v>9.3815947962113705E-2</v>
      </c>
      <c r="V925" s="17">
        <v>0.13281727093172899</v>
      </c>
      <c r="W925" s="17">
        <v>0.11167050435029199</v>
      </c>
      <c r="X925" s="17">
        <v>9.7686646589044607E-2</v>
      </c>
      <c r="Y925" s="17">
        <v>8.5594068489289299E-2</v>
      </c>
      <c r="Z925" s="17">
        <v>9.0654487640403306E-2</v>
      </c>
      <c r="AA925" s="17">
        <v>0.100667338653114</v>
      </c>
      <c r="AB925" s="17">
        <v>6.4459385268976502E-2</v>
      </c>
      <c r="AC925" s="17">
        <v>8.3569843590319298E-2</v>
      </c>
      <c r="AD925" s="17">
        <v>9.6661496297563404E-2</v>
      </c>
      <c r="AE925" s="17"/>
      <c r="AF925" s="17">
        <v>5.7959205506229301E-2</v>
      </c>
      <c r="AG925" s="17">
        <v>0.12779246154902399</v>
      </c>
      <c r="AH925" s="17">
        <v>5.13371774847678E-2</v>
      </c>
      <c r="AI925" s="17">
        <v>0.13903778783224899</v>
      </c>
      <c r="AJ925" s="17">
        <v>0.16882939076483</v>
      </c>
      <c r="AK925" s="17"/>
      <c r="AL925" s="17">
        <v>9.1296306534600996E-2</v>
      </c>
      <c r="AM925" s="17">
        <v>0.12724858328036501</v>
      </c>
      <c r="AN925" s="17">
        <v>8.2094729541787398E-2</v>
      </c>
      <c r="AO925" s="17">
        <v>9.6776358081230501E-2</v>
      </c>
      <c r="AP925" s="17">
        <v>9.0503447155083794E-2</v>
      </c>
      <c r="AQ925" s="17"/>
      <c r="AR925" s="17">
        <v>0.10181681410588</v>
      </c>
      <c r="AS925" s="17"/>
      <c r="AT925" s="17">
        <v>0.12748122565828701</v>
      </c>
      <c r="AU925" s="17"/>
      <c r="AV925" s="17">
        <v>4.4604856014080298E-2</v>
      </c>
      <c r="AW925" s="17"/>
      <c r="AX925" s="17">
        <v>8.20210733084384E-2</v>
      </c>
      <c r="AY925" s="17">
        <v>7.9079301962079102E-2</v>
      </c>
      <c r="AZ925" s="17"/>
      <c r="BA925" s="17">
        <v>0.102706706876704</v>
      </c>
      <c r="BB925" s="17">
        <v>9.4834325944789605E-2</v>
      </c>
    </row>
    <row r="926" spans="2:54">
      <c r="B926" t="s">
        <v>220</v>
      </c>
      <c r="C926" s="17">
        <v>5.5907823830938098E-2</v>
      </c>
      <c r="D926" s="17">
        <v>7.2198361020831506E-2</v>
      </c>
      <c r="E926" s="17">
        <v>3.8371733381310898E-2</v>
      </c>
      <c r="F926" s="17"/>
      <c r="G926" s="17">
        <v>5.3635544282139999E-2</v>
      </c>
      <c r="H926" s="17">
        <v>5.8192421282576498E-2</v>
      </c>
      <c r="I926" s="17">
        <v>1.9888738167601401E-2</v>
      </c>
      <c r="J926" s="17">
        <v>5.5143223293139101E-2</v>
      </c>
      <c r="K926" s="17">
        <v>7.7144429574797502E-2</v>
      </c>
      <c r="L926" s="17">
        <v>7.0516811681350502E-2</v>
      </c>
      <c r="M926" s="17"/>
      <c r="N926" s="17">
        <v>3.9990854015401998E-2</v>
      </c>
      <c r="O926" s="17">
        <v>4.9823902027827702E-2</v>
      </c>
      <c r="P926" s="17">
        <v>6.4475890395448404E-2</v>
      </c>
      <c r="Q926" s="17">
        <v>7.0236369959111797E-2</v>
      </c>
      <c r="R926" s="17"/>
      <c r="S926" s="17">
        <v>8.4148757724314197E-2</v>
      </c>
      <c r="T926" s="17">
        <v>5.08144287203805E-2</v>
      </c>
      <c r="U926" s="17">
        <v>1.73633227400854E-2</v>
      </c>
      <c r="V926" s="17">
        <v>6.3017830057403995E-2</v>
      </c>
      <c r="W926" s="17">
        <v>9.8123745766035206E-2</v>
      </c>
      <c r="X926" s="17">
        <v>5.50937816850397E-2</v>
      </c>
      <c r="Y926" s="17">
        <v>8.9276244254010304E-2</v>
      </c>
      <c r="Z926" s="17">
        <v>5.50013319982018E-2</v>
      </c>
      <c r="AA926" s="17">
        <v>0</v>
      </c>
      <c r="AB926" s="17">
        <v>3.1475625243151097E-2</v>
      </c>
      <c r="AC926" s="17">
        <v>9.3851354826957306E-2</v>
      </c>
      <c r="AD926" s="17">
        <v>4.1844454722385099E-2</v>
      </c>
      <c r="AE926" s="17"/>
      <c r="AF926" s="17">
        <v>2.3962917152303101E-2</v>
      </c>
      <c r="AG926" s="17">
        <v>5.1558247753110097E-2</v>
      </c>
      <c r="AH926" s="17">
        <v>4.3736100379038099E-2</v>
      </c>
      <c r="AI926" s="17">
        <v>3.4583988779582901E-2</v>
      </c>
      <c r="AJ926" s="17">
        <v>0.165449483185586</v>
      </c>
      <c r="AK926" s="17"/>
      <c r="AL926" s="17">
        <v>7.8127821906021397E-2</v>
      </c>
      <c r="AM926" s="17">
        <v>5.6900096919492903E-2</v>
      </c>
      <c r="AN926" s="17">
        <v>3.6692256404744703E-2</v>
      </c>
      <c r="AO926" s="17">
        <v>2.46208363058627E-2</v>
      </c>
      <c r="AP926" s="17">
        <v>4.0528243131606599E-2</v>
      </c>
      <c r="AQ926" s="17"/>
      <c r="AR926" s="17">
        <v>3.6810195658731601E-2</v>
      </c>
      <c r="AS926" s="17"/>
      <c r="AT926" s="17">
        <v>1.3070786630560801E-2</v>
      </c>
      <c r="AU926" s="17"/>
      <c r="AV926" s="17">
        <v>4.86280579355906E-2</v>
      </c>
      <c r="AW926" s="17"/>
      <c r="AX926" s="17">
        <v>1.1610260949863199E-2</v>
      </c>
      <c r="AY926" s="17">
        <v>3.04722071093056E-2</v>
      </c>
      <c r="AZ926" s="17"/>
      <c r="BA926" s="17">
        <v>9.8632376202390001E-2</v>
      </c>
      <c r="BB926" s="17">
        <v>2.8378677246262599E-2</v>
      </c>
    </row>
    <row r="927" spans="2:54">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row>
    <row r="928" spans="2:54">
      <c r="B928" s="6" t="s">
        <v>292</v>
      </c>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row>
    <row r="929" spans="2:54">
      <c r="B929" s="24" t="s">
        <v>31</v>
      </c>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row>
    <row r="930" spans="2:54">
      <c r="B930" t="s">
        <v>216</v>
      </c>
      <c r="C930" s="17">
        <v>0.23788818924934499</v>
      </c>
      <c r="D930" s="17">
        <v>0.24334138061348501</v>
      </c>
      <c r="E930" s="17">
        <v>0.232491271148309</v>
      </c>
      <c r="F930" s="17"/>
      <c r="G930" s="17">
        <v>0.236084524786075</v>
      </c>
      <c r="H930" s="17">
        <v>0.254470101652156</v>
      </c>
      <c r="I930" s="17">
        <v>0.23862285985395101</v>
      </c>
      <c r="J930" s="17">
        <v>0.23057614484320799</v>
      </c>
      <c r="K930" s="17">
        <v>0.22995322545156199</v>
      </c>
      <c r="L930" s="17">
        <v>0.23596086672448999</v>
      </c>
      <c r="M930" s="17"/>
      <c r="N930" s="17">
        <v>0.25735388191416297</v>
      </c>
      <c r="O930" s="17">
        <v>0.22970582414503299</v>
      </c>
      <c r="P930" s="17">
        <v>0.213031459024451</v>
      </c>
      <c r="Q930" s="17">
        <v>0.24469663404018599</v>
      </c>
      <c r="R930" s="17"/>
      <c r="S930" s="17">
        <v>0.30325504147794702</v>
      </c>
      <c r="T930" s="17">
        <v>0.198846252527907</v>
      </c>
      <c r="U930" s="17">
        <v>0.22908275553364099</v>
      </c>
      <c r="V930" s="17">
        <v>0.211263873155493</v>
      </c>
      <c r="W930" s="17">
        <v>0.195114760303009</v>
      </c>
      <c r="X930" s="17">
        <v>0.17464348717622699</v>
      </c>
      <c r="Y930" s="17">
        <v>0.22086981960326299</v>
      </c>
      <c r="Z930" s="17">
        <v>0.28247528531815103</v>
      </c>
      <c r="AA930" s="17">
        <v>0.29400643262868198</v>
      </c>
      <c r="AB930" s="17">
        <v>0.24941744205604</v>
      </c>
      <c r="AC930" s="17">
        <v>0.222152157367767</v>
      </c>
      <c r="AD930" s="17">
        <v>0.24511419474875301</v>
      </c>
      <c r="AE930" s="17"/>
      <c r="AF930" s="17">
        <v>0.355820120801079</v>
      </c>
      <c r="AG930" s="17">
        <v>0.17934971953697801</v>
      </c>
      <c r="AH930" s="17">
        <v>0.23655766527154601</v>
      </c>
      <c r="AI930" s="17">
        <v>0.19189406824391</v>
      </c>
      <c r="AJ930" s="17">
        <v>8.7478777178605305E-2</v>
      </c>
      <c r="AK930" s="17"/>
      <c r="AL930" s="17">
        <v>0.189066657163352</v>
      </c>
      <c r="AM930" s="17">
        <v>0.205837159871049</v>
      </c>
      <c r="AN930" s="17">
        <v>0.292049753798862</v>
      </c>
      <c r="AO930" s="17">
        <v>0.30292293586309699</v>
      </c>
      <c r="AP930" s="17">
        <v>0.35826447609919498</v>
      </c>
      <c r="AQ930" s="17"/>
      <c r="AR930" s="17">
        <v>0.31998339754782101</v>
      </c>
      <c r="AS930" s="17"/>
      <c r="AT930" s="17">
        <v>0.345930304789768</v>
      </c>
      <c r="AU930" s="17"/>
      <c r="AV930" s="17">
        <v>0.449246105865864</v>
      </c>
      <c r="AW930" s="17"/>
      <c r="AX930" s="17">
        <v>0.31152444042136901</v>
      </c>
      <c r="AY930" s="17">
        <v>0.327923117384812</v>
      </c>
      <c r="AZ930" s="17"/>
      <c r="BA930" s="17">
        <v>0.17706838822811299</v>
      </c>
      <c r="BB930" s="17">
        <v>0.29019991984751697</v>
      </c>
    </row>
    <row r="931" spans="2:54">
      <c r="B931" t="s">
        <v>217</v>
      </c>
      <c r="C931" s="17">
        <v>0.41297836594027598</v>
      </c>
      <c r="D931" s="17">
        <v>0.41065565472500698</v>
      </c>
      <c r="E931" s="17">
        <v>0.414228440752411</v>
      </c>
      <c r="F931" s="17"/>
      <c r="G931" s="17">
        <v>0.37627297816445299</v>
      </c>
      <c r="H931" s="17">
        <v>0.39363227413365998</v>
      </c>
      <c r="I931" s="17">
        <v>0.45730799577772302</v>
      </c>
      <c r="J931" s="17">
        <v>0.471322914722138</v>
      </c>
      <c r="K931" s="17">
        <v>0.359382466477149</v>
      </c>
      <c r="L931" s="17">
        <v>0.40732176757495397</v>
      </c>
      <c r="M931" s="17"/>
      <c r="N931" s="17">
        <v>0.41739026093214698</v>
      </c>
      <c r="O931" s="17">
        <v>0.34130537302342201</v>
      </c>
      <c r="P931" s="17">
        <v>0.48622414238544998</v>
      </c>
      <c r="Q931" s="17">
        <v>0.42984412826706098</v>
      </c>
      <c r="R931" s="17"/>
      <c r="S931" s="17">
        <v>0.44473160869927503</v>
      </c>
      <c r="T931" s="17">
        <v>0.38894351511322001</v>
      </c>
      <c r="U931" s="17">
        <v>0.36917780908627201</v>
      </c>
      <c r="V931" s="17">
        <v>0.486863787976135</v>
      </c>
      <c r="W931" s="17">
        <v>0.41009050682348003</v>
      </c>
      <c r="X931" s="17">
        <v>0.365390493805543</v>
      </c>
      <c r="Y931" s="17">
        <v>0.35914945881174898</v>
      </c>
      <c r="Z931" s="17">
        <v>0.363991603797025</v>
      </c>
      <c r="AA931" s="17">
        <v>0.48859396257319199</v>
      </c>
      <c r="AB931" s="17">
        <v>0.39911645378327898</v>
      </c>
      <c r="AC931" s="17">
        <v>0.31684027520574898</v>
      </c>
      <c r="AD931" s="17">
        <v>0.53470194092186696</v>
      </c>
      <c r="AE931" s="17"/>
      <c r="AF931" s="17">
        <v>0.43280499472121198</v>
      </c>
      <c r="AG931" s="17">
        <v>0.39895006196068999</v>
      </c>
      <c r="AH931" s="17">
        <v>0.44361351203752403</v>
      </c>
      <c r="AI931" s="17">
        <v>0.470279901649929</v>
      </c>
      <c r="AJ931" s="17">
        <v>0.39413084758705602</v>
      </c>
      <c r="AK931" s="17"/>
      <c r="AL931" s="17">
        <v>0.44059943880295999</v>
      </c>
      <c r="AM931" s="17">
        <v>0.43890321550365602</v>
      </c>
      <c r="AN931" s="17">
        <v>0.37166887769919799</v>
      </c>
      <c r="AO931" s="17">
        <v>0.41424340044720598</v>
      </c>
      <c r="AP931" s="17">
        <v>0.508968510942854</v>
      </c>
      <c r="AQ931" s="17"/>
      <c r="AR931" s="17">
        <v>0.399589447545109</v>
      </c>
      <c r="AS931" s="17"/>
      <c r="AT931" s="17">
        <v>0.35441171699012097</v>
      </c>
      <c r="AU931" s="17"/>
      <c r="AV931" s="17">
        <v>0.35847053120290501</v>
      </c>
      <c r="AW931" s="17"/>
      <c r="AX931" s="17">
        <v>0.48186875639071802</v>
      </c>
      <c r="AY931" s="17">
        <v>0.42576960539623299</v>
      </c>
      <c r="AZ931" s="17"/>
      <c r="BA931" s="17">
        <v>0.42516192740742698</v>
      </c>
      <c r="BB931" s="17">
        <v>0.42681466430196902</v>
      </c>
    </row>
    <row r="932" spans="2:54">
      <c r="B932" t="s">
        <v>218</v>
      </c>
      <c r="C932" s="17">
        <v>0.172601067384414</v>
      </c>
      <c r="D932" s="17">
        <v>0.17598800689212199</v>
      </c>
      <c r="E932" s="17">
        <v>0.169302733232746</v>
      </c>
      <c r="F932" s="17"/>
      <c r="G932" s="17">
        <v>0.18265642691629699</v>
      </c>
      <c r="H932" s="17">
        <v>0.17986581099901799</v>
      </c>
      <c r="I932" s="17">
        <v>0.13565675321928</v>
      </c>
      <c r="J932" s="17">
        <v>0.13134100590471401</v>
      </c>
      <c r="K932" s="17">
        <v>0.19043510740834499</v>
      </c>
      <c r="L932" s="17">
        <v>0.211852394262944</v>
      </c>
      <c r="M932" s="17"/>
      <c r="N932" s="17">
        <v>0.169071162369508</v>
      </c>
      <c r="O932" s="17">
        <v>0.23226906325225599</v>
      </c>
      <c r="P932" s="17">
        <v>0.13353490194067499</v>
      </c>
      <c r="Q932" s="17">
        <v>0.14322337208636199</v>
      </c>
      <c r="R932" s="17"/>
      <c r="S932" s="17">
        <v>0.114914037612866</v>
      </c>
      <c r="T932" s="17">
        <v>0.23040355239727001</v>
      </c>
      <c r="U932" s="17">
        <v>0.28530748174560799</v>
      </c>
      <c r="V932" s="17">
        <v>0.103230241544227</v>
      </c>
      <c r="W932" s="17">
        <v>0.21510635595095001</v>
      </c>
      <c r="X932" s="17">
        <v>0.23677350044023701</v>
      </c>
      <c r="Y932" s="17">
        <v>0.166885313330049</v>
      </c>
      <c r="Z932" s="17">
        <v>0.17329234890414899</v>
      </c>
      <c r="AA932" s="17">
        <v>8.9431271285861993E-2</v>
      </c>
      <c r="AB932" s="17">
        <v>0.18307499488150999</v>
      </c>
      <c r="AC932" s="17">
        <v>0.17875099676891801</v>
      </c>
      <c r="AD932" s="17">
        <v>0.10251509132379</v>
      </c>
      <c r="AE932" s="17"/>
      <c r="AF932" s="17">
        <v>9.4111945506623301E-2</v>
      </c>
      <c r="AG932" s="17">
        <v>0.21716166833727199</v>
      </c>
      <c r="AH932" s="17">
        <v>0.20721883397746399</v>
      </c>
      <c r="AI932" s="17">
        <v>0.19153805756704101</v>
      </c>
      <c r="AJ932" s="17">
        <v>0.18525850014755799</v>
      </c>
      <c r="AK932" s="17"/>
      <c r="AL932" s="17">
        <v>0.180731876221319</v>
      </c>
      <c r="AM932" s="17">
        <v>0.16740526828577601</v>
      </c>
      <c r="AN932" s="17">
        <v>0.181403579063209</v>
      </c>
      <c r="AO932" s="17">
        <v>0.15571516199524901</v>
      </c>
      <c r="AP932" s="17">
        <v>3.23474238175398E-2</v>
      </c>
      <c r="AQ932" s="17"/>
      <c r="AR932" s="17">
        <v>0.124351405194501</v>
      </c>
      <c r="AS932" s="17"/>
      <c r="AT932" s="17">
        <v>0.116180383162147</v>
      </c>
      <c r="AU932" s="17"/>
      <c r="AV932" s="17">
        <v>7.0224660098140407E-2</v>
      </c>
      <c r="AW932" s="17"/>
      <c r="AX932" s="17">
        <v>6.0496144661653803E-2</v>
      </c>
      <c r="AY932" s="17">
        <v>0.100581241128229</v>
      </c>
      <c r="AZ932" s="17"/>
      <c r="BA932" s="17">
        <v>0.17776148616762799</v>
      </c>
      <c r="BB932" s="17">
        <v>0.145759127789202</v>
      </c>
    </row>
    <row r="933" spans="2:54">
      <c r="B933" t="s">
        <v>219</v>
      </c>
      <c r="C933" s="17">
        <v>0.110771412849346</v>
      </c>
      <c r="D933" s="17">
        <v>9.4710555918422507E-2</v>
      </c>
      <c r="E933" s="17">
        <v>0.12841843735137601</v>
      </c>
      <c r="F933" s="17"/>
      <c r="G933" s="17">
        <v>0.122443751164655</v>
      </c>
      <c r="H933" s="17">
        <v>0.13363581621645401</v>
      </c>
      <c r="I933" s="17">
        <v>0.13242997043222701</v>
      </c>
      <c r="J933" s="17">
        <v>0.104593518829167</v>
      </c>
      <c r="K933" s="17">
        <v>0.117258630817705</v>
      </c>
      <c r="L933" s="17">
        <v>6.5940893785819896E-2</v>
      </c>
      <c r="M933" s="17"/>
      <c r="N933" s="17">
        <v>9.1080846099975604E-2</v>
      </c>
      <c r="O933" s="17">
        <v>0.126538375968029</v>
      </c>
      <c r="P933" s="17">
        <v>0.117530043895701</v>
      </c>
      <c r="Q933" s="17">
        <v>0.108680909542029</v>
      </c>
      <c r="R933" s="17"/>
      <c r="S933" s="17">
        <v>8.4262162190901296E-2</v>
      </c>
      <c r="T933" s="17">
        <v>0.111508901272752</v>
      </c>
      <c r="U933" s="17">
        <v>9.9068630894393495E-2</v>
      </c>
      <c r="V933" s="17">
        <v>7.8650198439757901E-2</v>
      </c>
      <c r="W933" s="17">
        <v>7.2311126025671094E-2</v>
      </c>
      <c r="X933" s="17">
        <v>0.138174469600613</v>
      </c>
      <c r="Y933" s="17">
        <v>0.18597588771256399</v>
      </c>
      <c r="Z933" s="17">
        <v>6.5434153026891498E-2</v>
      </c>
      <c r="AA933" s="17">
        <v>0.111111199471375</v>
      </c>
      <c r="AB933" s="17">
        <v>0.13691548403602</v>
      </c>
      <c r="AC933" s="17">
        <v>0.16232493650319299</v>
      </c>
      <c r="AD933" s="17">
        <v>8.1234328239518303E-2</v>
      </c>
      <c r="AE933" s="17"/>
      <c r="AF933" s="17">
        <v>8.1351078750698594E-2</v>
      </c>
      <c r="AG933" s="17">
        <v>0.137432325304784</v>
      </c>
      <c r="AH933" s="17">
        <v>5.13480059326187E-2</v>
      </c>
      <c r="AI933" s="17">
        <v>0.113979834873431</v>
      </c>
      <c r="AJ933" s="17">
        <v>0.16752601774444101</v>
      </c>
      <c r="AK933" s="17"/>
      <c r="AL933" s="17">
        <v>0.11204408312742099</v>
      </c>
      <c r="AM933" s="17">
        <v>0.110750976864829</v>
      </c>
      <c r="AN933" s="17">
        <v>0.118584077699686</v>
      </c>
      <c r="AO933" s="17">
        <v>5.4145904355260503E-2</v>
      </c>
      <c r="AP933" s="17">
        <v>5.98913460088044E-2</v>
      </c>
      <c r="AQ933" s="17"/>
      <c r="AR933" s="17">
        <v>0.118854203924738</v>
      </c>
      <c r="AS933" s="17"/>
      <c r="AT933" s="17">
        <v>0.13820498246785301</v>
      </c>
      <c r="AU933" s="17"/>
      <c r="AV933" s="17">
        <v>0.101222302382684</v>
      </c>
      <c r="AW933" s="17"/>
      <c r="AX933" s="17">
        <v>0.128586587729178</v>
      </c>
      <c r="AY933" s="17">
        <v>0.10187253657295001</v>
      </c>
      <c r="AZ933" s="17"/>
      <c r="BA933" s="17">
        <v>0.113553668455163</v>
      </c>
      <c r="BB933" s="17">
        <v>9.6955090615872402E-2</v>
      </c>
    </row>
    <row r="934" spans="2:54">
      <c r="B934" t="s">
        <v>220</v>
      </c>
      <c r="C934" s="17">
        <v>6.5760964576619105E-2</v>
      </c>
      <c r="D934" s="17">
        <v>7.5304401850963404E-2</v>
      </c>
      <c r="E934" s="17">
        <v>5.5559117515158699E-2</v>
      </c>
      <c r="F934" s="17"/>
      <c r="G934" s="17">
        <v>8.2542318968519005E-2</v>
      </c>
      <c r="H934" s="17">
        <v>3.8395996998712698E-2</v>
      </c>
      <c r="I934" s="17">
        <v>3.5982420716819202E-2</v>
      </c>
      <c r="J934" s="17">
        <v>6.2166415700772401E-2</v>
      </c>
      <c r="K934" s="17">
        <v>0.102970569845239</v>
      </c>
      <c r="L934" s="17">
        <v>7.8924077651792102E-2</v>
      </c>
      <c r="M934" s="17"/>
      <c r="N934" s="17">
        <v>6.5103848684206295E-2</v>
      </c>
      <c r="O934" s="17">
        <v>7.01813636112604E-2</v>
      </c>
      <c r="P934" s="17">
        <v>4.9679452753723097E-2</v>
      </c>
      <c r="Q934" s="17">
        <v>7.3554956064361701E-2</v>
      </c>
      <c r="R934" s="17"/>
      <c r="S934" s="17">
        <v>5.2837150019010702E-2</v>
      </c>
      <c r="T934" s="17">
        <v>7.0297778688851204E-2</v>
      </c>
      <c r="U934" s="17">
        <v>1.73633227400854E-2</v>
      </c>
      <c r="V934" s="17">
        <v>0.11999189888438699</v>
      </c>
      <c r="W934" s="17">
        <v>0.10737725089689</v>
      </c>
      <c r="X934" s="17">
        <v>8.5018048977379898E-2</v>
      </c>
      <c r="Y934" s="17">
        <v>6.7119520542375605E-2</v>
      </c>
      <c r="Z934" s="17">
        <v>0.114806608953783</v>
      </c>
      <c r="AA934" s="17">
        <v>1.6857134040889E-2</v>
      </c>
      <c r="AB934" s="17">
        <v>3.1475625243151097E-2</v>
      </c>
      <c r="AC934" s="17">
        <v>0.119931634154373</v>
      </c>
      <c r="AD934" s="17">
        <v>3.6434444766072001E-2</v>
      </c>
      <c r="AE934" s="17"/>
      <c r="AF934" s="17">
        <v>3.5911860220386997E-2</v>
      </c>
      <c r="AG934" s="17">
        <v>6.7106224860275704E-2</v>
      </c>
      <c r="AH934" s="17">
        <v>6.1261982780846699E-2</v>
      </c>
      <c r="AI934" s="17">
        <v>3.2308137665689199E-2</v>
      </c>
      <c r="AJ934" s="17">
        <v>0.16560585734234001</v>
      </c>
      <c r="AK934" s="17"/>
      <c r="AL934" s="17">
        <v>7.7557944684947394E-2</v>
      </c>
      <c r="AM934" s="17">
        <v>7.7103379474690203E-2</v>
      </c>
      <c r="AN934" s="17">
        <v>3.6293711739044603E-2</v>
      </c>
      <c r="AO934" s="17">
        <v>7.2972597339186998E-2</v>
      </c>
      <c r="AP934" s="17">
        <v>4.0528243131606599E-2</v>
      </c>
      <c r="AQ934" s="17"/>
      <c r="AR934" s="17">
        <v>3.7221545787831399E-2</v>
      </c>
      <c r="AS934" s="17"/>
      <c r="AT934" s="17">
        <v>4.5272612590109902E-2</v>
      </c>
      <c r="AU934" s="17"/>
      <c r="AV934" s="17">
        <v>2.0836400450406901E-2</v>
      </c>
      <c r="AW934" s="17"/>
      <c r="AX934" s="17">
        <v>1.7524070797081199E-2</v>
      </c>
      <c r="AY934" s="17">
        <v>4.3853499517776701E-2</v>
      </c>
      <c r="AZ934" s="17"/>
      <c r="BA934" s="17">
        <v>0.106454529741669</v>
      </c>
      <c r="BB934" s="17">
        <v>4.0271197445438299E-2</v>
      </c>
    </row>
    <row r="935" spans="2:54">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c r="BA935" s="17"/>
      <c r="BB935" s="17"/>
    </row>
    <row r="936" spans="2:54">
      <c r="B936" s="6" t="s">
        <v>293</v>
      </c>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c r="BA936" s="17"/>
      <c r="BB936" s="17"/>
    </row>
    <row r="937" spans="2:54">
      <c r="B937" s="24" t="s">
        <v>31</v>
      </c>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c r="BA937" s="17"/>
      <c r="BB937" s="17"/>
    </row>
    <row r="938" spans="2:54">
      <c r="B938" t="s">
        <v>216</v>
      </c>
      <c r="C938" s="17">
        <v>0.27060624914273201</v>
      </c>
      <c r="D938" s="17">
        <v>0.27843718145617802</v>
      </c>
      <c r="E938" s="17">
        <v>0.26270281397210299</v>
      </c>
      <c r="F938" s="17"/>
      <c r="G938" s="17">
        <v>0.21486045404635501</v>
      </c>
      <c r="H938" s="17">
        <v>0.28734182943151498</v>
      </c>
      <c r="I938" s="17">
        <v>0.29119208553486198</v>
      </c>
      <c r="J938" s="17">
        <v>0.26798372693523997</v>
      </c>
      <c r="K938" s="17">
        <v>0.29251646449185897</v>
      </c>
      <c r="L938" s="17">
        <v>0.26498981185910803</v>
      </c>
      <c r="M938" s="17"/>
      <c r="N938" s="17">
        <v>0.29150124014836098</v>
      </c>
      <c r="O938" s="17">
        <v>0.22761136630887399</v>
      </c>
      <c r="P938" s="17">
        <v>0.29348502015463102</v>
      </c>
      <c r="Q938" s="17">
        <v>0.27610209580748202</v>
      </c>
      <c r="R938" s="17"/>
      <c r="S938" s="17">
        <v>0.32743774337298198</v>
      </c>
      <c r="T938" s="17">
        <v>0.244444090701887</v>
      </c>
      <c r="U938" s="17">
        <v>0.231161094594032</v>
      </c>
      <c r="V938" s="17">
        <v>0.223659666791928</v>
      </c>
      <c r="W938" s="17">
        <v>0.21061454346608999</v>
      </c>
      <c r="X938" s="17">
        <v>0.21760301971154</v>
      </c>
      <c r="Y938" s="17">
        <v>0.25649274506168002</v>
      </c>
      <c r="Z938" s="17">
        <v>0.23577475396374201</v>
      </c>
      <c r="AA938" s="17">
        <v>0.35363754869625502</v>
      </c>
      <c r="AB938" s="17">
        <v>0.29383642625053502</v>
      </c>
      <c r="AC938" s="17">
        <v>0.32645200001153402</v>
      </c>
      <c r="AD938" s="17">
        <v>0.29422818333623402</v>
      </c>
      <c r="AE938" s="17"/>
      <c r="AF938" s="17">
        <v>0.39194777483485799</v>
      </c>
      <c r="AG938" s="17">
        <v>0.207124174865708</v>
      </c>
      <c r="AH938" s="17">
        <v>0.21516514767591499</v>
      </c>
      <c r="AI938" s="17">
        <v>0.28628205674907298</v>
      </c>
      <c r="AJ938" s="17">
        <v>0.123491531897663</v>
      </c>
      <c r="AK938" s="17"/>
      <c r="AL938" s="17">
        <v>0.24833066705652801</v>
      </c>
      <c r="AM938" s="17">
        <v>0.237823351642859</v>
      </c>
      <c r="AN938" s="17">
        <v>0.30500969156471303</v>
      </c>
      <c r="AO938" s="17">
        <v>0.37350063136497702</v>
      </c>
      <c r="AP938" s="17">
        <v>0.34047710743947701</v>
      </c>
      <c r="AQ938" s="17"/>
      <c r="AR938" s="17">
        <v>0.38520156745159601</v>
      </c>
      <c r="AS938" s="17"/>
      <c r="AT938" s="17">
        <v>0.38193290215240999</v>
      </c>
      <c r="AU938" s="17"/>
      <c r="AV938" s="17">
        <v>0.49256843363602199</v>
      </c>
      <c r="AW938" s="17"/>
      <c r="AX938" s="17">
        <v>0.34836783755921802</v>
      </c>
      <c r="AY938" s="17">
        <v>0.39968115176142299</v>
      </c>
      <c r="AZ938" s="17"/>
      <c r="BA938" s="17">
        <v>0.225355467440989</v>
      </c>
      <c r="BB938" s="17">
        <v>0.33976981363666398</v>
      </c>
    </row>
    <row r="939" spans="2:54">
      <c r="B939" t="s">
        <v>217</v>
      </c>
      <c r="C939" s="17">
        <v>0.37219324760737599</v>
      </c>
      <c r="D939" s="17">
        <v>0.36689897565580598</v>
      </c>
      <c r="E939" s="17">
        <v>0.37657604449422299</v>
      </c>
      <c r="F939" s="17"/>
      <c r="G939" s="17">
        <v>0.40734762580945</v>
      </c>
      <c r="H939" s="17">
        <v>0.33705271629150602</v>
      </c>
      <c r="I939" s="17">
        <v>0.37601450501156503</v>
      </c>
      <c r="J939" s="17">
        <v>0.40088346139733999</v>
      </c>
      <c r="K939" s="17">
        <v>0.35286342937975201</v>
      </c>
      <c r="L939" s="17">
        <v>0.36429179600051897</v>
      </c>
      <c r="M939" s="17"/>
      <c r="N939" s="17">
        <v>0.40735229321932598</v>
      </c>
      <c r="O939" s="17">
        <v>0.35389531211553499</v>
      </c>
      <c r="P939" s="17">
        <v>0.36198850715919501</v>
      </c>
      <c r="Q939" s="17">
        <v>0.36266225500523103</v>
      </c>
      <c r="R939" s="17"/>
      <c r="S939" s="17">
        <v>0.33902834540801002</v>
      </c>
      <c r="T939" s="17">
        <v>0.36011242002053101</v>
      </c>
      <c r="U939" s="17">
        <v>0.422613699167045</v>
      </c>
      <c r="V939" s="17">
        <v>0.35622011096841599</v>
      </c>
      <c r="W939" s="17">
        <v>0.35239653432391999</v>
      </c>
      <c r="X939" s="17">
        <v>0.33044882289883498</v>
      </c>
      <c r="Y939" s="17">
        <v>0.36591255124323102</v>
      </c>
      <c r="Z939" s="17">
        <v>0.46340239157359597</v>
      </c>
      <c r="AA939" s="17">
        <v>0.44207193983391302</v>
      </c>
      <c r="AB939" s="17">
        <v>0.35929563676192999</v>
      </c>
      <c r="AC939" s="17">
        <v>0.29468315075559198</v>
      </c>
      <c r="AD939" s="17">
        <v>0.46054151110146402</v>
      </c>
      <c r="AE939" s="17"/>
      <c r="AF939" s="17">
        <v>0.39775275875330002</v>
      </c>
      <c r="AG939" s="17">
        <v>0.36470070952375899</v>
      </c>
      <c r="AH939" s="17">
        <v>0.46214588335284501</v>
      </c>
      <c r="AI939" s="17">
        <v>0.39536055380135299</v>
      </c>
      <c r="AJ939" s="17">
        <v>0.28223350658209301</v>
      </c>
      <c r="AK939" s="17"/>
      <c r="AL939" s="17">
        <v>0.34874978647436</v>
      </c>
      <c r="AM939" s="17">
        <v>0.34927551977006799</v>
      </c>
      <c r="AN939" s="17">
        <v>0.39407786889933999</v>
      </c>
      <c r="AO939" s="17">
        <v>0.35807168381284499</v>
      </c>
      <c r="AP939" s="17">
        <v>0.43151977075813902</v>
      </c>
      <c r="AQ939" s="17"/>
      <c r="AR939" s="17">
        <v>0.35061825446702199</v>
      </c>
      <c r="AS939" s="17"/>
      <c r="AT939" s="17">
        <v>0.35048640036805501</v>
      </c>
      <c r="AU939" s="17"/>
      <c r="AV939" s="17">
        <v>0.28074108738485698</v>
      </c>
      <c r="AW939" s="17"/>
      <c r="AX939" s="17">
        <v>0.52879284444147001</v>
      </c>
      <c r="AY939" s="17">
        <v>0.32987213870976301</v>
      </c>
      <c r="AZ939" s="17"/>
      <c r="BA939" s="17">
        <v>0.32754671143041197</v>
      </c>
      <c r="BB939" s="17">
        <v>0.39639138848405497</v>
      </c>
    </row>
    <row r="940" spans="2:54">
      <c r="B940" t="s">
        <v>218</v>
      </c>
      <c r="C940" s="17">
        <v>0.198063058655331</v>
      </c>
      <c r="D940" s="17">
        <v>0.18592661059281701</v>
      </c>
      <c r="E940" s="17">
        <v>0.21164501122853299</v>
      </c>
      <c r="F940" s="17"/>
      <c r="G940" s="17">
        <v>0.20150964992714199</v>
      </c>
      <c r="H940" s="17">
        <v>0.19791190329143801</v>
      </c>
      <c r="I940" s="17">
        <v>0.160452369557784</v>
      </c>
      <c r="J940" s="17">
        <v>0.18969780135644801</v>
      </c>
      <c r="K940" s="17">
        <v>0.201544900461506</v>
      </c>
      <c r="L940" s="17">
        <v>0.23101769399849501</v>
      </c>
      <c r="M940" s="17"/>
      <c r="N940" s="17">
        <v>0.166580858328649</v>
      </c>
      <c r="O940" s="17">
        <v>0.26784393152355201</v>
      </c>
      <c r="P940" s="17">
        <v>0.15653864851858401</v>
      </c>
      <c r="Q940" s="17">
        <v>0.19087902991194899</v>
      </c>
      <c r="R940" s="17"/>
      <c r="S940" s="17">
        <v>0.16566021733421901</v>
      </c>
      <c r="T940" s="17">
        <v>0.25022829408233599</v>
      </c>
      <c r="U940" s="17">
        <v>0.203712088419744</v>
      </c>
      <c r="V940" s="17">
        <v>0.184286426051159</v>
      </c>
      <c r="W940" s="17">
        <v>0.27286311654884199</v>
      </c>
      <c r="X940" s="17">
        <v>0.24676294488244499</v>
      </c>
      <c r="Y940" s="17">
        <v>0.233492522660008</v>
      </c>
      <c r="Z940" s="17">
        <v>0.188194738686083</v>
      </c>
      <c r="AA940" s="17">
        <v>0.10903528423947299</v>
      </c>
      <c r="AB940" s="17">
        <v>0.218683808354524</v>
      </c>
      <c r="AC940" s="17">
        <v>0.18069901462674401</v>
      </c>
      <c r="AD940" s="17">
        <v>5.7618652952270602E-2</v>
      </c>
      <c r="AE940" s="17"/>
      <c r="AF940" s="17">
        <v>0.12919005684743801</v>
      </c>
      <c r="AG940" s="17">
        <v>0.237187008017961</v>
      </c>
      <c r="AH940" s="17">
        <v>0.19187251284687901</v>
      </c>
      <c r="AI940" s="17">
        <v>0.16087351390535401</v>
      </c>
      <c r="AJ940" s="17">
        <v>0.26017726593976498</v>
      </c>
      <c r="AK940" s="17"/>
      <c r="AL940" s="17">
        <v>0.20569805590554399</v>
      </c>
      <c r="AM940" s="17">
        <v>0.22958020617948499</v>
      </c>
      <c r="AN940" s="17">
        <v>0.188745179875768</v>
      </c>
      <c r="AO940" s="17">
        <v>0.17175613232321699</v>
      </c>
      <c r="AP940" s="17">
        <v>5.98913460088044E-2</v>
      </c>
      <c r="AQ940" s="17"/>
      <c r="AR940" s="17">
        <v>0.169558308883408</v>
      </c>
      <c r="AS940" s="17"/>
      <c r="AT940" s="17">
        <v>0.142067807243109</v>
      </c>
      <c r="AU940" s="17"/>
      <c r="AV940" s="17">
        <v>0.159613402063329</v>
      </c>
      <c r="AW940" s="17"/>
      <c r="AX940" s="17">
        <v>8.9979056383975797E-2</v>
      </c>
      <c r="AY940" s="17">
        <v>0.153271221820696</v>
      </c>
      <c r="AZ940" s="17"/>
      <c r="BA940" s="17">
        <v>0.224561011079696</v>
      </c>
      <c r="BB940" s="17">
        <v>0.155460905779568</v>
      </c>
    </row>
    <row r="941" spans="2:54">
      <c r="B941" t="s">
        <v>219</v>
      </c>
      <c r="C941" s="17">
        <v>0.10909410417047</v>
      </c>
      <c r="D941" s="17">
        <v>0.107523873806205</v>
      </c>
      <c r="E941" s="17">
        <v>0.11103157265448101</v>
      </c>
      <c r="F941" s="17"/>
      <c r="G941" s="17">
        <v>0.112743884133664</v>
      </c>
      <c r="H941" s="17">
        <v>0.136229555862457</v>
      </c>
      <c r="I941" s="17">
        <v>0.13778650565882</v>
      </c>
      <c r="J941" s="17">
        <v>0.116144572407248</v>
      </c>
      <c r="K941" s="17">
        <v>8.1544088193376094E-2</v>
      </c>
      <c r="L941" s="17">
        <v>7.3089164915674895E-2</v>
      </c>
      <c r="M941" s="17"/>
      <c r="N941" s="17">
        <v>9.5372334520263002E-2</v>
      </c>
      <c r="O941" s="17">
        <v>0.108786523403297</v>
      </c>
      <c r="P941" s="17">
        <v>0.12669585293412799</v>
      </c>
      <c r="Q941" s="17">
        <v>0.111816104324914</v>
      </c>
      <c r="R941" s="17"/>
      <c r="S941" s="17">
        <v>0.11859874277131401</v>
      </c>
      <c r="T941" s="17">
        <v>0.104605695152778</v>
      </c>
      <c r="U941" s="17">
        <v>0.107161781496837</v>
      </c>
      <c r="V941" s="17">
        <v>0.134228741347621</v>
      </c>
      <c r="W941" s="17">
        <v>8.0773430697021295E-2</v>
      </c>
      <c r="X941" s="17">
        <v>0.16178783180265999</v>
      </c>
      <c r="Y941" s="17">
        <v>7.5739450460612007E-2</v>
      </c>
      <c r="Z941" s="17">
        <v>5.7626783778376801E-2</v>
      </c>
      <c r="AA941" s="17">
        <v>9.5255227230360007E-2</v>
      </c>
      <c r="AB941" s="17">
        <v>0.10704701619028301</v>
      </c>
      <c r="AC941" s="17">
        <v>0.12457354150137</v>
      </c>
      <c r="AD941" s="17">
        <v>0.10933275312157401</v>
      </c>
      <c r="AE941" s="17"/>
      <c r="AF941" s="17">
        <v>5.8514066618626598E-2</v>
      </c>
      <c r="AG941" s="17">
        <v>0.13964986569966101</v>
      </c>
      <c r="AH941" s="17">
        <v>9.6392810941840004E-2</v>
      </c>
      <c r="AI941" s="17">
        <v>0.14827273799180499</v>
      </c>
      <c r="AJ941" s="17">
        <v>0.183486607337767</v>
      </c>
      <c r="AK941" s="17"/>
      <c r="AL941" s="17">
        <v>0.12594761303607399</v>
      </c>
      <c r="AM941" s="17">
        <v>0.12497311855441399</v>
      </c>
      <c r="AN941" s="17">
        <v>8.5576644414220998E-2</v>
      </c>
      <c r="AO941" s="17">
        <v>7.0449355016148393E-2</v>
      </c>
      <c r="AP941" s="17">
        <v>0.127583532661973</v>
      </c>
      <c r="AQ941" s="17"/>
      <c r="AR941" s="17">
        <v>6.89015858030224E-2</v>
      </c>
      <c r="AS941" s="17"/>
      <c r="AT941" s="17">
        <v>9.6542400657972996E-2</v>
      </c>
      <c r="AU941" s="17"/>
      <c r="AV941" s="17">
        <v>5.43416106127112E-2</v>
      </c>
      <c r="AW941" s="17"/>
      <c r="AX941" s="17">
        <v>3.28602616153362E-2</v>
      </c>
      <c r="AY941" s="17">
        <v>8.5089462863868398E-2</v>
      </c>
      <c r="AZ941" s="17"/>
      <c r="BA941" s="17">
        <v>0.12618857280104701</v>
      </c>
      <c r="BB941" s="17">
        <v>8.85828069656487E-2</v>
      </c>
    </row>
    <row r="942" spans="2:54">
      <c r="B942" t="s">
        <v>220</v>
      </c>
      <c r="C942" s="17">
        <v>5.00433404240921E-2</v>
      </c>
      <c r="D942" s="17">
        <v>6.1213358488993702E-2</v>
      </c>
      <c r="E942" s="17">
        <v>3.8044557650659401E-2</v>
      </c>
      <c r="F942" s="17"/>
      <c r="G942" s="17">
        <v>6.3538386083389603E-2</v>
      </c>
      <c r="H942" s="17">
        <v>4.1463995123084497E-2</v>
      </c>
      <c r="I942" s="17">
        <v>3.4554534236967797E-2</v>
      </c>
      <c r="J942" s="17">
        <v>2.5290437903724601E-2</v>
      </c>
      <c r="K942" s="17">
        <v>7.1531117473507294E-2</v>
      </c>
      <c r="L942" s="17">
        <v>6.6611533226202502E-2</v>
      </c>
      <c r="M942" s="17"/>
      <c r="N942" s="17">
        <v>3.9193273783401102E-2</v>
      </c>
      <c r="O942" s="17">
        <v>4.18628666487421E-2</v>
      </c>
      <c r="P942" s="17">
        <v>6.1291971233461098E-2</v>
      </c>
      <c r="Q942" s="17">
        <v>5.8540514950424498E-2</v>
      </c>
      <c r="R942" s="17"/>
      <c r="S942" s="17">
        <v>4.9274951113474498E-2</v>
      </c>
      <c r="T942" s="17">
        <v>4.0609500042468501E-2</v>
      </c>
      <c r="U942" s="17">
        <v>3.53513363223419E-2</v>
      </c>
      <c r="V942" s="17">
        <v>0.10160505484087499</v>
      </c>
      <c r="W942" s="17">
        <v>8.3352374964126397E-2</v>
      </c>
      <c r="X942" s="17">
        <v>4.3397380704519803E-2</v>
      </c>
      <c r="Y942" s="17">
        <v>6.8362730574469593E-2</v>
      </c>
      <c r="Z942" s="17">
        <v>5.50013319982018E-2</v>
      </c>
      <c r="AA942" s="17">
        <v>0</v>
      </c>
      <c r="AB942" s="17">
        <v>2.1137112442728E-2</v>
      </c>
      <c r="AC942" s="17">
        <v>7.3592293104759607E-2</v>
      </c>
      <c r="AD942" s="17">
        <v>7.8278899488457093E-2</v>
      </c>
      <c r="AE942" s="17"/>
      <c r="AF942" s="17">
        <v>2.2595342945776298E-2</v>
      </c>
      <c r="AG942" s="17">
        <v>5.1338241892910898E-2</v>
      </c>
      <c r="AH942" s="17">
        <v>3.4423645182521001E-2</v>
      </c>
      <c r="AI942" s="17">
        <v>9.2111375524161106E-3</v>
      </c>
      <c r="AJ942" s="17">
        <v>0.15061108824271299</v>
      </c>
      <c r="AK942" s="17"/>
      <c r="AL942" s="17">
        <v>7.1273877527494603E-2</v>
      </c>
      <c r="AM942" s="17">
        <v>5.8347803853173903E-2</v>
      </c>
      <c r="AN942" s="17">
        <v>2.65906152459582E-2</v>
      </c>
      <c r="AO942" s="17">
        <v>2.6222197482812699E-2</v>
      </c>
      <c r="AP942" s="17">
        <v>4.0528243131606599E-2</v>
      </c>
      <c r="AQ942" s="17"/>
      <c r="AR942" s="17">
        <v>2.5720283394952099E-2</v>
      </c>
      <c r="AS942" s="17"/>
      <c r="AT942" s="17">
        <v>2.8970489578452701E-2</v>
      </c>
      <c r="AU942" s="17"/>
      <c r="AV942" s="17">
        <v>1.27354663030813E-2</v>
      </c>
      <c r="AW942" s="17"/>
      <c r="AX942" s="17">
        <v>0</v>
      </c>
      <c r="AY942" s="17">
        <v>3.20860248442493E-2</v>
      </c>
      <c r="AZ942" s="17"/>
      <c r="BA942" s="17">
        <v>9.6348237247856405E-2</v>
      </c>
      <c r="BB942" s="17">
        <v>1.9795085134064399E-2</v>
      </c>
    </row>
    <row r="943" spans="2:54">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c r="BA943" s="17"/>
      <c r="BB943" s="17"/>
    </row>
    <row r="944" spans="2:54">
      <c r="B944" s="6" t="s">
        <v>294</v>
      </c>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c r="BA944" s="17"/>
      <c r="BB944" s="17"/>
    </row>
    <row r="945" spans="2:54">
      <c r="B945" s="24" t="s">
        <v>31</v>
      </c>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c r="BA945" s="17"/>
      <c r="BB945" s="17"/>
    </row>
    <row r="946" spans="2:54">
      <c r="B946" t="s">
        <v>216</v>
      </c>
      <c r="C946" s="17">
        <v>9.4050319499140098E-2</v>
      </c>
      <c r="D946" s="17">
        <v>0.108882636785801</v>
      </c>
      <c r="E946" s="17">
        <v>7.8177101245858499E-2</v>
      </c>
      <c r="F946" s="17"/>
      <c r="G946" s="17">
        <v>0.112462563775381</v>
      </c>
      <c r="H946" s="17">
        <v>0.13341505450899899</v>
      </c>
      <c r="I946" s="17">
        <v>9.5277835018407503E-2</v>
      </c>
      <c r="J946" s="17">
        <v>9.52889765828909E-2</v>
      </c>
      <c r="K946" s="17">
        <v>8.2754055784125397E-2</v>
      </c>
      <c r="L946" s="17">
        <v>5.3027576494796398E-2</v>
      </c>
      <c r="M946" s="17"/>
      <c r="N946" s="17">
        <v>0.11426185499700101</v>
      </c>
      <c r="O946" s="17">
        <v>6.83776588758475E-2</v>
      </c>
      <c r="P946" s="17">
        <v>9.9989785928504604E-2</v>
      </c>
      <c r="Q946" s="17">
        <v>9.1812051468999803E-2</v>
      </c>
      <c r="R946" s="17"/>
      <c r="S946" s="17">
        <v>0.15710639613164001</v>
      </c>
      <c r="T946" s="17">
        <v>6.4388241989519396E-2</v>
      </c>
      <c r="U946" s="17">
        <v>3.6622798267602501E-2</v>
      </c>
      <c r="V946" s="17">
        <v>0.100392280781563</v>
      </c>
      <c r="W946" s="17">
        <v>8.0711488266828196E-2</v>
      </c>
      <c r="X946" s="17">
        <v>8.1304610766218005E-2</v>
      </c>
      <c r="Y946" s="17">
        <v>0.124338777688887</v>
      </c>
      <c r="Z946" s="17">
        <v>1.8674676901213699E-2</v>
      </c>
      <c r="AA946" s="17">
        <v>0.14445384791154001</v>
      </c>
      <c r="AB946" s="17">
        <v>8.4951603532633202E-2</v>
      </c>
      <c r="AC946" s="17">
        <v>2.2021317991737999E-2</v>
      </c>
      <c r="AD946" s="17">
        <v>0.102809511600416</v>
      </c>
      <c r="AE946" s="17"/>
      <c r="AF946" s="17">
        <v>0.19668804830527301</v>
      </c>
      <c r="AG946" s="17">
        <v>5.0018268358498201E-2</v>
      </c>
      <c r="AH946" s="17">
        <v>5.0126190210834698E-2</v>
      </c>
      <c r="AI946" s="17">
        <v>2.3698640525240799E-2</v>
      </c>
      <c r="AJ946" s="17">
        <v>2.1720884932092299E-2</v>
      </c>
      <c r="AK946" s="17"/>
      <c r="AL946" s="17">
        <v>6.8309627801195705E-2</v>
      </c>
      <c r="AM946" s="17">
        <v>5.4557763156705998E-2</v>
      </c>
      <c r="AN946" s="17">
        <v>0.12821033791804301</v>
      </c>
      <c r="AO946" s="17">
        <v>0.1477054141618</v>
      </c>
      <c r="AP946" s="17">
        <v>0.22561233677642301</v>
      </c>
      <c r="AQ946" s="17"/>
      <c r="AR946" s="17">
        <v>0.235392707370288</v>
      </c>
      <c r="AS946" s="17"/>
      <c r="AT946" s="17">
        <v>0.30144102939996098</v>
      </c>
      <c r="AU946" s="17"/>
      <c r="AV946" s="17">
        <v>0.28966888918784001</v>
      </c>
      <c r="AW946" s="17"/>
      <c r="AX946" s="17">
        <v>0.167233795189276</v>
      </c>
      <c r="AY946" s="17">
        <v>0.19914624773640099</v>
      </c>
      <c r="AZ946" s="17"/>
      <c r="BA946" s="17">
        <v>6.1273303870073001E-2</v>
      </c>
      <c r="BB946" s="17">
        <v>0.12517387549431599</v>
      </c>
    </row>
    <row r="947" spans="2:54">
      <c r="B947" t="s">
        <v>217</v>
      </c>
      <c r="C947" s="17">
        <v>0.29035162046486501</v>
      </c>
      <c r="D947" s="17">
        <v>0.30065597816151302</v>
      </c>
      <c r="E947" s="17">
        <v>0.2798099495336</v>
      </c>
      <c r="F947" s="17"/>
      <c r="G947" s="17">
        <v>0.39648880221535698</v>
      </c>
      <c r="H947" s="17">
        <v>0.344772348328651</v>
      </c>
      <c r="I947" s="17">
        <v>0.30398624107608901</v>
      </c>
      <c r="J947" s="17">
        <v>0.26029859055967097</v>
      </c>
      <c r="K947" s="17">
        <v>0.25480707384300599</v>
      </c>
      <c r="L947" s="17">
        <v>0.20879991884243801</v>
      </c>
      <c r="M947" s="17"/>
      <c r="N947" s="17">
        <v>0.32613197965851198</v>
      </c>
      <c r="O947" s="17">
        <v>0.26514185201988699</v>
      </c>
      <c r="P947" s="17">
        <v>0.31362057900016699</v>
      </c>
      <c r="Q947" s="17">
        <v>0.262169622637276</v>
      </c>
      <c r="R947" s="17"/>
      <c r="S947" s="17">
        <v>0.404469393092944</v>
      </c>
      <c r="T947" s="17">
        <v>0.28822644369999001</v>
      </c>
      <c r="U947" s="17">
        <v>0.25640927744138198</v>
      </c>
      <c r="V947" s="17">
        <v>0.32673430270340298</v>
      </c>
      <c r="W947" s="17">
        <v>0.22805416691698699</v>
      </c>
      <c r="X947" s="17">
        <v>0.218843518310636</v>
      </c>
      <c r="Y947" s="17">
        <v>0.179835062690993</v>
      </c>
      <c r="Z947" s="17">
        <v>0.38571289492260102</v>
      </c>
      <c r="AA947" s="17">
        <v>0.35387836977419701</v>
      </c>
      <c r="AB947" s="17">
        <v>0.26098472698859299</v>
      </c>
      <c r="AC947" s="17">
        <v>0.19236295475006801</v>
      </c>
      <c r="AD947" s="17">
        <v>0.24912746676442199</v>
      </c>
      <c r="AE947" s="17"/>
      <c r="AF947" s="17">
        <v>0.41576051658729202</v>
      </c>
      <c r="AG947" s="17">
        <v>0.246447070106699</v>
      </c>
      <c r="AH947" s="17">
        <v>0.38307903357548301</v>
      </c>
      <c r="AI947" s="17">
        <v>0.28526064431133902</v>
      </c>
      <c r="AJ947" s="17">
        <v>0.153540729172329</v>
      </c>
      <c r="AK947" s="17"/>
      <c r="AL947" s="17">
        <v>0.244600359563963</v>
      </c>
      <c r="AM947" s="17">
        <v>0.28504325778428902</v>
      </c>
      <c r="AN947" s="17">
        <v>0.28396459337061097</v>
      </c>
      <c r="AO947" s="17">
        <v>0.43267292368659999</v>
      </c>
      <c r="AP947" s="17">
        <v>0.51817548429448301</v>
      </c>
      <c r="AQ947" s="17"/>
      <c r="AR947" s="17">
        <v>0.31100318000105698</v>
      </c>
      <c r="AS947" s="17"/>
      <c r="AT947" s="17">
        <v>0.24732453094590001</v>
      </c>
      <c r="AU947" s="17"/>
      <c r="AV947" s="17">
        <v>0.28257506987873099</v>
      </c>
      <c r="AW947" s="17"/>
      <c r="AX947" s="17">
        <v>0.42383429323205701</v>
      </c>
      <c r="AY947" s="17">
        <v>0.36322477435673201</v>
      </c>
      <c r="AZ947" s="17"/>
      <c r="BA947" s="17">
        <v>0.201466654227308</v>
      </c>
      <c r="BB947" s="17">
        <v>0.343741163550004</v>
      </c>
    </row>
    <row r="948" spans="2:54">
      <c r="B948" t="s">
        <v>218</v>
      </c>
      <c r="C948" s="17">
        <v>0.24315501550188201</v>
      </c>
      <c r="D948" s="17">
        <v>0.23641343578159399</v>
      </c>
      <c r="E948" s="17">
        <v>0.24882789723198601</v>
      </c>
      <c r="F948" s="17"/>
      <c r="G948" s="17">
        <v>0.26180424273840602</v>
      </c>
      <c r="H948" s="17">
        <v>0.212301558791233</v>
      </c>
      <c r="I948" s="17">
        <v>0.243511645191021</v>
      </c>
      <c r="J948" s="17">
        <v>0.24620262837274901</v>
      </c>
      <c r="K948" s="17">
        <v>0.206417622248041</v>
      </c>
      <c r="L948" s="17">
        <v>0.27982826250403398</v>
      </c>
      <c r="M948" s="17"/>
      <c r="N948" s="17">
        <v>0.22228594152976899</v>
      </c>
      <c r="O948" s="17">
        <v>0.28215530617392598</v>
      </c>
      <c r="P948" s="17">
        <v>0.25984816407521</v>
      </c>
      <c r="Q948" s="17">
        <v>0.207813399906218</v>
      </c>
      <c r="R948" s="17"/>
      <c r="S948" s="17">
        <v>0.217848547302366</v>
      </c>
      <c r="T948" s="17">
        <v>0.20670240471033799</v>
      </c>
      <c r="U948" s="17">
        <v>0.27222496295541498</v>
      </c>
      <c r="V948" s="17">
        <v>0.18531152913275101</v>
      </c>
      <c r="W948" s="17">
        <v>0.26900292969717798</v>
      </c>
      <c r="X948" s="17">
        <v>0.27508673637171599</v>
      </c>
      <c r="Y948" s="17">
        <v>0.27354591025608499</v>
      </c>
      <c r="Z948" s="17">
        <v>0.251802794608594</v>
      </c>
      <c r="AA948" s="17">
        <v>0.25243857275408699</v>
      </c>
      <c r="AB948" s="17">
        <v>0.25183667682309602</v>
      </c>
      <c r="AC948" s="17">
        <v>0.34491442145162898</v>
      </c>
      <c r="AD948" s="17">
        <v>0.17204185479987399</v>
      </c>
      <c r="AE948" s="17"/>
      <c r="AF948" s="17">
        <v>0.20311538857809</v>
      </c>
      <c r="AG948" s="17">
        <v>0.19257238052692799</v>
      </c>
      <c r="AH948" s="17">
        <v>0.33690816123428202</v>
      </c>
      <c r="AI948" s="17">
        <v>0.30246196405331399</v>
      </c>
      <c r="AJ948" s="17">
        <v>0.22956784900051599</v>
      </c>
      <c r="AK948" s="17"/>
      <c r="AL948" s="17">
        <v>0.266499061747491</v>
      </c>
      <c r="AM948" s="17">
        <v>0.28600794568393401</v>
      </c>
      <c r="AN948" s="17">
        <v>0.25517723997230501</v>
      </c>
      <c r="AO948" s="17">
        <v>0.18490671937453301</v>
      </c>
      <c r="AP948" s="17">
        <v>7.6574742748378805E-2</v>
      </c>
      <c r="AQ948" s="17"/>
      <c r="AR948" s="17">
        <v>0.22640520095514199</v>
      </c>
      <c r="AS948" s="17"/>
      <c r="AT948" s="17">
        <v>0.15510393327875199</v>
      </c>
      <c r="AU948" s="17"/>
      <c r="AV948" s="17">
        <v>0.29839601772338797</v>
      </c>
      <c r="AW948" s="17"/>
      <c r="AX948" s="17">
        <v>0.193369767352601</v>
      </c>
      <c r="AY948" s="17">
        <v>0.233513844855468</v>
      </c>
      <c r="AZ948" s="17"/>
      <c r="BA948" s="17">
        <v>0.22826231799393601</v>
      </c>
      <c r="BB948" s="17">
        <v>0.22463268775369999</v>
      </c>
    </row>
    <row r="949" spans="2:54">
      <c r="B949" t="s">
        <v>219</v>
      </c>
      <c r="C949" s="17">
        <v>0.26070305615322997</v>
      </c>
      <c r="D949" s="17">
        <v>0.24253084041610901</v>
      </c>
      <c r="E949" s="17">
        <v>0.28096223360509498</v>
      </c>
      <c r="F949" s="17"/>
      <c r="G949" s="17">
        <v>0.17893075303969599</v>
      </c>
      <c r="H949" s="17">
        <v>0.220554265052228</v>
      </c>
      <c r="I949" s="17">
        <v>0.268884483808431</v>
      </c>
      <c r="J949" s="17">
        <v>0.28092275907893599</v>
      </c>
      <c r="K949" s="17">
        <v>0.278912152510287</v>
      </c>
      <c r="L949" s="17">
        <v>0.31574255681680402</v>
      </c>
      <c r="M949" s="17"/>
      <c r="N949" s="17">
        <v>0.226734565169078</v>
      </c>
      <c r="O949" s="17">
        <v>0.287340810220236</v>
      </c>
      <c r="P949" s="17">
        <v>0.225553696494878</v>
      </c>
      <c r="Q949" s="17">
        <v>0.30052950486411301</v>
      </c>
      <c r="R949" s="17"/>
      <c r="S949" s="17">
        <v>0.148033688139005</v>
      </c>
      <c r="T949" s="17">
        <v>0.29571421178553797</v>
      </c>
      <c r="U949" s="17">
        <v>0.34882267963966501</v>
      </c>
      <c r="V949" s="17">
        <v>0.27304612349024099</v>
      </c>
      <c r="W949" s="17">
        <v>0.25206117929606198</v>
      </c>
      <c r="X949" s="17">
        <v>0.34259324685301601</v>
      </c>
      <c r="Y949" s="17">
        <v>0.24554531484776701</v>
      </c>
      <c r="Z949" s="17">
        <v>0.25433843118996702</v>
      </c>
      <c r="AA949" s="17">
        <v>0.195901750545206</v>
      </c>
      <c r="AB949" s="17">
        <v>0.28547878538208599</v>
      </c>
      <c r="AC949" s="17">
        <v>0.21917136006330601</v>
      </c>
      <c r="AD949" s="17">
        <v>0.408916941695738</v>
      </c>
      <c r="AE949" s="17"/>
      <c r="AF949" s="17">
        <v>0.15115917979593699</v>
      </c>
      <c r="AG949" s="17">
        <v>0.33781384295720102</v>
      </c>
      <c r="AH949" s="17">
        <v>0.17479622317441601</v>
      </c>
      <c r="AI949" s="17">
        <v>0.29236810154356702</v>
      </c>
      <c r="AJ949" s="17">
        <v>0.34867997435676901</v>
      </c>
      <c r="AK949" s="17"/>
      <c r="AL949" s="17">
        <v>0.27876671125993202</v>
      </c>
      <c r="AM949" s="17">
        <v>0.265609416761171</v>
      </c>
      <c r="AN949" s="17">
        <v>0.23091940630984101</v>
      </c>
      <c r="AO949" s="17">
        <v>0.15532497813002299</v>
      </c>
      <c r="AP949" s="17">
        <v>0.10678062831223099</v>
      </c>
      <c r="AQ949" s="17"/>
      <c r="AR949" s="17">
        <v>0.178672868839716</v>
      </c>
      <c r="AS949" s="17"/>
      <c r="AT949" s="17">
        <v>0.22085147686363499</v>
      </c>
      <c r="AU949" s="17"/>
      <c r="AV949" s="17">
        <v>0.10220230108124401</v>
      </c>
      <c r="AW949" s="17"/>
      <c r="AX949" s="17">
        <v>0.17019699558416801</v>
      </c>
      <c r="AY949" s="17">
        <v>0.14831784221969499</v>
      </c>
      <c r="AZ949" s="17"/>
      <c r="BA949" s="17">
        <v>0.31196035688387602</v>
      </c>
      <c r="BB949" s="17">
        <v>0.239808031664728</v>
      </c>
    </row>
    <row r="950" spans="2:54">
      <c r="B950" t="s">
        <v>220</v>
      </c>
      <c r="C950" s="17">
        <v>0.111739988380883</v>
      </c>
      <c r="D950" s="17">
        <v>0.111517108854984</v>
      </c>
      <c r="E950" s="17">
        <v>0.11222281838346</v>
      </c>
      <c r="F950" s="17"/>
      <c r="G950" s="17">
        <v>5.0313638231159703E-2</v>
      </c>
      <c r="H950" s="17">
        <v>8.8956773318888405E-2</v>
      </c>
      <c r="I950" s="17">
        <v>8.8339794906050997E-2</v>
      </c>
      <c r="J950" s="17">
        <v>0.11728704540575199</v>
      </c>
      <c r="K950" s="17">
        <v>0.17710909561454</v>
      </c>
      <c r="L950" s="17">
        <v>0.14260168534192799</v>
      </c>
      <c r="M950" s="17"/>
      <c r="N950" s="17">
        <v>0.110585658645639</v>
      </c>
      <c r="O950" s="17">
        <v>9.6984372710103503E-2</v>
      </c>
      <c r="P950" s="17">
        <v>0.10098777450124</v>
      </c>
      <c r="Q950" s="17">
        <v>0.13767542112339401</v>
      </c>
      <c r="R950" s="17"/>
      <c r="S950" s="17">
        <v>7.2541975334045702E-2</v>
      </c>
      <c r="T950" s="17">
        <v>0.14496869781461399</v>
      </c>
      <c r="U950" s="17">
        <v>8.5920281695935199E-2</v>
      </c>
      <c r="V950" s="17">
        <v>0.114515763892042</v>
      </c>
      <c r="W950" s="17">
        <v>0.17017023582294499</v>
      </c>
      <c r="X950" s="17">
        <v>8.2171887698414395E-2</v>
      </c>
      <c r="Y950" s="17">
        <v>0.17673493451626801</v>
      </c>
      <c r="Z950" s="17">
        <v>8.9471202377623502E-2</v>
      </c>
      <c r="AA950" s="17">
        <v>5.3327459014969797E-2</v>
      </c>
      <c r="AB950" s="17">
        <v>0.116748207273591</v>
      </c>
      <c r="AC950" s="17">
        <v>0.22152994574325899</v>
      </c>
      <c r="AD950" s="17">
        <v>6.7104225139549903E-2</v>
      </c>
      <c r="AE950" s="17"/>
      <c r="AF950" s="17">
        <v>3.3276866733407698E-2</v>
      </c>
      <c r="AG950" s="17">
        <v>0.17314843805067401</v>
      </c>
      <c r="AH950" s="17">
        <v>5.5090391804984401E-2</v>
      </c>
      <c r="AI950" s="17">
        <v>9.6210649566539005E-2</v>
      </c>
      <c r="AJ950" s="17">
        <v>0.24649056253829399</v>
      </c>
      <c r="AK950" s="17"/>
      <c r="AL950" s="17">
        <v>0.141824239627418</v>
      </c>
      <c r="AM950" s="17">
        <v>0.108781616613901</v>
      </c>
      <c r="AN950" s="17">
        <v>0.10172842242919999</v>
      </c>
      <c r="AO950" s="17">
        <v>7.9389964647043801E-2</v>
      </c>
      <c r="AP950" s="17">
        <v>7.2856807868484405E-2</v>
      </c>
      <c r="AQ950" s="17"/>
      <c r="AR950" s="17">
        <v>4.8526042833795899E-2</v>
      </c>
      <c r="AS950" s="17"/>
      <c r="AT950" s="17">
        <v>7.52790295117515E-2</v>
      </c>
      <c r="AU950" s="17"/>
      <c r="AV950" s="17">
        <v>2.7157722128796601E-2</v>
      </c>
      <c r="AW950" s="17"/>
      <c r="AX950" s="17">
        <v>4.5365148641898098E-2</v>
      </c>
      <c r="AY950" s="17">
        <v>5.5797290831704698E-2</v>
      </c>
      <c r="AZ950" s="17"/>
      <c r="BA950" s="17">
        <v>0.19703736702480701</v>
      </c>
      <c r="BB950" s="17">
        <v>6.6644241537251903E-2</v>
      </c>
    </row>
    <row r="951" spans="2:54">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c r="BA951" s="17"/>
      <c r="BB951" s="17"/>
    </row>
    <row r="952" spans="2:54">
      <c r="B952" s="6" t="s">
        <v>295</v>
      </c>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c r="BA952" s="17"/>
      <c r="BB952" s="17"/>
    </row>
    <row r="953" spans="2:54">
      <c r="B953" s="24" t="s">
        <v>29</v>
      </c>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row>
    <row r="954" spans="2:54">
      <c r="B954" t="s">
        <v>296</v>
      </c>
      <c r="C954" s="17">
        <v>0.61351572348916605</v>
      </c>
      <c r="D954" s="17">
        <v>0.69747950428721806</v>
      </c>
      <c r="E954" s="17">
        <v>0.53157404209238601</v>
      </c>
      <c r="F954" s="17"/>
      <c r="G954" s="17">
        <v>0.50952004892397296</v>
      </c>
      <c r="H954" s="17">
        <v>0.60961683124717403</v>
      </c>
      <c r="I954" s="17">
        <v>0.59519751112212305</v>
      </c>
      <c r="J954" s="17">
        <v>0.561094689486756</v>
      </c>
      <c r="K954" s="17">
        <v>0.672348850961205</v>
      </c>
      <c r="L954" s="17">
        <v>0.70325720553487103</v>
      </c>
      <c r="M954" s="17"/>
      <c r="N954" s="17">
        <v>0.770811428068925</v>
      </c>
      <c r="O954" s="17">
        <v>0.61846043123392302</v>
      </c>
      <c r="P954" s="17">
        <v>0.54814080562382705</v>
      </c>
      <c r="Q954" s="17">
        <v>0.49579341769207602</v>
      </c>
      <c r="R954" s="17"/>
      <c r="S954" s="17">
        <v>0.61428717015256395</v>
      </c>
      <c r="T954" s="17">
        <v>0.68221214732226798</v>
      </c>
      <c r="U954" s="17">
        <v>0.65874280921151496</v>
      </c>
      <c r="V954" s="17">
        <v>0.60819218361726102</v>
      </c>
      <c r="W954" s="17">
        <v>0.60209225571393399</v>
      </c>
      <c r="X954" s="17">
        <v>0.626378578311788</v>
      </c>
      <c r="Y954" s="17">
        <v>0.58221982375905701</v>
      </c>
      <c r="Z954" s="17">
        <v>0.57284628003072002</v>
      </c>
      <c r="AA954" s="17">
        <v>0.58910205498451096</v>
      </c>
      <c r="AB954" s="17">
        <v>0.60313041327639905</v>
      </c>
      <c r="AC954" s="17">
        <v>0.60094849649797599</v>
      </c>
      <c r="AD954" s="17">
        <v>0.47476539452385402</v>
      </c>
      <c r="AE954" s="17"/>
      <c r="AF954" s="17">
        <v>0.64381686901194002</v>
      </c>
      <c r="AG954" s="17">
        <v>0.68897208449244096</v>
      </c>
      <c r="AH954" s="17">
        <v>0.59926062498722599</v>
      </c>
      <c r="AI954" s="17">
        <v>0.60205427762376995</v>
      </c>
      <c r="AJ954" s="17">
        <v>0.576896245925692</v>
      </c>
      <c r="AK954" s="17"/>
      <c r="AL954" s="17">
        <v>0.47226405937782401</v>
      </c>
      <c r="AM954" s="17">
        <v>0.56608437369834097</v>
      </c>
      <c r="AN954" s="17">
        <v>0.71714079221882199</v>
      </c>
      <c r="AO954" s="17">
        <v>0.78128474699855799</v>
      </c>
      <c r="AP954" s="17">
        <v>0.82480489860771</v>
      </c>
      <c r="AQ954" s="17"/>
      <c r="AR954" s="17">
        <v>0.61591515902460603</v>
      </c>
      <c r="AS954" s="17"/>
      <c r="AT954" s="17">
        <v>0.60888633687292004</v>
      </c>
      <c r="AU954" s="17"/>
      <c r="AV954" s="17">
        <v>0.675174118529976</v>
      </c>
      <c r="AW954" s="17"/>
      <c r="AX954" s="17">
        <v>0.67051601437866504</v>
      </c>
      <c r="AY954" s="17">
        <v>0.63704345638051796</v>
      </c>
      <c r="AZ954" s="17"/>
      <c r="BA954" s="17">
        <v>0.61810495516038599</v>
      </c>
      <c r="BB954" s="17">
        <v>0.67881145274357801</v>
      </c>
    </row>
    <row r="955" spans="2:54">
      <c r="B955" t="s">
        <v>297</v>
      </c>
      <c r="C955" s="17">
        <v>0.26192754130532198</v>
      </c>
      <c r="D955" s="17">
        <v>0.21440121808864401</v>
      </c>
      <c r="E955" s="17">
        <v>0.30893386344065399</v>
      </c>
      <c r="F955" s="17"/>
      <c r="G955" s="17">
        <v>0.34701127386966701</v>
      </c>
      <c r="H955" s="17">
        <v>0.26880156933980098</v>
      </c>
      <c r="I955" s="17">
        <v>0.27649064211256302</v>
      </c>
      <c r="J955" s="17">
        <v>0.29582114648003299</v>
      </c>
      <c r="K955" s="17">
        <v>0.20942918885992001</v>
      </c>
      <c r="L955" s="17">
        <v>0.19601689582533199</v>
      </c>
      <c r="M955" s="17"/>
      <c r="N955" s="17">
        <v>0.16801370754270101</v>
      </c>
      <c r="O955" s="17">
        <v>0.27890409205136901</v>
      </c>
      <c r="P955" s="17">
        <v>0.328990275377057</v>
      </c>
      <c r="Q955" s="17">
        <v>0.29140339245890001</v>
      </c>
      <c r="R955" s="17"/>
      <c r="S955" s="17">
        <v>0.27456692482656198</v>
      </c>
      <c r="T955" s="17">
        <v>0.21768902081109201</v>
      </c>
      <c r="U955" s="17">
        <v>0.255388018521645</v>
      </c>
      <c r="V955" s="17">
        <v>0.24156860079418699</v>
      </c>
      <c r="W955" s="17">
        <v>0.304116581687079</v>
      </c>
      <c r="X955" s="17">
        <v>0.24742490806401199</v>
      </c>
      <c r="Y955" s="17">
        <v>0.25950614286768198</v>
      </c>
      <c r="Z955" s="17">
        <v>0.27772506649439599</v>
      </c>
      <c r="AA955" s="17">
        <v>0.26984492838771601</v>
      </c>
      <c r="AB955" s="17">
        <v>0.27190534495410501</v>
      </c>
      <c r="AC955" s="17">
        <v>0.23480709464722599</v>
      </c>
      <c r="AD955" s="17">
        <v>0.38983603438070202</v>
      </c>
      <c r="AE955" s="17"/>
      <c r="AF955" s="17">
        <v>0.23862055773822399</v>
      </c>
      <c r="AG955" s="17">
        <v>0.222444951187736</v>
      </c>
      <c r="AH955" s="17">
        <v>0.30632837513793998</v>
      </c>
      <c r="AI955" s="17">
        <v>0.28079279573323501</v>
      </c>
      <c r="AJ955" s="17">
        <v>0.29929999208532598</v>
      </c>
      <c r="AK955" s="17"/>
      <c r="AL955" s="17">
        <v>0.34545538794750502</v>
      </c>
      <c r="AM955" s="17">
        <v>0.29715247160085601</v>
      </c>
      <c r="AN955" s="17">
        <v>0.20703073079852899</v>
      </c>
      <c r="AO955" s="17">
        <v>0.155438022749563</v>
      </c>
      <c r="AP955" s="17">
        <v>0.124543061067757</v>
      </c>
      <c r="AQ955" s="17"/>
      <c r="AR955" s="17">
        <v>0.26886374812290897</v>
      </c>
      <c r="AS955" s="17"/>
      <c r="AT955" s="17">
        <v>0.25594021930398603</v>
      </c>
      <c r="AU955" s="17"/>
      <c r="AV955" s="17">
        <v>0.239464099891087</v>
      </c>
      <c r="AW955" s="17"/>
      <c r="AX955" s="17">
        <v>0.23738167180192499</v>
      </c>
      <c r="AY955" s="17">
        <v>0.231725319201707</v>
      </c>
      <c r="AZ955" s="17"/>
      <c r="BA955" s="17">
        <v>0.26778419781601198</v>
      </c>
      <c r="BB955" s="17">
        <v>0.22284115214755301</v>
      </c>
    </row>
    <row r="956" spans="2:54">
      <c r="B956" t="s">
        <v>298</v>
      </c>
      <c r="C956" s="17">
        <v>9.1484260246225704E-2</v>
      </c>
      <c r="D956" s="17">
        <v>6.3686372819981296E-2</v>
      </c>
      <c r="E956" s="17">
        <v>0.118382247777484</v>
      </c>
      <c r="F956" s="17"/>
      <c r="G956" s="17">
        <v>0.10552797536354901</v>
      </c>
      <c r="H956" s="17">
        <v>8.1259636574824198E-2</v>
      </c>
      <c r="I956" s="17">
        <v>9.72429156563695E-2</v>
      </c>
      <c r="J956" s="17">
        <v>0.10371245728997699</v>
      </c>
      <c r="K956" s="17">
        <v>9.3083189018036805E-2</v>
      </c>
      <c r="L956" s="17">
        <v>7.4928800192649594E-2</v>
      </c>
      <c r="M956" s="17"/>
      <c r="N956" s="17">
        <v>5.1306331057782102E-2</v>
      </c>
      <c r="O956" s="17">
        <v>6.9440049109888699E-2</v>
      </c>
      <c r="P956" s="17">
        <v>9.0972524916988901E-2</v>
      </c>
      <c r="Q956" s="17">
        <v>0.15834146545256</v>
      </c>
      <c r="R956" s="17"/>
      <c r="S956" s="17">
        <v>9.20835427096202E-2</v>
      </c>
      <c r="T956" s="17">
        <v>7.5286797917097095E-2</v>
      </c>
      <c r="U956" s="17">
        <v>7.3345377840635703E-2</v>
      </c>
      <c r="V956" s="17">
        <v>0.10501584583232799</v>
      </c>
      <c r="W956" s="17">
        <v>8.98886139597634E-2</v>
      </c>
      <c r="X956" s="17">
        <v>8.5762605055461405E-2</v>
      </c>
      <c r="Y956" s="17">
        <v>9.1703915621623597E-2</v>
      </c>
      <c r="Z956" s="17">
        <v>0.102159823648234</v>
      </c>
      <c r="AA956" s="17">
        <v>0.113361776527829</v>
      </c>
      <c r="AB956" s="17">
        <v>7.15949690270649E-2</v>
      </c>
      <c r="AC956" s="17">
        <v>0.117531025287697</v>
      </c>
      <c r="AD956" s="17">
        <v>0.108901173820772</v>
      </c>
      <c r="AE956" s="17"/>
      <c r="AF956" s="17">
        <v>9.2898070809641506E-2</v>
      </c>
      <c r="AG956" s="17">
        <v>6.14480373161196E-2</v>
      </c>
      <c r="AH956" s="17">
        <v>6.9073228306104004E-2</v>
      </c>
      <c r="AI956" s="17">
        <v>8.3360677336569003E-2</v>
      </c>
      <c r="AJ956" s="17">
        <v>9.8020363353022097E-2</v>
      </c>
      <c r="AK956" s="17"/>
      <c r="AL956" s="17">
        <v>0.12339051231862901</v>
      </c>
      <c r="AM956" s="17">
        <v>0.108342531594443</v>
      </c>
      <c r="AN956" s="17">
        <v>5.9431489997967102E-2</v>
      </c>
      <c r="AO956" s="17">
        <v>4.3803583777613897E-2</v>
      </c>
      <c r="AP956" s="17">
        <v>4.0459995994549199E-2</v>
      </c>
      <c r="AQ956" s="17"/>
      <c r="AR956" s="17">
        <v>9.3038908418582797E-2</v>
      </c>
      <c r="AS956" s="17"/>
      <c r="AT956" s="17">
        <v>0.11732621485747401</v>
      </c>
      <c r="AU956" s="17"/>
      <c r="AV956" s="17">
        <v>6.9969233970041206E-2</v>
      </c>
      <c r="AW956" s="17"/>
      <c r="AX956" s="17">
        <v>6.0110415093578902E-2</v>
      </c>
      <c r="AY956" s="17">
        <v>0.1050726824862</v>
      </c>
      <c r="AZ956" s="17"/>
      <c r="BA956" s="17">
        <v>8.8004214822105895E-2</v>
      </c>
      <c r="BB956" s="17">
        <v>7.5425225648513797E-2</v>
      </c>
    </row>
    <row r="957" spans="2:54">
      <c r="B957" t="s">
        <v>299</v>
      </c>
      <c r="C957" s="17">
        <v>3.3072474959286301E-2</v>
      </c>
      <c r="D957" s="17">
        <v>2.44329048041565E-2</v>
      </c>
      <c r="E957" s="17">
        <v>4.1109846689476398E-2</v>
      </c>
      <c r="F957" s="17"/>
      <c r="G957" s="17">
        <v>3.7940701842810801E-2</v>
      </c>
      <c r="H957" s="17">
        <v>4.03219628382002E-2</v>
      </c>
      <c r="I957" s="17">
        <v>3.1068931108944101E-2</v>
      </c>
      <c r="J957" s="17">
        <v>3.9371706743234203E-2</v>
      </c>
      <c r="K957" s="17">
        <v>2.5138771160837899E-2</v>
      </c>
      <c r="L957" s="17">
        <v>2.57970984471468E-2</v>
      </c>
      <c r="M957" s="17"/>
      <c r="N957" s="17">
        <v>9.8685333305920907E-3</v>
      </c>
      <c r="O957" s="17">
        <v>3.3195427604819097E-2</v>
      </c>
      <c r="P957" s="17">
        <v>3.1896394082127501E-2</v>
      </c>
      <c r="Q957" s="17">
        <v>5.4461724396463303E-2</v>
      </c>
      <c r="R957" s="17"/>
      <c r="S957" s="17">
        <v>1.90623623112539E-2</v>
      </c>
      <c r="T957" s="17">
        <v>2.4812033949543299E-2</v>
      </c>
      <c r="U957" s="17">
        <v>1.25237944262039E-2</v>
      </c>
      <c r="V957" s="17">
        <v>4.5223369756224201E-2</v>
      </c>
      <c r="W957" s="17">
        <v>3.9025486392229602E-3</v>
      </c>
      <c r="X957" s="17">
        <v>4.0433908568738498E-2</v>
      </c>
      <c r="Y957" s="17">
        <v>6.6570117751637001E-2</v>
      </c>
      <c r="Z957" s="17">
        <v>4.7268829826649802E-2</v>
      </c>
      <c r="AA957" s="17">
        <v>2.7691240099944298E-2</v>
      </c>
      <c r="AB957" s="17">
        <v>5.3369272742431403E-2</v>
      </c>
      <c r="AC957" s="17">
        <v>4.6713383567101599E-2</v>
      </c>
      <c r="AD957" s="17">
        <v>2.6497397274672301E-2</v>
      </c>
      <c r="AE957" s="17"/>
      <c r="AF957" s="17">
        <v>2.4664502440194701E-2</v>
      </c>
      <c r="AG957" s="17">
        <v>2.7134927003703301E-2</v>
      </c>
      <c r="AH957" s="17">
        <v>2.5337771568729801E-2</v>
      </c>
      <c r="AI957" s="17">
        <v>3.3792249306425999E-2</v>
      </c>
      <c r="AJ957" s="17">
        <v>2.5783398635960301E-2</v>
      </c>
      <c r="AK957" s="17"/>
      <c r="AL957" s="17">
        <v>5.8890040356042103E-2</v>
      </c>
      <c r="AM957" s="17">
        <v>2.8420623106359798E-2</v>
      </c>
      <c r="AN957" s="17">
        <v>1.6396986984681498E-2</v>
      </c>
      <c r="AO957" s="17">
        <v>1.9473646474265301E-2</v>
      </c>
      <c r="AP957" s="17">
        <v>1.0192044329983699E-2</v>
      </c>
      <c r="AQ957" s="17"/>
      <c r="AR957" s="17">
        <v>2.21821844339022E-2</v>
      </c>
      <c r="AS957" s="17"/>
      <c r="AT957" s="17">
        <v>1.784722896562E-2</v>
      </c>
      <c r="AU957" s="17"/>
      <c r="AV957" s="17">
        <v>1.53925476088959E-2</v>
      </c>
      <c r="AW957" s="17"/>
      <c r="AX957" s="17">
        <v>3.19918987258314E-2</v>
      </c>
      <c r="AY957" s="17">
        <v>2.6158541931575598E-2</v>
      </c>
      <c r="AZ957" s="17"/>
      <c r="BA957" s="17">
        <v>2.61066322014958E-2</v>
      </c>
      <c r="BB957" s="17">
        <v>2.2922169460354799E-2</v>
      </c>
    </row>
    <row r="958" spans="2:54">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c r="BA958" s="17"/>
      <c r="BB958" s="17"/>
    </row>
    <row r="959" spans="2:54">
      <c r="B959" s="6" t="s">
        <v>300</v>
      </c>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row>
    <row r="960" spans="2:54">
      <c r="B960" s="24" t="s">
        <v>29</v>
      </c>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c r="BA960" s="17"/>
      <c r="BB960" s="17"/>
    </row>
    <row r="961" spans="2:54">
      <c r="B961" t="s">
        <v>301</v>
      </c>
      <c r="C961" s="17">
        <v>0.49799640463697897</v>
      </c>
      <c r="D961" s="17">
        <v>0.55976545513597198</v>
      </c>
      <c r="E961" s="17">
        <v>0.43754458028374499</v>
      </c>
      <c r="F961" s="17"/>
      <c r="G961" s="17">
        <v>0.46547294621998297</v>
      </c>
      <c r="H961" s="17">
        <v>0.51835958078137001</v>
      </c>
      <c r="I961" s="17">
        <v>0.463902643247119</v>
      </c>
      <c r="J961" s="17">
        <v>0.48415214667727202</v>
      </c>
      <c r="K961" s="17">
        <v>0.49418646400127603</v>
      </c>
      <c r="L961" s="17">
        <v>0.54390979468200695</v>
      </c>
      <c r="M961" s="17"/>
      <c r="N961" s="17">
        <v>0.61510789854631498</v>
      </c>
      <c r="O961" s="17">
        <v>0.46624594227626698</v>
      </c>
      <c r="P961" s="17">
        <v>0.47094864129622599</v>
      </c>
      <c r="Q961" s="17">
        <v>0.42600180379788899</v>
      </c>
      <c r="R961" s="17"/>
      <c r="S961" s="17">
        <v>0.55691575229775503</v>
      </c>
      <c r="T961" s="17">
        <v>0.50053106557291305</v>
      </c>
      <c r="U961" s="17">
        <v>0.51247813699449296</v>
      </c>
      <c r="V961" s="17">
        <v>0.49864858227831199</v>
      </c>
      <c r="W961" s="17">
        <v>0.47480631165996301</v>
      </c>
      <c r="X961" s="17">
        <v>0.49260747162020202</v>
      </c>
      <c r="Y961" s="17">
        <v>0.49321023034371902</v>
      </c>
      <c r="Z961" s="17">
        <v>0.41186208857732498</v>
      </c>
      <c r="AA961" s="17">
        <v>0.47885554020613302</v>
      </c>
      <c r="AB961" s="17">
        <v>0.51130472959113704</v>
      </c>
      <c r="AC961" s="17">
        <v>0.44495709178279702</v>
      </c>
      <c r="AD961" s="17">
        <v>0.48777501425833902</v>
      </c>
      <c r="AE961" s="17"/>
      <c r="AF961" s="17">
        <v>0.56213263362055299</v>
      </c>
      <c r="AG961" s="17">
        <v>0.49613876919201</v>
      </c>
      <c r="AH961" s="17">
        <v>0.463923845928153</v>
      </c>
      <c r="AI961" s="17">
        <v>0.50747129360338095</v>
      </c>
      <c r="AJ961" s="17">
        <v>0.43481757304816498</v>
      </c>
      <c r="AK961" s="17"/>
      <c r="AL961" s="17">
        <v>0.42296402388145898</v>
      </c>
      <c r="AM961" s="17">
        <v>0.475295549585596</v>
      </c>
      <c r="AN961" s="17">
        <v>0.536167886886458</v>
      </c>
      <c r="AO961" s="17">
        <v>0.64215727512012499</v>
      </c>
      <c r="AP961" s="17">
        <v>0.70092225728490998</v>
      </c>
      <c r="AQ961" s="17"/>
      <c r="AR961" s="17">
        <v>0.55264743556921603</v>
      </c>
      <c r="AS961" s="17"/>
      <c r="AT961" s="17">
        <v>0.55040282298707299</v>
      </c>
      <c r="AU961" s="17"/>
      <c r="AV961" s="17">
        <v>0.606703743480135</v>
      </c>
      <c r="AW961" s="17"/>
      <c r="AX961" s="17">
        <v>0.51561803111226101</v>
      </c>
      <c r="AY961" s="17">
        <v>0.51896949627129596</v>
      </c>
      <c r="AZ961" s="17"/>
      <c r="BA961" s="17">
        <v>0.47446120704949202</v>
      </c>
      <c r="BB961" s="17">
        <v>0.53615300432405499</v>
      </c>
    </row>
    <row r="962" spans="2:54">
      <c r="B962" t="s">
        <v>302</v>
      </c>
      <c r="C962" s="17">
        <v>0.37431175439432102</v>
      </c>
      <c r="D962" s="17">
        <v>0.33302318767099298</v>
      </c>
      <c r="E962" s="17">
        <v>0.41470476380878202</v>
      </c>
      <c r="F962" s="17"/>
      <c r="G962" s="17">
        <v>0.36528695295029101</v>
      </c>
      <c r="H962" s="17">
        <v>0.37119416246092501</v>
      </c>
      <c r="I962" s="17">
        <v>0.43899219305878101</v>
      </c>
      <c r="J962" s="17">
        <v>0.35521471991915599</v>
      </c>
      <c r="K962" s="17">
        <v>0.36339844961487799</v>
      </c>
      <c r="L962" s="17">
        <v>0.35347099661710202</v>
      </c>
      <c r="M962" s="17"/>
      <c r="N962" s="17">
        <v>0.32225430221697698</v>
      </c>
      <c r="O962" s="17">
        <v>0.42527979933008297</v>
      </c>
      <c r="P962" s="17">
        <v>0.38319422816816201</v>
      </c>
      <c r="Q962" s="17">
        <v>0.37692355012133999</v>
      </c>
      <c r="R962" s="17"/>
      <c r="S962" s="17">
        <v>0.30389527048591197</v>
      </c>
      <c r="T962" s="17">
        <v>0.388216132097565</v>
      </c>
      <c r="U962" s="17">
        <v>0.371587228405584</v>
      </c>
      <c r="V962" s="17">
        <v>0.40275504562000702</v>
      </c>
      <c r="W962" s="17">
        <v>0.40091386895462899</v>
      </c>
      <c r="X962" s="17">
        <v>0.33854600799101697</v>
      </c>
      <c r="Y962" s="17">
        <v>0.37969258352589003</v>
      </c>
      <c r="Z962" s="17">
        <v>0.444578839948442</v>
      </c>
      <c r="AA962" s="17">
        <v>0.41187984728967703</v>
      </c>
      <c r="AB962" s="17">
        <v>0.37118207321957603</v>
      </c>
      <c r="AC962" s="17">
        <v>0.38348166046370302</v>
      </c>
      <c r="AD962" s="17">
        <v>0.35837516577009898</v>
      </c>
      <c r="AE962" s="17"/>
      <c r="AF962" s="17">
        <v>0.35691643471113699</v>
      </c>
      <c r="AG962" s="17">
        <v>0.390381712891191</v>
      </c>
      <c r="AH962" s="17">
        <v>0.40299998226664202</v>
      </c>
      <c r="AI962" s="17">
        <v>0.38596111487836798</v>
      </c>
      <c r="AJ962" s="17">
        <v>0.40387709925173498</v>
      </c>
      <c r="AK962" s="17"/>
      <c r="AL962" s="17">
        <v>0.38142885635898399</v>
      </c>
      <c r="AM962" s="17">
        <v>0.40146926828034102</v>
      </c>
      <c r="AN962" s="17">
        <v>0.37380543745837502</v>
      </c>
      <c r="AO962" s="17">
        <v>0.30580808832777301</v>
      </c>
      <c r="AP962" s="17">
        <v>0.247129874665385</v>
      </c>
      <c r="AQ962" s="17"/>
      <c r="AR962" s="17">
        <v>0.35256994110280498</v>
      </c>
      <c r="AS962" s="17"/>
      <c r="AT962" s="17">
        <v>0.36235283636848398</v>
      </c>
      <c r="AU962" s="17"/>
      <c r="AV962" s="17">
        <v>0.32422555110558299</v>
      </c>
      <c r="AW962" s="17"/>
      <c r="AX962" s="17">
        <v>0.40458196338163699</v>
      </c>
      <c r="AY962" s="17">
        <v>0.37518676421235198</v>
      </c>
      <c r="AZ962" s="17"/>
      <c r="BA962" s="17">
        <v>0.38760701480549797</v>
      </c>
      <c r="BB962" s="17">
        <v>0.373135605985841</v>
      </c>
    </row>
    <row r="963" spans="2:54">
      <c r="B963" t="s">
        <v>303</v>
      </c>
      <c r="C963" s="17">
        <v>7.6166556932520696E-2</v>
      </c>
      <c r="D963" s="17">
        <v>6.5391313876158305E-2</v>
      </c>
      <c r="E963" s="17">
        <v>8.7057784303867805E-2</v>
      </c>
      <c r="F963" s="17"/>
      <c r="G963" s="17">
        <v>9.8517753215801002E-2</v>
      </c>
      <c r="H963" s="17">
        <v>7.2473934487073399E-2</v>
      </c>
      <c r="I963" s="17">
        <v>4.9630618793252999E-2</v>
      </c>
      <c r="J963" s="17">
        <v>0.10739588467039</v>
      </c>
      <c r="K963" s="17">
        <v>8.2113093700137002E-2</v>
      </c>
      <c r="L963" s="17">
        <v>5.6680067037392402E-2</v>
      </c>
      <c r="M963" s="17"/>
      <c r="N963" s="17">
        <v>3.9372948555786401E-2</v>
      </c>
      <c r="O963" s="17">
        <v>6.4517036210318901E-2</v>
      </c>
      <c r="P963" s="17">
        <v>8.4013192546208898E-2</v>
      </c>
      <c r="Q963" s="17">
        <v>0.12148424162329299</v>
      </c>
      <c r="R963" s="17"/>
      <c r="S963" s="17">
        <v>8.3424615177747297E-2</v>
      </c>
      <c r="T963" s="17">
        <v>6.0906615712805298E-2</v>
      </c>
      <c r="U963" s="17">
        <v>6.6211803247443801E-2</v>
      </c>
      <c r="V963" s="17">
        <v>4.53650490926727E-2</v>
      </c>
      <c r="W963" s="17">
        <v>9.6326535246823705E-2</v>
      </c>
      <c r="X963" s="17">
        <v>9.3410702478100696E-2</v>
      </c>
      <c r="Y963" s="17">
        <v>7.0675015909846803E-2</v>
      </c>
      <c r="Z963" s="17">
        <v>9.91614848814594E-2</v>
      </c>
      <c r="AA963" s="17">
        <v>6.6078329880359402E-2</v>
      </c>
      <c r="AB963" s="17">
        <v>8.1754045188093899E-2</v>
      </c>
      <c r="AC963" s="17">
        <v>8.5939492586027302E-2</v>
      </c>
      <c r="AD963" s="17">
        <v>0.116581310268321</v>
      </c>
      <c r="AE963" s="17"/>
      <c r="AF963" s="17">
        <v>6.2037195371944701E-2</v>
      </c>
      <c r="AG963" s="17">
        <v>6.2795827082278294E-2</v>
      </c>
      <c r="AH963" s="17">
        <v>8.4500127719485799E-2</v>
      </c>
      <c r="AI963" s="17">
        <v>6.0889554522753499E-2</v>
      </c>
      <c r="AJ963" s="17">
        <v>0.101884473324759</v>
      </c>
      <c r="AK963" s="17"/>
      <c r="AL963" s="17">
        <v>0.11447118772168</v>
      </c>
      <c r="AM963" s="17">
        <v>6.4588014699242302E-2</v>
      </c>
      <c r="AN963" s="17">
        <v>6.1848312804932498E-2</v>
      </c>
      <c r="AO963" s="17">
        <v>3.2878928508629897E-2</v>
      </c>
      <c r="AP963" s="17">
        <v>1.37243046738848E-2</v>
      </c>
      <c r="AQ963" s="17"/>
      <c r="AR963" s="17">
        <v>7.3739356385011598E-2</v>
      </c>
      <c r="AS963" s="17"/>
      <c r="AT963" s="17">
        <v>6.51761279360389E-2</v>
      </c>
      <c r="AU963" s="17"/>
      <c r="AV963" s="17">
        <v>5.2165489056537701E-2</v>
      </c>
      <c r="AW963" s="17"/>
      <c r="AX963" s="17">
        <v>6.5703487326534707E-2</v>
      </c>
      <c r="AY963" s="17">
        <v>7.9814173387682194E-2</v>
      </c>
      <c r="AZ963" s="17"/>
      <c r="BA963" s="17">
        <v>7.7728478623184702E-2</v>
      </c>
      <c r="BB963" s="17">
        <v>6.4788496245253596E-2</v>
      </c>
    </row>
    <row r="964" spans="2:54">
      <c r="B964" t="s">
        <v>304</v>
      </c>
      <c r="C964" s="17">
        <v>1.61440985385344E-2</v>
      </c>
      <c r="D964" s="17">
        <v>1.3821724395279599E-2</v>
      </c>
      <c r="E964" s="17">
        <v>1.8490148717613002E-2</v>
      </c>
      <c r="F964" s="17"/>
      <c r="G964" s="17">
        <v>3.51095890245154E-2</v>
      </c>
      <c r="H964" s="17">
        <v>4.4648688947501102E-3</v>
      </c>
      <c r="I964" s="17">
        <v>1.35987055747409E-2</v>
      </c>
      <c r="J964" s="17">
        <v>1.3753023470473601E-2</v>
      </c>
      <c r="K964" s="17">
        <v>2.35043073126724E-2</v>
      </c>
      <c r="L964" s="17">
        <v>1.2197449962483099E-2</v>
      </c>
      <c r="M964" s="17"/>
      <c r="N964" s="17">
        <v>6.0416535923450204E-3</v>
      </c>
      <c r="O964" s="17">
        <v>1.6965583369902799E-2</v>
      </c>
      <c r="P964" s="17">
        <v>2.2008081305726599E-2</v>
      </c>
      <c r="Q964" s="17">
        <v>2.1489863966208E-2</v>
      </c>
      <c r="R964" s="17"/>
      <c r="S964" s="17">
        <v>3.4304623967104597E-2</v>
      </c>
      <c r="T964" s="17">
        <v>1.29167700565678E-2</v>
      </c>
      <c r="U964" s="17">
        <v>1.6845025464067999E-2</v>
      </c>
      <c r="V964" s="17">
        <v>8.9988978723239792E-3</v>
      </c>
      <c r="W964" s="17">
        <v>1.09152243798808E-2</v>
      </c>
      <c r="X964" s="17">
        <v>2.3997503108492801E-2</v>
      </c>
      <c r="Y964" s="17">
        <v>7.1171426605646498E-3</v>
      </c>
      <c r="Z964" s="17">
        <v>1.2736555758726901E-2</v>
      </c>
      <c r="AA964" s="17">
        <v>1.3031943895151801E-2</v>
      </c>
      <c r="AB964" s="17">
        <v>5.2802618788999204E-3</v>
      </c>
      <c r="AC964" s="17">
        <v>2.5587007114756699E-2</v>
      </c>
      <c r="AD964" s="17">
        <v>1.04892508618995E-2</v>
      </c>
      <c r="AE964" s="17"/>
      <c r="AF964" s="17">
        <v>6.4577479706047804E-3</v>
      </c>
      <c r="AG964" s="17">
        <v>2.2710467213239501E-2</v>
      </c>
      <c r="AH964" s="17">
        <v>2.4200968380074E-2</v>
      </c>
      <c r="AI964" s="17">
        <v>9.1183189309455206E-3</v>
      </c>
      <c r="AJ964" s="17">
        <v>2.3282557146256499E-2</v>
      </c>
      <c r="AK964" s="17"/>
      <c r="AL964" s="17">
        <v>2.3084829974671799E-2</v>
      </c>
      <c r="AM964" s="17">
        <v>1.72004369897811E-2</v>
      </c>
      <c r="AN964" s="17">
        <v>1.1397623881425701E-2</v>
      </c>
      <c r="AO964" s="17">
        <v>8.0783007345130095E-3</v>
      </c>
      <c r="AP964" s="17">
        <v>1.02047002035353E-2</v>
      </c>
      <c r="AQ964" s="17"/>
      <c r="AR964" s="17">
        <v>1.25725171210319E-2</v>
      </c>
      <c r="AS964" s="17"/>
      <c r="AT964" s="17">
        <v>1.8255203322431E-2</v>
      </c>
      <c r="AU964" s="17"/>
      <c r="AV964" s="17">
        <v>7.9358338206129003E-3</v>
      </c>
      <c r="AW964" s="17"/>
      <c r="AX964" s="17">
        <v>4.6654751771954802E-3</v>
      </c>
      <c r="AY964" s="17">
        <v>1.0875893197380601E-2</v>
      </c>
      <c r="AZ964" s="17"/>
      <c r="BA964" s="17">
        <v>1.9390857690780802E-2</v>
      </c>
      <c r="BB964" s="17">
        <v>1.0002784572999799E-2</v>
      </c>
    </row>
    <row r="965" spans="2:54">
      <c r="B965" t="s">
        <v>305</v>
      </c>
      <c r="C965" s="17">
        <v>9.1635805244546596E-3</v>
      </c>
      <c r="D965" s="17">
        <v>1.04221253081345E-2</v>
      </c>
      <c r="E965" s="17">
        <v>7.9792652868929496E-3</v>
      </c>
      <c r="F965" s="17"/>
      <c r="G965" s="17">
        <v>1.3586543286965101E-2</v>
      </c>
      <c r="H965" s="17">
        <v>9.8869368640317201E-3</v>
      </c>
      <c r="I965" s="17">
        <v>5.6963428665435202E-3</v>
      </c>
      <c r="J965" s="17">
        <v>9.6468810646732801E-3</v>
      </c>
      <c r="K965" s="17">
        <v>5.67877633067531E-3</v>
      </c>
      <c r="L965" s="17">
        <v>1.04210393066203E-2</v>
      </c>
      <c r="M965" s="17"/>
      <c r="N965" s="17">
        <v>5.3824056012643697E-3</v>
      </c>
      <c r="O965" s="17">
        <v>8.2246580292396794E-3</v>
      </c>
      <c r="P965" s="17">
        <v>7.6695277792744303E-3</v>
      </c>
      <c r="Q965" s="17">
        <v>1.5795382048622401E-2</v>
      </c>
      <c r="R965" s="17"/>
      <c r="S965" s="17">
        <v>7.9523796805523999E-3</v>
      </c>
      <c r="T965" s="17">
        <v>6.16541796444065E-3</v>
      </c>
      <c r="U965" s="17">
        <v>1.34762920614686E-2</v>
      </c>
      <c r="V965" s="17">
        <v>1.9662011511436001E-2</v>
      </c>
      <c r="W965" s="17">
        <v>4.40264357996347E-3</v>
      </c>
      <c r="X965" s="17">
        <v>8.3303128580550292E-3</v>
      </c>
      <c r="Y965" s="17">
        <v>0</v>
      </c>
      <c r="Z965" s="17">
        <v>1.6530764095635499E-2</v>
      </c>
      <c r="AA965" s="17">
        <v>2.51852660756248E-3</v>
      </c>
      <c r="AB965" s="17">
        <v>1.48432745324329E-2</v>
      </c>
      <c r="AC965" s="17">
        <v>2.1425829642619999E-2</v>
      </c>
      <c r="AD965" s="17">
        <v>0</v>
      </c>
      <c r="AE965" s="17"/>
      <c r="AF965" s="17">
        <v>1.90200338837565E-3</v>
      </c>
      <c r="AG965" s="17">
        <v>3.6018010782437699E-3</v>
      </c>
      <c r="AH965" s="17">
        <v>9.6055427943130406E-3</v>
      </c>
      <c r="AI965" s="17">
        <v>2.2536489075733E-2</v>
      </c>
      <c r="AJ965" s="17">
        <v>1.5903908770724898E-2</v>
      </c>
      <c r="AK965" s="17"/>
      <c r="AL965" s="17">
        <v>1.5204848330497799E-2</v>
      </c>
      <c r="AM965" s="17">
        <v>1.33761269010197E-2</v>
      </c>
      <c r="AN965" s="17">
        <v>3.7312789248736202E-3</v>
      </c>
      <c r="AO965" s="17">
        <v>2.4506571580991099E-3</v>
      </c>
      <c r="AP965" s="17">
        <v>0</v>
      </c>
      <c r="AQ965" s="17"/>
      <c r="AR965" s="17">
        <v>0</v>
      </c>
      <c r="AS965" s="17"/>
      <c r="AT965" s="17">
        <v>0</v>
      </c>
      <c r="AU965" s="17"/>
      <c r="AV965" s="17">
        <v>0</v>
      </c>
      <c r="AW965" s="17"/>
      <c r="AX965" s="17">
        <v>5.1364499248625801E-3</v>
      </c>
      <c r="AY965" s="17">
        <v>3.6617376350220202E-3</v>
      </c>
      <c r="AZ965" s="17"/>
      <c r="BA965" s="17">
        <v>1.4478745431263601E-2</v>
      </c>
      <c r="BB965" s="17">
        <v>3.6908004040414298E-3</v>
      </c>
    </row>
    <row r="966" spans="2:54">
      <c r="B966" t="s">
        <v>130</v>
      </c>
      <c r="C966" s="17">
        <v>2.6217604973190398E-2</v>
      </c>
      <c r="D966" s="17">
        <v>1.7576193613462299E-2</v>
      </c>
      <c r="E966" s="17">
        <v>3.4223457599099102E-2</v>
      </c>
      <c r="F966" s="17"/>
      <c r="G966" s="17">
        <v>2.2026215302444099E-2</v>
      </c>
      <c r="H966" s="17">
        <v>2.36205165118498E-2</v>
      </c>
      <c r="I966" s="17">
        <v>2.8179496459563299E-2</v>
      </c>
      <c r="J966" s="17">
        <v>2.9837344198035399E-2</v>
      </c>
      <c r="K966" s="17">
        <v>3.1118909040360701E-2</v>
      </c>
      <c r="L966" s="17">
        <v>2.33206523943945E-2</v>
      </c>
      <c r="M966" s="17"/>
      <c r="N966" s="17">
        <v>1.18407914873123E-2</v>
      </c>
      <c r="O966" s="17">
        <v>1.8766980784188599E-2</v>
      </c>
      <c r="P966" s="17">
        <v>3.2166328904402103E-2</v>
      </c>
      <c r="Q966" s="17">
        <v>3.8305158442648202E-2</v>
      </c>
      <c r="R966" s="17"/>
      <c r="S966" s="17">
        <v>1.35073583909288E-2</v>
      </c>
      <c r="T966" s="17">
        <v>3.1263998595707998E-2</v>
      </c>
      <c r="U966" s="17">
        <v>1.9401513826942999E-2</v>
      </c>
      <c r="V966" s="17">
        <v>2.4570413625248401E-2</v>
      </c>
      <c r="W966" s="17">
        <v>1.2635416178739201E-2</v>
      </c>
      <c r="X966" s="17">
        <v>4.31080019441323E-2</v>
      </c>
      <c r="Y966" s="17">
        <v>4.9305027559979502E-2</v>
      </c>
      <c r="Z966" s="17">
        <v>1.51302667384115E-2</v>
      </c>
      <c r="AA966" s="17">
        <v>2.7635812121116501E-2</v>
      </c>
      <c r="AB966" s="17">
        <v>1.5635615589859899E-2</v>
      </c>
      <c r="AC966" s="17">
        <v>3.86089184100964E-2</v>
      </c>
      <c r="AD966" s="17">
        <v>2.6779258841340799E-2</v>
      </c>
      <c r="AE966" s="17"/>
      <c r="AF966" s="17">
        <v>1.05539849373853E-2</v>
      </c>
      <c r="AG966" s="17">
        <v>2.43714225430379E-2</v>
      </c>
      <c r="AH966" s="17">
        <v>1.47695329113327E-2</v>
      </c>
      <c r="AI966" s="17">
        <v>1.40232289888191E-2</v>
      </c>
      <c r="AJ966" s="17">
        <v>2.02343884583591E-2</v>
      </c>
      <c r="AK966" s="17"/>
      <c r="AL966" s="17">
        <v>4.2846253732707298E-2</v>
      </c>
      <c r="AM966" s="17">
        <v>2.80706035440207E-2</v>
      </c>
      <c r="AN966" s="17">
        <v>1.3049460043935E-2</v>
      </c>
      <c r="AO966" s="17">
        <v>8.6267501508598098E-3</v>
      </c>
      <c r="AP966" s="17">
        <v>2.8018863172284799E-2</v>
      </c>
      <c r="AQ966" s="17"/>
      <c r="AR966" s="17">
        <v>8.4707498219354308E-3</v>
      </c>
      <c r="AS966" s="17"/>
      <c r="AT966" s="17">
        <v>3.8130093859731402E-3</v>
      </c>
      <c r="AU966" s="17"/>
      <c r="AV966" s="17">
        <v>8.9693825371319601E-3</v>
      </c>
      <c r="AW966" s="17"/>
      <c r="AX966" s="17">
        <v>4.2945930775084304E-3</v>
      </c>
      <c r="AY966" s="17">
        <v>1.1491935296267601E-2</v>
      </c>
      <c r="AZ966" s="17"/>
      <c r="BA966" s="17">
        <v>2.6333696399780698E-2</v>
      </c>
      <c r="BB966" s="17">
        <v>1.22293084678102E-2</v>
      </c>
    </row>
    <row r="967" spans="2:54">
      <c r="B967" t="s">
        <v>306</v>
      </c>
      <c r="C967" s="17">
        <v>0.87230815903129999</v>
      </c>
      <c r="D967" s="17">
        <v>0.89278864280696502</v>
      </c>
      <c r="E967" s="17">
        <v>0.85224934409252695</v>
      </c>
      <c r="F967" s="17"/>
      <c r="G967" s="17">
        <v>0.83075989917027404</v>
      </c>
      <c r="H967" s="17">
        <v>0.88955374324229497</v>
      </c>
      <c r="I967" s="17">
        <v>0.90289483630589895</v>
      </c>
      <c r="J967" s="17">
        <v>0.83936686659642801</v>
      </c>
      <c r="K967" s="17">
        <v>0.85758491361615496</v>
      </c>
      <c r="L967" s="17">
        <v>0.89738079129910997</v>
      </c>
      <c r="M967" s="17"/>
      <c r="N967" s="17">
        <v>0.93736220076329202</v>
      </c>
      <c r="O967" s="17">
        <v>0.89152574160635001</v>
      </c>
      <c r="P967" s="17">
        <v>0.854142869464388</v>
      </c>
      <c r="Q967" s="17">
        <v>0.80292535391922903</v>
      </c>
      <c r="R967" s="17"/>
      <c r="S967" s="17">
        <v>0.86081102278366695</v>
      </c>
      <c r="T967" s="17">
        <v>0.88874719767047805</v>
      </c>
      <c r="U967" s="17">
        <v>0.88406536540007696</v>
      </c>
      <c r="V967" s="17">
        <v>0.90140362789831896</v>
      </c>
      <c r="W967" s="17">
        <v>0.875720180614593</v>
      </c>
      <c r="X967" s="17">
        <v>0.83115347961121899</v>
      </c>
      <c r="Y967" s="17">
        <v>0.872902813869609</v>
      </c>
      <c r="Z967" s="17">
        <v>0.85644092852576703</v>
      </c>
      <c r="AA967" s="17">
        <v>0.89073538749581005</v>
      </c>
      <c r="AB967" s="17">
        <v>0.88248680281071301</v>
      </c>
      <c r="AC967" s="17">
        <v>0.82843875224649999</v>
      </c>
      <c r="AD967" s="17">
        <v>0.846150180028438</v>
      </c>
      <c r="AE967" s="17"/>
      <c r="AF967" s="17">
        <v>0.91904906833168998</v>
      </c>
      <c r="AG967" s="17">
        <v>0.886520482083201</v>
      </c>
      <c r="AH967" s="17">
        <v>0.86692382819479497</v>
      </c>
      <c r="AI967" s="17">
        <v>0.89343240848174899</v>
      </c>
      <c r="AJ967" s="17">
        <v>0.83869467229990002</v>
      </c>
      <c r="AK967" s="17"/>
      <c r="AL967" s="17">
        <v>0.80439288024044298</v>
      </c>
      <c r="AM967" s="17">
        <v>0.87676481786593596</v>
      </c>
      <c r="AN967" s="17">
        <v>0.90997332434483302</v>
      </c>
      <c r="AO967" s="17">
        <v>0.94796536344789795</v>
      </c>
      <c r="AP967" s="17">
        <v>0.94805213195029503</v>
      </c>
      <c r="AQ967" s="17"/>
      <c r="AR967" s="17">
        <v>0.90521737667202096</v>
      </c>
      <c r="AS967" s="17"/>
      <c r="AT967" s="17">
        <v>0.91275565935555703</v>
      </c>
      <c r="AU967" s="17"/>
      <c r="AV967" s="17">
        <v>0.93092929458571705</v>
      </c>
      <c r="AW967" s="17"/>
      <c r="AX967" s="17">
        <v>0.920199994493899</v>
      </c>
      <c r="AY967" s="17">
        <v>0.89415626048364705</v>
      </c>
      <c r="AZ967" s="17"/>
      <c r="BA967" s="17">
        <v>0.86206822185498999</v>
      </c>
      <c r="BB967" s="17">
        <v>0.90928861030989505</v>
      </c>
    </row>
    <row r="968" spans="2:54">
      <c r="B968" t="s">
        <v>307</v>
      </c>
      <c r="C968" s="17">
        <v>2.53076790629891E-2</v>
      </c>
      <c r="D968" s="17">
        <v>2.4243849703414099E-2</v>
      </c>
      <c r="E968" s="17">
        <v>2.6469414004506E-2</v>
      </c>
      <c r="F968" s="17"/>
      <c r="G968" s="17">
        <v>4.8696132311480497E-2</v>
      </c>
      <c r="H968" s="17">
        <v>1.43518057587818E-2</v>
      </c>
      <c r="I968" s="17">
        <v>1.92950484412844E-2</v>
      </c>
      <c r="J968" s="17">
        <v>2.3399904535146902E-2</v>
      </c>
      <c r="K968" s="17">
        <v>2.91830836433477E-2</v>
      </c>
      <c r="L968" s="17">
        <v>2.2618489269103498E-2</v>
      </c>
      <c r="M968" s="17"/>
      <c r="N968" s="17">
        <v>1.14240591936094E-2</v>
      </c>
      <c r="O968" s="17">
        <v>2.5190241399142499E-2</v>
      </c>
      <c r="P968" s="17">
        <v>2.9677609085001101E-2</v>
      </c>
      <c r="Q968" s="17">
        <v>3.7285246014830402E-2</v>
      </c>
      <c r="R968" s="17"/>
      <c r="S968" s="17">
        <v>4.2257003647656999E-2</v>
      </c>
      <c r="T968" s="17">
        <v>1.90821880210085E-2</v>
      </c>
      <c r="U968" s="17">
        <v>3.0321317525536601E-2</v>
      </c>
      <c r="V968" s="17">
        <v>2.8660909383760001E-2</v>
      </c>
      <c r="W968" s="17">
        <v>1.53178679598443E-2</v>
      </c>
      <c r="X968" s="17">
        <v>3.2327815966547803E-2</v>
      </c>
      <c r="Y968" s="17">
        <v>7.1171426605646498E-3</v>
      </c>
      <c r="Z968" s="17">
        <v>2.92673198543623E-2</v>
      </c>
      <c r="AA968" s="17">
        <v>1.5550470502714299E-2</v>
      </c>
      <c r="AB968" s="17">
        <v>2.0123536411332899E-2</v>
      </c>
      <c r="AC968" s="17">
        <v>4.7012836757376698E-2</v>
      </c>
      <c r="AD968" s="17">
        <v>1.04892508618995E-2</v>
      </c>
      <c r="AE968" s="17"/>
      <c r="AF968" s="17">
        <v>8.3597513589804308E-3</v>
      </c>
      <c r="AG968" s="17">
        <v>2.6312268291483299E-2</v>
      </c>
      <c r="AH968" s="17">
        <v>3.3806511174387099E-2</v>
      </c>
      <c r="AI968" s="17">
        <v>3.1654808006678498E-2</v>
      </c>
      <c r="AJ968" s="17">
        <v>3.91864659169813E-2</v>
      </c>
      <c r="AK968" s="17"/>
      <c r="AL968" s="17">
        <v>3.8289678305169599E-2</v>
      </c>
      <c r="AM968" s="17">
        <v>3.0576563890800899E-2</v>
      </c>
      <c r="AN968" s="17">
        <v>1.51289028062993E-2</v>
      </c>
      <c r="AO968" s="17">
        <v>1.0528957892612101E-2</v>
      </c>
      <c r="AP968" s="17">
        <v>1.02047002035353E-2</v>
      </c>
      <c r="AQ968" s="17"/>
      <c r="AR968" s="17">
        <v>1.25725171210319E-2</v>
      </c>
      <c r="AS968" s="17"/>
      <c r="AT968" s="17">
        <v>1.8255203322431E-2</v>
      </c>
      <c r="AU968" s="17"/>
      <c r="AV968" s="17">
        <v>7.9358338206129003E-3</v>
      </c>
      <c r="AW968" s="17"/>
      <c r="AX968" s="17">
        <v>9.8019251020580699E-3</v>
      </c>
      <c r="AY968" s="17">
        <v>1.4537630832402599E-2</v>
      </c>
      <c r="AZ968" s="17"/>
      <c r="BA968" s="17">
        <v>3.38696031220444E-2</v>
      </c>
      <c r="BB968" s="17">
        <v>1.36935849770412E-2</v>
      </c>
    </row>
    <row r="969" spans="2:54">
      <c r="B969" t="s">
        <v>308</v>
      </c>
      <c r="C969" s="17">
        <v>0.84700047996831096</v>
      </c>
      <c r="D969" s="17">
        <v>0.86854479310355104</v>
      </c>
      <c r="E969" s="17">
        <v>0.82577993008802097</v>
      </c>
      <c r="F969" s="17"/>
      <c r="G969" s="17">
        <v>0.78206376685879397</v>
      </c>
      <c r="H969" s="17">
        <v>0.87520193748351305</v>
      </c>
      <c r="I969" s="17">
        <v>0.88359978786461502</v>
      </c>
      <c r="J969" s="17">
        <v>0.81596696206128105</v>
      </c>
      <c r="K969" s="17">
        <v>0.82840182997280698</v>
      </c>
      <c r="L969" s="17">
        <v>0.87476230203000604</v>
      </c>
      <c r="M969" s="17"/>
      <c r="N969" s="17">
        <v>0.92593814156968302</v>
      </c>
      <c r="O969" s="17">
        <v>0.86633550020720795</v>
      </c>
      <c r="P969" s="17">
        <v>0.82446526037938705</v>
      </c>
      <c r="Q969" s="17">
        <v>0.76564010790439796</v>
      </c>
      <c r="R969" s="17"/>
      <c r="S969" s="17">
        <v>0.81855401913601</v>
      </c>
      <c r="T969" s="17">
        <v>0.86966500964947002</v>
      </c>
      <c r="U969" s="17">
        <v>0.85374404787453995</v>
      </c>
      <c r="V969" s="17">
        <v>0.87274271851455898</v>
      </c>
      <c r="W969" s="17">
        <v>0.86040231265474798</v>
      </c>
      <c r="X969" s="17">
        <v>0.798825663644671</v>
      </c>
      <c r="Y969" s="17">
        <v>0.86578567120904404</v>
      </c>
      <c r="Z969" s="17">
        <v>0.82717360867140399</v>
      </c>
      <c r="AA969" s="17">
        <v>0.87518491699309597</v>
      </c>
      <c r="AB969" s="17">
        <v>0.86236326639938099</v>
      </c>
      <c r="AC969" s="17">
        <v>0.78142591548912299</v>
      </c>
      <c r="AD969" s="17">
        <v>0.835660929166539</v>
      </c>
      <c r="AE969" s="17"/>
      <c r="AF969" s="17">
        <v>0.91068931697270905</v>
      </c>
      <c r="AG969" s="17">
        <v>0.86020821379171697</v>
      </c>
      <c r="AH969" s="17">
        <v>0.83311731702040703</v>
      </c>
      <c r="AI969" s="17">
        <v>0.86177760047507002</v>
      </c>
      <c r="AJ969" s="17">
        <v>0.79950820638291897</v>
      </c>
      <c r="AK969" s="17"/>
      <c r="AL969" s="17">
        <v>0.76610320193527404</v>
      </c>
      <c r="AM969" s="17">
        <v>0.84618825397513497</v>
      </c>
      <c r="AN969" s="17">
        <v>0.89484442153853405</v>
      </c>
      <c r="AO969" s="17">
        <v>0.93743640555528596</v>
      </c>
      <c r="AP969" s="17">
        <v>0.93784743174676</v>
      </c>
      <c r="AQ969" s="17"/>
      <c r="AR969" s="17">
        <v>0.89264485955098904</v>
      </c>
      <c r="AS969" s="17"/>
      <c r="AT969" s="17">
        <v>0.894500456033126</v>
      </c>
      <c r="AU969" s="17"/>
      <c r="AV969" s="17">
        <v>0.92299346076510502</v>
      </c>
      <c r="AW969" s="17"/>
      <c r="AX969" s="17">
        <v>0.91039806939184098</v>
      </c>
      <c r="AY969" s="17">
        <v>0.87961862965124504</v>
      </c>
      <c r="AZ969" s="17"/>
      <c r="BA969" s="17">
        <v>0.82819861873294598</v>
      </c>
      <c r="BB969" s="17">
        <v>0.89559502533285396</v>
      </c>
    </row>
    <row r="970" spans="2:54">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c r="BA970" s="17"/>
      <c r="BB970" s="17"/>
    </row>
    <row r="971" spans="2:54">
      <c r="B971" s="6" t="s">
        <v>309</v>
      </c>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c r="BA971" s="17"/>
      <c r="BB971" s="17"/>
    </row>
    <row r="972" spans="2:54">
      <c r="B972" s="24" t="s">
        <v>29</v>
      </c>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c r="BA972" s="17"/>
      <c r="BB972" s="17"/>
    </row>
    <row r="973" spans="2:54">
      <c r="B973" t="s">
        <v>310</v>
      </c>
      <c r="C973" s="17">
        <v>0.14658882877386001</v>
      </c>
      <c r="D973" s="17">
        <v>0.146871558997552</v>
      </c>
      <c r="E973" s="17">
        <v>0.147025237542982</v>
      </c>
      <c r="F973" s="17"/>
      <c r="G973" s="17">
        <v>0.1524305270154</v>
      </c>
      <c r="H973" s="17">
        <v>0.17658553249639</v>
      </c>
      <c r="I973" s="17">
        <v>0.171619201167449</v>
      </c>
      <c r="J973" s="17">
        <v>0.15240067733769599</v>
      </c>
      <c r="K973" s="17">
        <v>0.11969390581875899</v>
      </c>
      <c r="L973" s="17">
        <v>0.11132162019988</v>
      </c>
      <c r="M973" s="17"/>
      <c r="N973" s="17">
        <v>0.125566937728713</v>
      </c>
      <c r="O973" s="17">
        <v>0.12535789534283701</v>
      </c>
      <c r="P973" s="17">
        <v>0.17081113117958299</v>
      </c>
      <c r="Q973" s="17">
        <v>0.166899760047857</v>
      </c>
      <c r="R973" s="17"/>
      <c r="S973" s="17">
        <v>0.17024980462410799</v>
      </c>
      <c r="T973" s="17">
        <v>0.116651231828757</v>
      </c>
      <c r="U973" s="17">
        <v>0.13832687599493301</v>
      </c>
      <c r="V973" s="17">
        <v>0.122222584026919</v>
      </c>
      <c r="W973" s="17">
        <v>0.121173551560842</v>
      </c>
      <c r="X973" s="17">
        <v>0.139181808652974</v>
      </c>
      <c r="Y973" s="17">
        <v>0.17207146210917501</v>
      </c>
      <c r="Z973" s="17">
        <v>0.187020237610066</v>
      </c>
      <c r="AA973" s="17">
        <v>0.161192925689671</v>
      </c>
      <c r="AB973" s="17">
        <v>0.134704878364589</v>
      </c>
      <c r="AC973" s="17">
        <v>0.135600988525647</v>
      </c>
      <c r="AD973" s="17">
        <v>0.221077260293391</v>
      </c>
      <c r="AE973" s="17"/>
      <c r="AF973" s="17">
        <v>0.13835215942580101</v>
      </c>
      <c r="AG973" s="17">
        <v>0.14277542674890101</v>
      </c>
      <c r="AH973" s="17">
        <v>9.6012078753459795E-2</v>
      </c>
      <c r="AI973" s="17">
        <v>0.12925653393032499</v>
      </c>
      <c r="AJ973" s="17">
        <v>0.20304289236849199</v>
      </c>
      <c r="AK973" s="17"/>
      <c r="AL973" s="17">
        <v>0.18285314208060399</v>
      </c>
      <c r="AM973" s="17">
        <v>0.11898602686967399</v>
      </c>
      <c r="AN973" s="17">
        <v>0.12380241104563</v>
      </c>
      <c r="AO973" s="17">
        <v>0.17193575445088699</v>
      </c>
      <c r="AP973" s="17">
        <v>0.195239525605336</v>
      </c>
      <c r="AQ973" s="17"/>
      <c r="AR973" s="17">
        <v>0.16329957125647901</v>
      </c>
      <c r="AS973" s="17"/>
      <c r="AT973" s="17">
        <v>0.236931826009881</v>
      </c>
      <c r="AU973" s="17"/>
      <c r="AV973" s="17">
        <v>0.147314339702001</v>
      </c>
      <c r="AW973" s="17"/>
      <c r="AX973" s="17">
        <v>0.14924854357445599</v>
      </c>
      <c r="AY973" s="17">
        <v>0.14922980147707801</v>
      </c>
      <c r="AZ973" s="17"/>
      <c r="BA973" s="17">
        <v>0.16221994798862799</v>
      </c>
      <c r="BB973" s="17">
        <v>0.13286238685744201</v>
      </c>
    </row>
    <row r="974" spans="2:54">
      <c r="B974" t="s">
        <v>311</v>
      </c>
      <c r="C974" s="17">
        <v>0.27476492714245199</v>
      </c>
      <c r="D974" s="17">
        <v>0.25011520563607897</v>
      </c>
      <c r="E974" s="17">
        <v>0.298954963473617</v>
      </c>
      <c r="F974" s="17"/>
      <c r="G974" s="17">
        <v>0.32392157992117399</v>
      </c>
      <c r="H974" s="17">
        <v>0.29558693789176899</v>
      </c>
      <c r="I974" s="17">
        <v>0.27091710403949798</v>
      </c>
      <c r="J974" s="17">
        <v>0.31273648458763398</v>
      </c>
      <c r="K974" s="17">
        <v>0.22592178750361899</v>
      </c>
      <c r="L974" s="17">
        <v>0.230537511811651</v>
      </c>
      <c r="M974" s="17"/>
      <c r="N974" s="17">
        <v>0.242449489452365</v>
      </c>
      <c r="O974" s="17">
        <v>0.28377151857955402</v>
      </c>
      <c r="P974" s="17">
        <v>0.31313050800720599</v>
      </c>
      <c r="Q974" s="17">
        <v>0.27234983838245402</v>
      </c>
      <c r="R974" s="17"/>
      <c r="S974" s="17">
        <v>0.27864673434394899</v>
      </c>
      <c r="T974" s="17">
        <v>0.24682084632868601</v>
      </c>
      <c r="U974" s="17">
        <v>0.24681769794327299</v>
      </c>
      <c r="V974" s="17">
        <v>0.28662891837932403</v>
      </c>
      <c r="W974" s="17">
        <v>0.36828966415395298</v>
      </c>
      <c r="X974" s="17">
        <v>0.26350639333376003</v>
      </c>
      <c r="Y974" s="17">
        <v>0.23494762782922701</v>
      </c>
      <c r="Z974" s="17">
        <v>0.25545660708839601</v>
      </c>
      <c r="AA974" s="17">
        <v>0.3053706808362</v>
      </c>
      <c r="AB974" s="17">
        <v>0.267372743015098</v>
      </c>
      <c r="AC974" s="17">
        <v>0.27957853253349502</v>
      </c>
      <c r="AD974" s="17">
        <v>0.26654387940012497</v>
      </c>
      <c r="AE974" s="17"/>
      <c r="AF974" s="17">
        <v>0.28602571703822099</v>
      </c>
      <c r="AG974" s="17">
        <v>0.265087369454097</v>
      </c>
      <c r="AH974" s="17">
        <v>0.25270164020730201</v>
      </c>
      <c r="AI974" s="17">
        <v>0.26726514102270599</v>
      </c>
      <c r="AJ974" s="17">
        <v>0.30441728985183703</v>
      </c>
      <c r="AK974" s="17"/>
      <c r="AL974" s="17">
        <v>0.27309754164674199</v>
      </c>
      <c r="AM974" s="17">
        <v>0.31716804766440698</v>
      </c>
      <c r="AN974" s="17">
        <v>0.25116473358425401</v>
      </c>
      <c r="AO974" s="17">
        <v>0.25274416567004399</v>
      </c>
      <c r="AP974" s="17">
        <v>0.247004978478052</v>
      </c>
      <c r="AQ974" s="17"/>
      <c r="AR974" s="17">
        <v>0.32342429085945601</v>
      </c>
      <c r="AS974" s="17"/>
      <c r="AT974" s="17">
        <v>0.322231172314075</v>
      </c>
      <c r="AU974" s="17"/>
      <c r="AV974" s="17">
        <v>0.29936032682270403</v>
      </c>
      <c r="AW974" s="17"/>
      <c r="AX974" s="17">
        <v>0.31108068721417897</v>
      </c>
      <c r="AY974" s="17">
        <v>0.29658048010266402</v>
      </c>
      <c r="AZ974" s="17"/>
      <c r="BA974" s="17">
        <v>0.27664766491058801</v>
      </c>
      <c r="BB974" s="17">
        <v>0.27017796481341599</v>
      </c>
    </row>
    <row r="975" spans="2:54">
      <c r="B975" t="s">
        <v>312</v>
      </c>
      <c r="C975" s="17">
        <v>0.29986084893576997</v>
      </c>
      <c r="D975" s="17">
        <v>0.291014595136042</v>
      </c>
      <c r="E975" s="17">
        <v>0.30809953540731799</v>
      </c>
      <c r="F975" s="17"/>
      <c r="G975" s="17">
        <v>0.30006684271213802</v>
      </c>
      <c r="H975" s="17">
        <v>0.27614790250162802</v>
      </c>
      <c r="I975" s="17">
        <v>0.280902096524205</v>
      </c>
      <c r="J975" s="17">
        <v>0.27973630343825101</v>
      </c>
      <c r="K975" s="17">
        <v>0.34632213163476799</v>
      </c>
      <c r="L975" s="17">
        <v>0.31884550420551</v>
      </c>
      <c r="M975" s="17"/>
      <c r="N975" s="17">
        <v>0.268148390534662</v>
      </c>
      <c r="O975" s="17">
        <v>0.313173056420675</v>
      </c>
      <c r="P975" s="17">
        <v>0.28281736334040902</v>
      </c>
      <c r="Q975" s="17">
        <v>0.33315046548775801</v>
      </c>
      <c r="R975" s="17"/>
      <c r="S975" s="17">
        <v>0.30059969186270802</v>
      </c>
      <c r="T975" s="17">
        <v>0.302363959367977</v>
      </c>
      <c r="U975" s="17">
        <v>0.31234547046035099</v>
      </c>
      <c r="V975" s="17">
        <v>0.318066700241531</v>
      </c>
      <c r="W975" s="17">
        <v>0.26352508286781701</v>
      </c>
      <c r="X975" s="17">
        <v>0.32378159392563499</v>
      </c>
      <c r="Y975" s="17">
        <v>0.27795549246754803</v>
      </c>
      <c r="Z975" s="17">
        <v>0.30017399887653101</v>
      </c>
      <c r="AA975" s="17">
        <v>0.28483920335100099</v>
      </c>
      <c r="AB975" s="17">
        <v>0.29794714282116702</v>
      </c>
      <c r="AC975" s="17">
        <v>0.314474628550313</v>
      </c>
      <c r="AD975" s="17">
        <v>0.30517595071111803</v>
      </c>
      <c r="AE975" s="17"/>
      <c r="AF975" s="17">
        <v>0.29435654032481201</v>
      </c>
      <c r="AG975" s="17">
        <v>0.32191449133890698</v>
      </c>
      <c r="AH975" s="17">
        <v>0.32912228306074998</v>
      </c>
      <c r="AI975" s="17">
        <v>0.30539079908251499</v>
      </c>
      <c r="AJ975" s="17">
        <v>0.25982183643197798</v>
      </c>
      <c r="AK975" s="17"/>
      <c r="AL975" s="17">
        <v>0.32315901243317902</v>
      </c>
      <c r="AM975" s="17">
        <v>0.296557576191049</v>
      </c>
      <c r="AN975" s="17">
        <v>0.286199823942339</v>
      </c>
      <c r="AO975" s="17">
        <v>0.24987233230077099</v>
      </c>
      <c r="AP975" s="17">
        <v>0.27984955303582298</v>
      </c>
      <c r="AQ975" s="17"/>
      <c r="AR975" s="17">
        <v>0.27968181209448101</v>
      </c>
      <c r="AS975" s="17"/>
      <c r="AT975" s="17">
        <v>0.26647024632526201</v>
      </c>
      <c r="AU975" s="17"/>
      <c r="AV975" s="17">
        <v>0.27430553343511099</v>
      </c>
      <c r="AW975" s="17"/>
      <c r="AX975" s="17">
        <v>0.26298073834747998</v>
      </c>
      <c r="AY975" s="17">
        <v>0.281647843081681</v>
      </c>
      <c r="AZ975" s="17"/>
      <c r="BA975" s="17">
        <v>0.31471001916869101</v>
      </c>
      <c r="BB975" s="17">
        <v>0.26994081092979999</v>
      </c>
    </row>
    <row r="976" spans="2:54">
      <c r="B976" t="s">
        <v>313</v>
      </c>
      <c r="C976" s="17">
        <v>0.171938205452043</v>
      </c>
      <c r="D976" s="17">
        <v>0.198601303372368</v>
      </c>
      <c r="E976" s="17">
        <v>0.145508494697346</v>
      </c>
      <c r="F976" s="17"/>
      <c r="G976" s="17">
        <v>0.139342209481601</v>
      </c>
      <c r="H976" s="17">
        <v>0.153388276438472</v>
      </c>
      <c r="I976" s="17">
        <v>0.16174441528731401</v>
      </c>
      <c r="J976" s="17">
        <v>0.1405182531301</v>
      </c>
      <c r="K976" s="17">
        <v>0.20716892577524701</v>
      </c>
      <c r="L976" s="17">
        <v>0.21911998788311399</v>
      </c>
      <c r="M976" s="17"/>
      <c r="N976" s="17">
        <v>0.23051057699903901</v>
      </c>
      <c r="O976" s="17">
        <v>0.187172718321724</v>
      </c>
      <c r="P976" s="17">
        <v>0.13513269493143901</v>
      </c>
      <c r="Q976" s="17">
        <v>0.12767885517864899</v>
      </c>
      <c r="R976" s="17"/>
      <c r="S976" s="17">
        <v>0.13776851417764399</v>
      </c>
      <c r="T976" s="17">
        <v>0.219259039417083</v>
      </c>
      <c r="U976" s="17">
        <v>0.16765805325404701</v>
      </c>
      <c r="V976" s="17">
        <v>0.18431715127486201</v>
      </c>
      <c r="W976" s="17">
        <v>0.15569377384684799</v>
      </c>
      <c r="X976" s="17">
        <v>0.165829095320491</v>
      </c>
      <c r="Y976" s="17">
        <v>0.189588294865983</v>
      </c>
      <c r="Z976" s="17">
        <v>0.14695746066576301</v>
      </c>
      <c r="AA976" s="17">
        <v>0.14563352491332199</v>
      </c>
      <c r="AB976" s="17">
        <v>0.20849227293271499</v>
      </c>
      <c r="AC976" s="17">
        <v>0.19065909697685099</v>
      </c>
      <c r="AD976" s="17">
        <v>9.8473847162756104E-2</v>
      </c>
      <c r="AE976" s="17"/>
      <c r="AF976" s="17">
        <v>0.17119613043270701</v>
      </c>
      <c r="AG976" s="17">
        <v>0.16536336357555501</v>
      </c>
      <c r="AH976" s="17">
        <v>0.206076917544464</v>
      </c>
      <c r="AI976" s="17">
        <v>0.178682544412819</v>
      </c>
      <c r="AJ976" s="17">
        <v>0.16094556028283799</v>
      </c>
      <c r="AK976" s="17"/>
      <c r="AL976" s="17">
        <v>0.12505821993588101</v>
      </c>
      <c r="AM976" s="17">
        <v>0.17496863067722601</v>
      </c>
      <c r="AN976" s="17">
        <v>0.22396204480179199</v>
      </c>
      <c r="AO976" s="17">
        <v>0.192455250280616</v>
      </c>
      <c r="AP976" s="17">
        <v>0.15914332942054399</v>
      </c>
      <c r="AQ976" s="17"/>
      <c r="AR976" s="17">
        <v>0.13140189436164501</v>
      </c>
      <c r="AS976" s="17"/>
      <c r="AT976" s="17">
        <v>9.3438927607441893E-2</v>
      </c>
      <c r="AU976" s="17"/>
      <c r="AV976" s="17">
        <v>0.14647205933664501</v>
      </c>
      <c r="AW976" s="17"/>
      <c r="AX976" s="17">
        <v>0.15444569717180601</v>
      </c>
      <c r="AY976" s="17">
        <v>0.16040085424833</v>
      </c>
      <c r="AZ976" s="17"/>
      <c r="BA976" s="17">
        <v>0.16438541674661</v>
      </c>
      <c r="BB976" s="17">
        <v>0.202016030488433</v>
      </c>
    </row>
    <row r="977" spans="2:54">
      <c r="B977" t="s">
        <v>314</v>
      </c>
      <c r="C977" s="17">
        <v>6.9877475703587696E-2</v>
      </c>
      <c r="D977" s="17">
        <v>9.1218265626447206E-2</v>
      </c>
      <c r="E977" s="17">
        <v>4.9379784876171499E-2</v>
      </c>
      <c r="F977" s="17"/>
      <c r="G977" s="17">
        <v>5.0758123179241499E-2</v>
      </c>
      <c r="H977" s="17">
        <v>6.5068481419532601E-2</v>
      </c>
      <c r="I977" s="17">
        <v>6.8259850135905298E-2</v>
      </c>
      <c r="J977" s="17">
        <v>8.3213509860403295E-2</v>
      </c>
      <c r="K977" s="17">
        <v>6.0238895919247103E-2</v>
      </c>
      <c r="L977" s="17">
        <v>8.3536128827218503E-2</v>
      </c>
      <c r="M977" s="17"/>
      <c r="N977" s="17">
        <v>0.105187642107245</v>
      </c>
      <c r="O977" s="17">
        <v>5.5007779183688502E-2</v>
      </c>
      <c r="P977" s="17">
        <v>6.3120360848024207E-2</v>
      </c>
      <c r="Q977" s="17">
        <v>5.1299179263811501E-2</v>
      </c>
      <c r="R977" s="17"/>
      <c r="S977" s="17">
        <v>7.9194011486126495E-2</v>
      </c>
      <c r="T977" s="17">
        <v>8.4355067944802201E-2</v>
      </c>
      <c r="U977" s="17">
        <v>8.8907792566568306E-2</v>
      </c>
      <c r="V977" s="17">
        <v>5.61550908107257E-2</v>
      </c>
      <c r="W977" s="17">
        <v>6.3707936463894901E-2</v>
      </c>
      <c r="X977" s="17">
        <v>6.4531384199921799E-2</v>
      </c>
      <c r="Y977" s="17">
        <v>8.2832076286938006E-2</v>
      </c>
      <c r="Z977" s="17">
        <v>9.0477768301500894E-2</v>
      </c>
      <c r="AA977" s="17">
        <v>6.4779059794359897E-2</v>
      </c>
      <c r="AB977" s="17">
        <v>6.1307003949139099E-2</v>
      </c>
      <c r="AC977" s="17">
        <v>2.5617886416916001E-2</v>
      </c>
      <c r="AD977" s="17">
        <v>4.0597913266271698E-2</v>
      </c>
      <c r="AE977" s="17"/>
      <c r="AF977" s="17">
        <v>8.3908854265105706E-2</v>
      </c>
      <c r="AG977" s="17">
        <v>7.1645047205377094E-2</v>
      </c>
      <c r="AH977" s="17">
        <v>7.8085020998040294E-2</v>
      </c>
      <c r="AI977" s="17">
        <v>9.3876957220526996E-2</v>
      </c>
      <c r="AJ977" s="17">
        <v>4.3942973971480503E-2</v>
      </c>
      <c r="AK977" s="17"/>
      <c r="AL977" s="17">
        <v>5.3076994860953998E-2</v>
      </c>
      <c r="AM977" s="17">
        <v>4.8621339333053397E-2</v>
      </c>
      <c r="AN977" s="17">
        <v>9.5246558780063606E-2</v>
      </c>
      <c r="AO977" s="17">
        <v>0.102871125764496</v>
      </c>
      <c r="AP977" s="17">
        <v>7.43970306223012E-2</v>
      </c>
      <c r="AQ977" s="17"/>
      <c r="AR977" s="17">
        <v>9.0091324419839303E-2</v>
      </c>
      <c r="AS977" s="17"/>
      <c r="AT977" s="17">
        <v>6.1729810519920103E-2</v>
      </c>
      <c r="AU977" s="17"/>
      <c r="AV977" s="17">
        <v>0.12617932756276801</v>
      </c>
      <c r="AW977" s="17"/>
      <c r="AX977" s="17">
        <v>8.0007893034758096E-2</v>
      </c>
      <c r="AY977" s="17">
        <v>8.7404389425189605E-2</v>
      </c>
      <c r="AZ977" s="17"/>
      <c r="BA977" s="17">
        <v>4.8782476016299002E-2</v>
      </c>
      <c r="BB977" s="17">
        <v>9.5232116646682394E-2</v>
      </c>
    </row>
    <row r="978" spans="2:54">
      <c r="B978" t="s">
        <v>130</v>
      </c>
      <c r="C978" s="17">
        <v>3.6969713992287399E-2</v>
      </c>
      <c r="D978" s="17">
        <v>2.2179071231510399E-2</v>
      </c>
      <c r="E978" s="17">
        <v>5.1031984002565298E-2</v>
      </c>
      <c r="F978" s="17"/>
      <c r="G978" s="17">
        <v>3.34807176904462E-2</v>
      </c>
      <c r="H978" s="17">
        <v>3.3222869252208603E-2</v>
      </c>
      <c r="I978" s="17">
        <v>4.6557332845627998E-2</v>
      </c>
      <c r="J978" s="17">
        <v>3.1394771645915698E-2</v>
      </c>
      <c r="K978" s="17">
        <v>4.0654353348359901E-2</v>
      </c>
      <c r="L978" s="17">
        <v>3.6639247072627001E-2</v>
      </c>
      <c r="M978" s="17"/>
      <c r="N978" s="17">
        <v>2.8136963177975201E-2</v>
      </c>
      <c r="O978" s="17">
        <v>3.5517032151521702E-2</v>
      </c>
      <c r="P978" s="17">
        <v>3.4987941693338402E-2</v>
      </c>
      <c r="Q978" s="17">
        <v>4.8621901639469597E-2</v>
      </c>
      <c r="R978" s="17"/>
      <c r="S978" s="17">
        <v>3.3541243505464301E-2</v>
      </c>
      <c r="T978" s="17">
        <v>3.0549855112695101E-2</v>
      </c>
      <c r="U978" s="17">
        <v>4.5944109780827601E-2</v>
      </c>
      <c r="V978" s="17">
        <v>3.2609555266637398E-2</v>
      </c>
      <c r="W978" s="17">
        <v>2.7609991106644801E-2</v>
      </c>
      <c r="X978" s="17">
        <v>4.3169724567217599E-2</v>
      </c>
      <c r="Y978" s="17">
        <v>4.26050464411298E-2</v>
      </c>
      <c r="Z978" s="17">
        <v>1.9913927457742401E-2</v>
      </c>
      <c r="AA978" s="17">
        <v>3.8184605415445799E-2</v>
      </c>
      <c r="AB978" s="17">
        <v>3.0175958917292401E-2</v>
      </c>
      <c r="AC978" s="17">
        <v>5.4068866996777501E-2</v>
      </c>
      <c r="AD978" s="17">
        <v>6.8131149166338695E-2</v>
      </c>
      <c r="AE978" s="17"/>
      <c r="AF978" s="17">
        <v>2.6160598513353599E-2</v>
      </c>
      <c r="AG978" s="17">
        <v>3.3214301677162897E-2</v>
      </c>
      <c r="AH978" s="17">
        <v>3.8002059435983303E-2</v>
      </c>
      <c r="AI978" s="17">
        <v>2.5528024331107801E-2</v>
      </c>
      <c r="AJ978" s="17">
        <v>2.7829447093374399E-2</v>
      </c>
      <c r="AK978" s="17"/>
      <c r="AL978" s="17">
        <v>4.27550890426402E-2</v>
      </c>
      <c r="AM978" s="17">
        <v>4.3698379264590699E-2</v>
      </c>
      <c r="AN978" s="17">
        <v>1.96244278459221E-2</v>
      </c>
      <c r="AO978" s="17">
        <v>3.0121371533186801E-2</v>
      </c>
      <c r="AP978" s="17">
        <v>4.4365582837944097E-2</v>
      </c>
      <c r="AQ978" s="17"/>
      <c r="AR978" s="17">
        <v>1.2101107008100701E-2</v>
      </c>
      <c r="AS978" s="17"/>
      <c r="AT978" s="17">
        <v>1.9198017223419898E-2</v>
      </c>
      <c r="AU978" s="17"/>
      <c r="AV978" s="17">
        <v>6.3684131407702503E-3</v>
      </c>
      <c r="AW978" s="17"/>
      <c r="AX978" s="17">
        <v>4.2236440657320601E-2</v>
      </c>
      <c r="AY978" s="17">
        <v>2.47366316650563E-2</v>
      </c>
      <c r="AZ978" s="17"/>
      <c r="BA978" s="17">
        <v>3.3254475169184602E-2</v>
      </c>
      <c r="BB978" s="17">
        <v>2.9770690264226799E-2</v>
      </c>
    </row>
    <row r="979" spans="2:54">
      <c r="B979" t="s">
        <v>315</v>
      </c>
      <c r="C979" s="17">
        <v>0.42135375591631102</v>
      </c>
      <c r="D979" s="17">
        <v>0.39698676463363203</v>
      </c>
      <c r="E979" s="17">
        <v>0.44598020101659902</v>
      </c>
      <c r="F979" s="17"/>
      <c r="G979" s="17">
        <v>0.47635210693657398</v>
      </c>
      <c r="H979" s="17">
        <v>0.47217247038815902</v>
      </c>
      <c r="I979" s="17">
        <v>0.44253630520694798</v>
      </c>
      <c r="J979" s="17">
        <v>0.465137161925331</v>
      </c>
      <c r="K979" s="17">
        <v>0.34561569332237801</v>
      </c>
      <c r="L979" s="17">
        <v>0.34185913201153101</v>
      </c>
      <c r="M979" s="17"/>
      <c r="N979" s="17">
        <v>0.36801642718107902</v>
      </c>
      <c r="O979" s="17">
        <v>0.40912941392239099</v>
      </c>
      <c r="P979" s="17">
        <v>0.48394163918679001</v>
      </c>
      <c r="Q979" s="17">
        <v>0.43924959843031097</v>
      </c>
      <c r="R979" s="17"/>
      <c r="S979" s="17">
        <v>0.44889653896805698</v>
      </c>
      <c r="T979" s="17">
        <v>0.36347207815744298</v>
      </c>
      <c r="U979" s="17">
        <v>0.385144573938206</v>
      </c>
      <c r="V979" s="17">
        <v>0.40885150240624302</v>
      </c>
      <c r="W979" s="17">
        <v>0.48946321571479501</v>
      </c>
      <c r="X979" s="17">
        <v>0.40268820198673499</v>
      </c>
      <c r="Y979" s="17">
        <v>0.40701908993840202</v>
      </c>
      <c r="Z979" s="17">
        <v>0.44247684469846199</v>
      </c>
      <c r="AA979" s="17">
        <v>0.46656360652587098</v>
      </c>
      <c r="AB979" s="17">
        <v>0.402077621379687</v>
      </c>
      <c r="AC979" s="17">
        <v>0.41517952105914202</v>
      </c>
      <c r="AD979" s="17">
        <v>0.487621139693515</v>
      </c>
      <c r="AE979" s="17"/>
      <c r="AF979" s="17">
        <v>0.42437787646402197</v>
      </c>
      <c r="AG979" s="17">
        <v>0.40786279620299798</v>
      </c>
      <c r="AH979" s="17">
        <v>0.34871371896076098</v>
      </c>
      <c r="AI979" s="17">
        <v>0.39652167495303098</v>
      </c>
      <c r="AJ979" s="17">
        <v>0.50746018222032896</v>
      </c>
      <c r="AK979" s="17"/>
      <c r="AL979" s="17">
        <v>0.45595068372734598</v>
      </c>
      <c r="AM979" s="17">
        <v>0.436154074534081</v>
      </c>
      <c r="AN979" s="17">
        <v>0.37496714462988401</v>
      </c>
      <c r="AO979" s="17">
        <v>0.42467992012093098</v>
      </c>
      <c r="AP979" s="17">
        <v>0.442244504083388</v>
      </c>
      <c r="AQ979" s="17"/>
      <c r="AR979" s="17">
        <v>0.48672386211593499</v>
      </c>
      <c r="AS979" s="17"/>
      <c r="AT979" s="17">
        <v>0.55916299832395699</v>
      </c>
      <c r="AU979" s="17"/>
      <c r="AV979" s="17">
        <v>0.446674666524706</v>
      </c>
      <c r="AW979" s="17"/>
      <c r="AX979" s="17">
        <v>0.46032923078863502</v>
      </c>
      <c r="AY979" s="17">
        <v>0.44581028157974301</v>
      </c>
      <c r="AZ979" s="17"/>
      <c r="BA979" s="17">
        <v>0.438867612899216</v>
      </c>
      <c r="BB979" s="17">
        <v>0.403040351670858</v>
      </c>
    </row>
    <row r="980" spans="2:54">
      <c r="B980" t="s">
        <v>316</v>
      </c>
      <c r="C980" s="17">
        <v>0.24181568115563101</v>
      </c>
      <c r="D980" s="17">
        <v>0.289819568998816</v>
      </c>
      <c r="E980" s="17">
        <v>0.19488827957351701</v>
      </c>
      <c r="F980" s="17"/>
      <c r="G980" s="17">
        <v>0.190100332660842</v>
      </c>
      <c r="H980" s="17">
        <v>0.218456757858005</v>
      </c>
      <c r="I980" s="17">
        <v>0.230004265423219</v>
      </c>
      <c r="J980" s="17">
        <v>0.22373176299050301</v>
      </c>
      <c r="K980" s="17">
        <v>0.26740782169449401</v>
      </c>
      <c r="L980" s="17">
        <v>0.30265611671033199</v>
      </c>
      <c r="M980" s="17"/>
      <c r="N980" s="17">
        <v>0.335698219106284</v>
      </c>
      <c r="O980" s="17">
        <v>0.24218049750541201</v>
      </c>
      <c r="P980" s="17">
        <v>0.19825305577946301</v>
      </c>
      <c r="Q980" s="17">
        <v>0.17897803444246099</v>
      </c>
      <c r="R980" s="17"/>
      <c r="S980" s="17">
        <v>0.21696252566377</v>
      </c>
      <c r="T980" s="17">
        <v>0.30361410736188499</v>
      </c>
      <c r="U980" s="17">
        <v>0.25656584582061498</v>
      </c>
      <c r="V980" s="17">
        <v>0.24047224208558801</v>
      </c>
      <c r="W980" s="17">
        <v>0.21940171031074299</v>
      </c>
      <c r="X980" s="17">
        <v>0.230360479520412</v>
      </c>
      <c r="Y980" s="17">
        <v>0.272420371152921</v>
      </c>
      <c r="Z980" s="17">
        <v>0.23743522896726399</v>
      </c>
      <c r="AA980" s="17">
        <v>0.21041258470768201</v>
      </c>
      <c r="AB980" s="17">
        <v>0.26979927688185401</v>
      </c>
      <c r="AC980" s="17">
        <v>0.216276983393767</v>
      </c>
      <c r="AD980" s="17">
        <v>0.139071760429028</v>
      </c>
      <c r="AE980" s="17"/>
      <c r="AF980" s="17">
        <v>0.25510498469781301</v>
      </c>
      <c r="AG980" s="17">
        <v>0.23700841078093199</v>
      </c>
      <c r="AH980" s="17">
        <v>0.28416193854250499</v>
      </c>
      <c r="AI980" s="17">
        <v>0.27255950163334602</v>
      </c>
      <c r="AJ980" s="17">
        <v>0.20488853425431899</v>
      </c>
      <c r="AK980" s="17"/>
      <c r="AL980" s="17">
        <v>0.178135214796835</v>
      </c>
      <c r="AM980" s="17">
        <v>0.223589970010279</v>
      </c>
      <c r="AN980" s="17">
        <v>0.31920860358185499</v>
      </c>
      <c r="AO980" s="17">
        <v>0.29532637604511203</v>
      </c>
      <c r="AP980" s="17">
        <v>0.23354036004284501</v>
      </c>
      <c r="AQ980" s="17"/>
      <c r="AR980" s="17">
        <v>0.22149321878148401</v>
      </c>
      <c r="AS980" s="17"/>
      <c r="AT980" s="17">
        <v>0.15516873812736201</v>
      </c>
      <c r="AU980" s="17"/>
      <c r="AV980" s="17">
        <v>0.27265138689941298</v>
      </c>
      <c r="AW980" s="17"/>
      <c r="AX980" s="17">
        <v>0.23445359020656401</v>
      </c>
      <c r="AY980" s="17">
        <v>0.24780524367352</v>
      </c>
      <c r="AZ980" s="17"/>
      <c r="BA980" s="17">
        <v>0.21316789276290901</v>
      </c>
      <c r="BB980" s="17">
        <v>0.29724814713511599</v>
      </c>
    </row>
    <row r="981" spans="2:54">
      <c r="B981" t="s">
        <v>308</v>
      </c>
      <c r="C981" s="17">
        <v>0.17953807476068001</v>
      </c>
      <c r="D981" s="17">
        <v>0.107167195634816</v>
      </c>
      <c r="E981" s="17">
        <v>0.25109192144308201</v>
      </c>
      <c r="F981" s="17"/>
      <c r="G981" s="17">
        <v>0.28625177427573201</v>
      </c>
      <c r="H981" s="17">
        <v>0.25371571253015401</v>
      </c>
      <c r="I981" s="17">
        <v>0.21253203978372801</v>
      </c>
      <c r="J981" s="17">
        <v>0.24140539893482699</v>
      </c>
      <c r="K981" s="17">
        <v>7.8207871627884396E-2</v>
      </c>
      <c r="L981" s="17">
        <v>3.9203015301198199E-2</v>
      </c>
      <c r="M981" s="17"/>
      <c r="N981" s="17">
        <v>3.2318208074794297E-2</v>
      </c>
      <c r="O981" s="17">
        <v>0.16694891641697901</v>
      </c>
      <c r="P981" s="17">
        <v>0.285688583407326</v>
      </c>
      <c r="Q981" s="17">
        <v>0.26027156398785001</v>
      </c>
      <c r="R981" s="17"/>
      <c r="S981" s="17">
        <v>0.23193401330428701</v>
      </c>
      <c r="T981" s="17">
        <v>5.98579707955577E-2</v>
      </c>
      <c r="U981" s="17">
        <v>0.128578728117591</v>
      </c>
      <c r="V981" s="17">
        <v>0.16837926032065501</v>
      </c>
      <c r="W981" s="17">
        <v>0.27006150540405299</v>
      </c>
      <c r="X981" s="17">
        <v>0.172327722466322</v>
      </c>
      <c r="Y981" s="17">
        <v>0.13459871878548099</v>
      </c>
      <c r="Z981" s="17">
        <v>0.205041615731198</v>
      </c>
      <c r="AA981" s="17">
        <v>0.256151021818189</v>
      </c>
      <c r="AB981" s="17">
        <v>0.13227834449783299</v>
      </c>
      <c r="AC981" s="17">
        <v>0.198902537665375</v>
      </c>
      <c r="AD981" s="17">
        <v>0.34854937926448798</v>
      </c>
      <c r="AE981" s="17"/>
      <c r="AF981" s="17">
        <v>0.16927289176620899</v>
      </c>
      <c r="AG981" s="17">
        <v>0.17085438542206599</v>
      </c>
      <c r="AH981" s="17">
        <v>6.4551780418256696E-2</v>
      </c>
      <c r="AI981" s="17">
        <v>0.123962173319685</v>
      </c>
      <c r="AJ981" s="17">
        <v>0.30257164796600999</v>
      </c>
      <c r="AK981" s="17"/>
      <c r="AL981" s="17">
        <v>0.27781546893051101</v>
      </c>
      <c r="AM981" s="17">
        <v>0.21256410452380201</v>
      </c>
      <c r="AN981" s="17">
        <v>5.5758541048028798E-2</v>
      </c>
      <c r="AO981" s="17">
        <v>0.129353544075819</v>
      </c>
      <c r="AP981" s="17">
        <v>0.20870414404054199</v>
      </c>
      <c r="AQ981" s="17"/>
      <c r="AR981" s="17">
        <v>0.26523064333445101</v>
      </c>
      <c r="AS981" s="17"/>
      <c r="AT981" s="17">
        <v>0.40399426019659501</v>
      </c>
      <c r="AU981" s="17"/>
      <c r="AV981" s="17">
        <v>0.17402327962529299</v>
      </c>
      <c r="AW981" s="17"/>
      <c r="AX981" s="17">
        <v>0.22587564058207099</v>
      </c>
      <c r="AY981" s="17">
        <v>0.19800503790622301</v>
      </c>
      <c r="AZ981" s="17"/>
      <c r="BA981" s="17">
        <v>0.22569972013630801</v>
      </c>
      <c r="BB981" s="17">
        <v>0.10579220453574199</v>
      </c>
    </row>
    <row r="982" spans="2:54">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c r="BA982" s="17"/>
      <c r="BB982" s="17"/>
    </row>
    <row r="983" spans="2:54">
      <c r="B983" s="6" t="s">
        <v>317</v>
      </c>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c r="BA983" s="17"/>
      <c r="BB983" s="17"/>
    </row>
    <row r="984" spans="2:54">
      <c r="B984" s="24" t="s">
        <v>29</v>
      </c>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c r="BA984" s="17"/>
      <c r="BB984" s="17"/>
    </row>
    <row r="985" spans="2:54">
      <c r="B985" t="s">
        <v>310</v>
      </c>
      <c r="C985" s="17">
        <v>0.16499069357825</v>
      </c>
      <c r="D985" s="17">
        <v>0.187789666086188</v>
      </c>
      <c r="E985" s="17">
        <v>0.14353150242885501</v>
      </c>
      <c r="F985" s="17"/>
      <c r="G985" s="17">
        <v>0.16997154232843101</v>
      </c>
      <c r="H985" s="17">
        <v>0.211504286637025</v>
      </c>
      <c r="I985" s="17">
        <v>0.195963700930817</v>
      </c>
      <c r="J985" s="17">
        <v>0.17143306319148899</v>
      </c>
      <c r="K985" s="17">
        <v>0.15533294415379101</v>
      </c>
      <c r="L985" s="17">
        <v>9.8661640202732298E-2</v>
      </c>
      <c r="M985" s="17"/>
      <c r="N985" s="17">
        <v>0.15620007053614399</v>
      </c>
      <c r="O985" s="17">
        <v>0.13915226977165501</v>
      </c>
      <c r="P985" s="17">
        <v>0.18577737643825301</v>
      </c>
      <c r="Q985" s="17">
        <v>0.181078689683214</v>
      </c>
      <c r="R985" s="17"/>
      <c r="S985" s="17">
        <v>0.16980042017073099</v>
      </c>
      <c r="T985" s="17">
        <v>0.126770414015342</v>
      </c>
      <c r="U985" s="17">
        <v>0.14974635194159</v>
      </c>
      <c r="V985" s="17">
        <v>0.218195348466766</v>
      </c>
      <c r="W985" s="17">
        <v>0.142463063753588</v>
      </c>
      <c r="X985" s="17">
        <v>0.13327045918095001</v>
      </c>
      <c r="Y985" s="17">
        <v>0.172253618590716</v>
      </c>
      <c r="Z985" s="17">
        <v>0.110322430949703</v>
      </c>
      <c r="AA985" s="17">
        <v>0.16721224021745501</v>
      </c>
      <c r="AB985" s="17">
        <v>0.18666464983167699</v>
      </c>
      <c r="AC985" s="17">
        <v>0.22701155364657999</v>
      </c>
      <c r="AD985" s="17">
        <v>0.213839311328864</v>
      </c>
      <c r="AE985" s="17"/>
      <c r="AF985" s="17">
        <v>0.17523084852692999</v>
      </c>
      <c r="AG985" s="17">
        <v>0.14987880969718101</v>
      </c>
      <c r="AH985" s="17">
        <v>0.13074912760376201</v>
      </c>
      <c r="AI985" s="17">
        <v>0.13249690717721599</v>
      </c>
      <c r="AJ985" s="17">
        <v>0.20218213364816001</v>
      </c>
      <c r="AK985" s="17"/>
      <c r="AL985" s="17">
        <v>0.15852864121169599</v>
      </c>
      <c r="AM985" s="17">
        <v>0.148050494501411</v>
      </c>
      <c r="AN985" s="17">
        <v>0.16077274481293499</v>
      </c>
      <c r="AO985" s="17">
        <v>0.228079271259919</v>
      </c>
      <c r="AP985" s="17">
        <v>0.30015086752574099</v>
      </c>
      <c r="AQ985" s="17"/>
      <c r="AR985" s="17">
        <v>0.206825871650333</v>
      </c>
      <c r="AS985" s="17"/>
      <c r="AT985" s="17">
        <v>0.24962096935535799</v>
      </c>
      <c r="AU985" s="17"/>
      <c r="AV985" s="17">
        <v>0.22059129980893799</v>
      </c>
      <c r="AW985" s="17"/>
      <c r="AX985" s="17">
        <v>0.227252330659035</v>
      </c>
      <c r="AY985" s="17">
        <v>0.170754364234733</v>
      </c>
      <c r="AZ985" s="17"/>
      <c r="BA985" s="17">
        <v>0.15975077721509601</v>
      </c>
      <c r="BB985" s="17">
        <v>0.17911586697742499</v>
      </c>
    </row>
    <row r="986" spans="2:54">
      <c r="B986" t="s">
        <v>311</v>
      </c>
      <c r="C986" s="17">
        <v>0.44966568351749198</v>
      </c>
      <c r="D986" s="17">
        <v>0.43996406361217699</v>
      </c>
      <c r="E986" s="17">
        <v>0.459519417875488</v>
      </c>
      <c r="F986" s="17"/>
      <c r="G986" s="17">
        <v>0.483922287858505</v>
      </c>
      <c r="H986" s="17">
        <v>0.445416920743197</v>
      </c>
      <c r="I986" s="17">
        <v>0.43874326257749502</v>
      </c>
      <c r="J986" s="17">
        <v>0.45738711702949397</v>
      </c>
      <c r="K986" s="17">
        <v>0.44387026642580901</v>
      </c>
      <c r="L986" s="17">
        <v>0.43746651930673502</v>
      </c>
      <c r="M986" s="17"/>
      <c r="N986" s="17">
        <v>0.43630812341988301</v>
      </c>
      <c r="O986" s="17">
        <v>0.47347357755790298</v>
      </c>
      <c r="P986" s="17">
        <v>0.44218791451886702</v>
      </c>
      <c r="Q986" s="17">
        <v>0.44869932333092799</v>
      </c>
      <c r="R986" s="17"/>
      <c r="S986" s="17">
        <v>0.43646322592422498</v>
      </c>
      <c r="T986" s="17">
        <v>0.40791577510872401</v>
      </c>
      <c r="U986" s="17">
        <v>0.42341496204193901</v>
      </c>
      <c r="V986" s="17">
        <v>0.48941805999494298</v>
      </c>
      <c r="W986" s="17">
        <v>0.47338852268916498</v>
      </c>
      <c r="X986" s="17">
        <v>0.50407878456592303</v>
      </c>
      <c r="Y986" s="17">
        <v>0.45165111103427702</v>
      </c>
      <c r="Z986" s="17">
        <v>0.46325880112287499</v>
      </c>
      <c r="AA986" s="17">
        <v>0.456883123255447</v>
      </c>
      <c r="AB986" s="17">
        <v>0.44519009990786901</v>
      </c>
      <c r="AC986" s="17">
        <v>0.42207149240595498</v>
      </c>
      <c r="AD986" s="17">
        <v>0.43449867755118998</v>
      </c>
      <c r="AE986" s="17"/>
      <c r="AF986" s="17">
        <v>0.45389899607339401</v>
      </c>
      <c r="AG986" s="17">
        <v>0.43190417559250799</v>
      </c>
      <c r="AH986" s="17">
        <v>0.472505895667582</v>
      </c>
      <c r="AI986" s="17">
        <v>0.49239239591556599</v>
      </c>
      <c r="AJ986" s="17">
        <v>0.46959771804549799</v>
      </c>
      <c r="AK986" s="17"/>
      <c r="AL986" s="17">
        <v>0.44176102512500698</v>
      </c>
      <c r="AM986" s="17">
        <v>0.50366092483638103</v>
      </c>
      <c r="AN986" s="17">
        <v>0.43993754185405998</v>
      </c>
      <c r="AO986" s="17">
        <v>0.42420949068213099</v>
      </c>
      <c r="AP986" s="17">
        <v>0.39288750187129001</v>
      </c>
      <c r="AQ986" s="17"/>
      <c r="AR986" s="17">
        <v>0.46546354559526798</v>
      </c>
      <c r="AS986" s="17"/>
      <c r="AT986" s="17">
        <v>0.48549492822422902</v>
      </c>
      <c r="AU986" s="17"/>
      <c r="AV986" s="17">
        <v>0.435747779124116</v>
      </c>
      <c r="AW986" s="17"/>
      <c r="AX986" s="17">
        <v>0.42619862095310901</v>
      </c>
      <c r="AY986" s="17">
        <v>0.44748113881516199</v>
      </c>
      <c r="AZ986" s="17"/>
      <c r="BA986" s="17">
        <v>0.47402127307937297</v>
      </c>
      <c r="BB986" s="17">
        <v>0.43412140918725201</v>
      </c>
    </row>
    <row r="987" spans="2:54">
      <c r="B987" t="s">
        <v>312</v>
      </c>
      <c r="C987" s="17">
        <v>0.25338974101616701</v>
      </c>
      <c r="D987" s="17">
        <v>0.243747884644024</v>
      </c>
      <c r="E987" s="17">
        <v>0.26211601927413702</v>
      </c>
      <c r="F987" s="17"/>
      <c r="G987" s="17">
        <v>0.23527660452417001</v>
      </c>
      <c r="H987" s="17">
        <v>0.21468636867225599</v>
      </c>
      <c r="I987" s="17">
        <v>0.22184106436780801</v>
      </c>
      <c r="J987" s="17">
        <v>0.25490676237124599</v>
      </c>
      <c r="K987" s="17">
        <v>0.25856308450888399</v>
      </c>
      <c r="L987" s="17">
        <v>0.31835303567434797</v>
      </c>
      <c r="M987" s="17"/>
      <c r="N987" s="17">
        <v>0.245274250371599</v>
      </c>
      <c r="O987" s="17">
        <v>0.26058948411340299</v>
      </c>
      <c r="P987" s="17">
        <v>0.25469212538202501</v>
      </c>
      <c r="Q987" s="17">
        <v>0.254301856270781</v>
      </c>
      <c r="R987" s="17"/>
      <c r="S987" s="17">
        <v>0.27895384790231398</v>
      </c>
      <c r="T987" s="17">
        <v>0.26952198046668702</v>
      </c>
      <c r="U987" s="17">
        <v>0.26702219695312901</v>
      </c>
      <c r="V987" s="17">
        <v>0.17533804378640899</v>
      </c>
      <c r="W987" s="17">
        <v>0.27622327364882998</v>
      </c>
      <c r="X987" s="17">
        <v>0.24706046792359099</v>
      </c>
      <c r="Y987" s="17">
        <v>0.23052656540397501</v>
      </c>
      <c r="Z987" s="17">
        <v>0.26047242328092901</v>
      </c>
      <c r="AA987" s="17">
        <v>0.27084637636374198</v>
      </c>
      <c r="AB987" s="17">
        <v>0.24562914045305201</v>
      </c>
      <c r="AC987" s="17">
        <v>0.25163196283431</v>
      </c>
      <c r="AD987" s="17">
        <v>0.241335425193517</v>
      </c>
      <c r="AE987" s="17"/>
      <c r="AF987" s="17">
        <v>0.25159269951496799</v>
      </c>
      <c r="AG987" s="17">
        <v>0.26057161226622999</v>
      </c>
      <c r="AH987" s="17">
        <v>0.28022827735853001</v>
      </c>
      <c r="AI987" s="17">
        <v>0.20890216615708301</v>
      </c>
      <c r="AJ987" s="17">
        <v>0.20712800936933801</v>
      </c>
      <c r="AK987" s="17"/>
      <c r="AL987" s="17">
        <v>0.28003785248861102</v>
      </c>
      <c r="AM987" s="17">
        <v>0.221072686299607</v>
      </c>
      <c r="AN987" s="17">
        <v>0.25099179557856699</v>
      </c>
      <c r="AO987" s="17">
        <v>0.22036145408822699</v>
      </c>
      <c r="AP987" s="17">
        <v>0.13144570749197901</v>
      </c>
      <c r="AQ987" s="17"/>
      <c r="AR987" s="17">
        <v>0.21941919715263</v>
      </c>
      <c r="AS987" s="17"/>
      <c r="AT987" s="17">
        <v>0.18550393635517301</v>
      </c>
      <c r="AU987" s="17"/>
      <c r="AV987" s="17">
        <v>0.217584596873205</v>
      </c>
      <c r="AW987" s="17"/>
      <c r="AX987" s="17">
        <v>0.24327588579612699</v>
      </c>
      <c r="AY987" s="17">
        <v>0.25626397405894902</v>
      </c>
      <c r="AZ987" s="17"/>
      <c r="BA987" s="17">
        <v>0.24688487611197299</v>
      </c>
      <c r="BB987" s="17">
        <v>0.24717422341866899</v>
      </c>
    </row>
    <row r="988" spans="2:54">
      <c r="B988" t="s">
        <v>313</v>
      </c>
      <c r="C988" s="17">
        <v>7.2644265613131004E-2</v>
      </c>
      <c r="D988" s="17">
        <v>8.0903625500954104E-2</v>
      </c>
      <c r="E988" s="17">
        <v>6.4932835094872701E-2</v>
      </c>
      <c r="F988" s="17"/>
      <c r="G988" s="17">
        <v>6.7206495800370802E-2</v>
      </c>
      <c r="H988" s="17">
        <v>7.4214532462588703E-2</v>
      </c>
      <c r="I988" s="17">
        <v>7.5735259108736297E-2</v>
      </c>
      <c r="J988" s="17">
        <v>6.2430385070338802E-2</v>
      </c>
      <c r="K988" s="17">
        <v>7.0643015397464495E-2</v>
      </c>
      <c r="L988" s="17">
        <v>8.2187105498641694E-2</v>
      </c>
      <c r="M988" s="17"/>
      <c r="N988" s="17">
        <v>0.11129861090875599</v>
      </c>
      <c r="O988" s="17">
        <v>6.3097875978814305E-2</v>
      </c>
      <c r="P988" s="17">
        <v>6.3508858706106106E-2</v>
      </c>
      <c r="Q988" s="17">
        <v>4.88493369392895E-2</v>
      </c>
      <c r="R988" s="17"/>
      <c r="S988" s="17">
        <v>5.2125143687902199E-2</v>
      </c>
      <c r="T988" s="17">
        <v>0.115551742040702</v>
      </c>
      <c r="U988" s="17">
        <v>9.8432712508002396E-2</v>
      </c>
      <c r="V988" s="17">
        <v>7.2828395487735995E-2</v>
      </c>
      <c r="W988" s="17">
        <v>7.6114601032567397E-2</v>
      </c>
      <c r="X988" s="17">
        <v>4.7302471816769602E-2</v>
      </c>
      <c r="Y988" s="17">
        <v>8.7001838721189606E-2</v>
      </c>
      <c r="Z988" s="17">
        <v>7.1341196952072194E-2</v>
      </c>
      <c r="AA988" s="17">
        <v>4.1223078786565101E-2</v>
      </c>
      <c r="AB988" s="17">
        <v>9.6377599083958806E-2</v>
      </c>
      <c r="AC988" s="17">
        <v>4.1438977245432801E-2</v>
      </c>
      <c r="AD988" s="17">
        <v>4.01829585362364E-2</v>
      </c>
      <c r="AE988" s="17"/>
      <c r="AF988" s="17">
        <v>6.9357753719390694E-2</v>
      </c>
      <c r="AG988" s="17">
        <v>9.9475138906660293E-2</v>
      </c>
      <c r="AH988" s="17">
        <v>8.1276221074514501E-2</v>
      </c>
      <c r="AI988" s="17">
        <v>8.8276201018870598E-2</v>
      </c>
      <c r="AJ988" s="17">
        <v>6.2285567024663702E-2</v>
      </c>
      <c r="AK988" s="17"/>
      <c r="AL988" s="17">
        <v>4.7761403094429902E-2</v>
      </c>
      <c r="AM988" s="17">
        <v>6.2898777987094506E-2</v>
      </c>
      <c r="AN988" s="17">
        <v>9.9964740958825099E-2</v>
      </c>
      <c r="AO988" s="17">
        <v>8.5365545414147703E-2</v>
      </c>
      <c r="AP988" s="17">
        <v>0.118782722415413</v>
      </c>
      <c r="AQ988" s="17"/>
      <c r="AR988" s="17">
        <v>7.5227246764090594E-2</v>
      </c>
      <c r="AS988" s="17"/>
      <c r="AT988" s="17">
        <v>5.3727141251887101E-2</v>
      </c>
      <c r="AU988" s="17"/>
      <c r="AV988" s="17">
        <v>8.8655286364235905E-2</v>
      </c>
      <c r="AW988" s="17"/>
      <c r="AX988" s="17">
        <v>5.8005733725520002E-2</v>
      </c>
      <c r="AY988" s="17">
        <v>7.9196489412950502E-2</v>
      </c>
      <c r="AZ988" s="17"/>
      <c r="BA988" s="17">
        <v>5.5020353690821901E-2</v>
      </c>
      <c r="BB988" s="17">
        <v>8.9887083949174204E-2</v>
      </c>
    </row>
    <row r="989" spans="2:54">
      <c r="B989" t="s">
        <v>314</v>
      </c>
      <c r="C989" s="17">
        <v>1.8574251733201399E-2</v>
      </c>
      <c r="D989" s="17">
        <v>2.2893707529883602E-2</v>
      </c>
      <c r="E989" s="17">
        <v>1.38065835987548E-2</v>
      </c>
      <c r="F989" s="17"/>
      <c r="G989" s="17">
        <v>1.5394232947946101E-2</v>
      </c>
      <c r="H989" s="17">
        <v>1.7589811065993201E-2</v>
      </c>
      <c r="I989" s="17">
        <v>2.3754107408123101E-2</v>
      </c>
      <c r="J989" s="17">
        <v>1.5673006560672099E-2</v>
      </c>
      <c r="K989" s="17">
        <v>2.56545667720867E-2</v>
      </c>
      <c r="L989" s="17">
        <v>1.4893676379325999E-2</v>
      </c>
      <c r="M989" s="17"/>
      <c r="N989" s="17">
        <v>2.6138475306903001E-2</v>
      </c>
      <c r="O989" s="17">
        <v>1.9381985537299001E-2</v>
      </c>
      <c r="P989" s="17">
        <v>9.7004416299440299E-3</v>
      </c>
      <c r="Q989" s="17">
        <v>1.7909837980785201E-2</v>
      </c>
      <c r="R989" s="17"/>
      <c r="S989" s="17">
        <v>2.8016331312380301E-2</v>
      </c>
      <c r="T989" s="17">
        <v>2.48233593971257E-2</v>
      </c>
      <c r="U989" s="17">
        <v>1.29407144512585E-2</v>
      </c>
      <c r="V989" s="17">
        <v>1.3586991835970201E-2</v>
      </c>
      <c r="W989" s="17">
        <v>1.8204434904091599E-2</v>
      </c>
      <c r="X989" s="17">
        <v>2.2105256196262298E-2</v>
      </c>
      <c r="Y989" s="17">
        <v>1.8924678669849902E-2</v>
      </c>
      <c r="Z989" s="17">
        <v>4.6268002366118603E-2</v>
      </c>
      <c r="AA989" s="17">
        <v>2.04440685052493E-2</v>
      </c>
      <c r="AB989" s="17">
        <v>0</v>
      </c>
      <c r="AC989" s="17">
        <v>5.8539665310084902E-3</v>
      </c>
      <c r="AD989" s="17">
        <v>0</v>
      </c>
      <c r="AE989" s="17"/>
      <c r="AF989" s="17">
        <v>2.0834220255765298E-2</v>
      </c>
      <c r="AG989" s="17">
        <v>2.3260079298337299E-2</v>
      </c>
      <c r="AH989" s="17">
        <v>1.2188865571839499E-2</v>
      </c>
      <c r="AI989" s="17">
        <v>2.87681291964661E-2</v>
      </c>
      <c r="AJ989" s="17">
        <v>1.82681567546518E-2</v>
      </c>
      <c r="AK989" s="17"/>
      <c r="AL989" s="17">
        <v>1.7894612004752598E-2</v>
      </c>
      <c r="AM989" s="17">
        <v>1.29499121089083E-2</v>
      </c>
      <c r="AN989" s="17">
        <v>2.1404174240736699E-2</v>
      </c>
      <c r="AO989" s="17">
        <v>2.9793873896045701E-2</v>
      </c>
      <c r="AP989" s="17">
        <v>0</v>
      </c>
      <c r="AQ989" s="17"/>
      <c r="AR989" s="17">
        <v>1.44369504817467E-2</v>
      </c>
      <c r="AS989" s="17"/>
      <c r="AT989" s="17">
        <v>1.14257624713809E-2</v>
      </c>
      <c r="AU989" s="17"/>
      <c r="AV989" s="17">
        <v>1.5659922679292899E-2</v>
      </c>
      <c r="AW989" s="17"/>
      <c r="AX989" s="17">
        <v>2.0587692240230299E-2</v>
      </c>
      <c r="AY989" s="17">
        <v>1.9178765543694399E-2</v>
      </c>
      <c r="AZ989" s="17"/>
      <c r="BA989" s="17">
        <v>2.2773194206371201E-2</v>
      </c>
      <c r="BB989" s="17">
        <v>1.6588598867679199E-2</v>
      </c>
    </row>
    <row r="990" spans="2:54">
      <c r="B990" t="s">
        <v>130</v>
      </c>
      <c r="C990" s="17">
        <v>4.0735364541758398E-2</v>
      </c>
      <c r="D990" s="17">
        <v>2.4701052626772899E-2</v>
      </c>
      <c r="E990" s="17">
        <v>5.60936417278931E-2</v>
      </c>
      <c r="F990" s="17"/>
      <c r="G990" s="17">
        <v>2.8228836540577298E-2</v>
      </c>
      <c r="H990" s="17">
        <v>3.6588080418940301E-2</v>
      </c>
      <c r="I990" s="17">
        <v>4.3962605607020602E-2</v>
      </c>
      <c r="J990" s="17">
        <v>3.8169665776760002E-2</v>
      </c>
      <c r="K990" s="17">
        <v>4.5936122741964097E-2</v>
      </c>
      <c r="L990" s="17">
        <v>4.8438022938217001E-2</v>
      </c>
      <c r="M990" s="17"/>
      <c r="N990" s="17">
        <v>2.4780469456714398E-2</v>
      </c>
      <c r="O990" s="17">
        <v>4.4304807040925799E-2</v>
      </c>
      <c r="P990" s="17">
        <v>4.4133283324805199E-2</v>
      </c>
      <c r="Q990" s="17">
        <v>4.9160955795001203E-2</v>
      </c>
      <c r="R990" s="17"/>
      <c r="S990" s="17">
        <v>3.4641031002446698E-2</v>
      </c>
      <c r="T990" s="17">
        <v>5.5416728971418298E-2</v>
      </c>
      <c r="U990" s="17">
        <v>4.84430621040811E-2</v>
      </c>
      <c r="V990" s="17">
        <v>3.0633160428175901E-2</v>
      </c>
      <c r="W990" s="17">
        <v>1.3606103971758999E-2</v>
      </c>
      <c r="X990" s="17">
        <v>4.6182560316504397E-2</v>
      </c>
      <c r="Y990" s="17">
        <v>3.9642187579992799E-2</v>
      </c>
      <c r="Z990" s="17">
        <v>4.8337145328302203E-2</v>
      </c>
      <c r="AA990" s="17">
        <v>4.3391112871541702E-2</v>
      </c>
      <c r="AB990" s="17">
        <v>2.6138510723443201E-2</v>
      </c>
      <c r="AC990" s="17">
        <v>5.1992047336713497E-2</v>
      </c>
      <c r="AD990" s="17">
        <v>7.0143627390193905E-2</v>
      </c>
      <c r="AE990" s="17"/>
      <c r="AF990" s="17">
        <v>2.9085481909551701E-2</v>
      </c>
      <c r="AG990" s="17">
        <v>3.4910184239083902E-2</v>
      </c>
      <c r="AH990" s="17">
        <v>2.3051612723772E-2</v>
      </c>
      <c r="AI990" s="17">
        <v>4.9164200534799203E-2</v>
      </c>
      <c r="AJ990" s="17">
        <v>4.0538415157688898E-2</v>
      </c>
      <c r="AK990" s="17"/>
      <c r="AL990" s="17">
        <v>5.4016466075503797E-2</v>
      </c>
      <c r="AM990" s="17">
        <v>5.1367204266598201E-2</v>
      </c>
      <c r="AN990" s="17">
        <v>2.6929002554875701E-2</v>
      </c>
      <c r="AO990" s="17">
        <v>1.21903646595296E-2</v>
      </c>
      <c r="AP990" s="17">
        <v>5.6733200695577503E-2</v>
      </c>
      <c r="AQ990" s="17"/>
      <c r="AR990" s="17">
        <v>1.8627188355932401E-2</v>
      </c>
      <c r="AS990" s="17"/>
      <c r="AT990" s="17">
        <v>1.4227262341972E-2</v>
      </c>
      <c r="AU990" s="17"/>
      <c r="AV990" s="17">
        <v>2.1761115150212399E-2</v>
      </c>
      <c r="AW990" s="17"/>
      <c r="AX990" s="17">
        <v>2.4679736625978201E-2</v>
      </c>
      <c r="AY990" s="17">
        <v>2.71252679345102E-2</v>
      </c>
      <c r="AZ990" s="17"/>
      <c r="BA990" s="17">
        <v>4.1549525696364401E-2</v>
      </c>
      <c r="BB990" s="17">
        <v>3.3112817599801503E-2</v>
      </c>
    </row>
    <row r="991" spans="2:54">
      <c r="B991" t="s">
        <v>315</v>
      </c>
      <c r="C991" s="17">
        <v>0.61465637709574195</v>
      </c>
      <c r="D991" s="17">
        <v>0.62775372969836496</v>
      </c>
      <c r="E991" s="17">
        <v>0.60305092030434304</v>
      </c>
      <c r="F991" s="17"/>
      <c r="G991" s="17">
        <v>0.65389383018693603</v>
      </c>
      <c r="H991" s="17">
        <v>0.65692120738022197</v>
      </c>
      <c r="I991" s="17">
        <v>0.63470696350831202</v>
      </c>
      <c r="J991" s="17">
        <v>0.62882018022098296</v>
      </c>
      <c r="K991" s="17">
        <v>0.59920321057960002</v>
      </c>
      <c r="L991" s="17">
        <v>0.53612815950946802</v>
      </c>
      <c r="M991" s="17"/>
      <c r="N991" s="17">
        <v>0.59250819395602705</v>
      </c>
      <c r="O991" s="17">
        <v>0.61262584732955805</v>
      </c>
      <c r="P991" s="17">
        <v>0.62796529095711995</v>
      </c>
      <c r="Q991" s="17">
        <v>0.62977801301414305</v>
      </c>
      <c r="R991" s="17"/>
      <c r="S991" s="17">
        <v>0.60626364609495698</v>
      </c>
      <c r="T991" s="17">
        <v>0.53468618912406596</v>
      </c>
      <c r="U991" s="17">
        <v>0.57316131398352899</v>
      </c>
      <c r="V991" s="17">
        <v>0.70761340846170895</v>
      </c>
      <c r="W991" s="17">
        <v>0.61585158644275195</v>
      </c>
      <c r="X991" s="17">
        <v>0.63734924374687296</v>
      </c>
      <c r="Y991" s="17">
        <v>0.62390472962499299</v>
      </c>
      <c r="Z991" s="17">
        <v>0.57358123207257805</v>
      </c>
      <c r="AA991" s="17">
        <v>0.62409536347290195</v>
      </c>
      <c r="AB991" s="17">
        <v>0.63185474973954603</v>
      </c>
      <c r="AC991" s="17">
        <v>0.64908304605253497</v>
      </c>
      <c r="AD991" s="17">
        <v>0.64833798888005301</v>
      </c>
      <c r="AE991" s="17"/>
      <c r="AF991" s="17">
        <v>0.62912984460032395</v>
      </c>
      <c r="AG991" s="17">
        <v>0.58178298528968897</v>
      </c>
      <c r="AH991" s="17">
        <v>0.60325502327134395</v>
      </c>
      <c r="AI991" s="17">
        <v>0.62488930309278201</v>
      </c>
      <c r="AJ991" s="17">
        <v>0.67177985169365795</v>
      </c>
      <c r="AK991" s="17"/>
      <c r="AL991" s="17">
        <v>0.600289666336703</v>
      </c>
      <c r="AM991" s="17">
        <v>0.65171141933779198</v>
      </c>
      <c r="AN991" s="17">
        <v>0.600710286666995</v>
      </c>
      <c r="AO991" s="17">
        <v>0.65228876194204999</v>
      </c>
      <c r="AP991" s="17">
        <v>0.69303836939703101</v>
      </c>
      <c r="AQ991" s="17"/>
      <c r="AR991" s="17">
        <v>0.67228941724560098</v>
      </c>
      <c r="AS991" s="17"/>
      <c r="AT991" s="17">
        <v>0.73511589757958695</v>
      </c>
      <c r="AU991" s="17"/>
      <c r="AV991" s="17">
        <v>0.65633907893305399</v>
      </c>
      <c r="AW991" s="17"/>
      <c r="AX991" s="17">
        <v>0.65345095161214495</v>
      </c>
      <c r="AY991" s="17">
        <v>0.61823550304989505</v>
      </c>
      <c r="AZ991" s="17"/>
      <c r="BA991" s="17">
        <v>0.63377205029446904</v>
      </c>
      <c r="BB991" s="17">
        <v>0.61323727616467605</v>
      </c>
    </row>
    <row r="992" spans="2:54">
      <c r="B992" t="s">
        <v>316</v>
      </c>
      <c r="C992" s="17">
        <v>9.1218517346332406E-2</v>
      </c>
      <c r="D992" s="17">
        <v>0.103797333030838</v>
      </c>
      <c r="E992" s="17">
        <v>7.8739418693627494E-2</v>
      </c>
      <c r="F992" s="17"/>
      <c r="G992" s="17">
        <v>8.2600728748316907E-2</v>
      </c>
      <c r="H992" s="17">
        <v>9.1804343528581897E-2</v>
      </c>
      <c r="I992" s="17">
        <v>9.9489366516859398E-2</v>
      </c>
      <c r="J992" s="17">
        <v>7.8103391631010904E-2</v>
      </c>
      <c r="K992" s="17">
        <v>9.6297582169551199E-2</v>
      </c>
      <c r="L992" s="17">
        <v>9.7080781877967801E-2</v>
      </c>
      <c r="M992" s="17"/>
      <c r="N992" s="17">
        <v>0.137437086215659</v>
      </c>
      <c r="O992" s="17">
        <v>8.2479861516113306E-2</v>
      </c>
      <c r="P992" s="17">
        <v>7.3209300336050095E-2</v>
      </c>
      <c r="Q992" s="17">
        <v>6.6759174920074701E-2</v>
      </c>
      <c r="R992" s="17"/>
      <c r="S992" s="17">
        <v>8.01414750002825E-2</v>
      </c>
      <c r="T992" s="17">
        <v>0.140375101437828</v>
      </c>
      <c r="U992" s="17">
        <v>0.111373426959261</v>
      </c>
      <c r="V992" s="17">
        <v>8.6415387323706197E-2</v>
      </c>
      <c r="W992" s="17">
        <v>9.4319035936658996E-2</v>
      </c>
      <c r="X992" s="17">
        <v>6.9407728013031897E-2</v>
      </c>
      <c r="Y992" s="17">
        <v>0.105926517391039</v>
      </c>
      <c r="Z992" s="17">
        <v>0.117609199318191</v>
      </c>
      <c r="AA992" s="17">
        <v>6.1667147291814398E-2</v>
      </c>
      <c r="AB992" s="17">
        <v>9.6377599083958806E-2</v>
      </c>
      <c r="AC992" s="17">
        <v>4.7292943776441297E-2</v>
      </c>
      <c r="AD992" s="17">
        <v>4.01829585362364E-2</v>
      </c>
      <c r="AE992" s="17"/>
      <c r="AF992" s="17">
        <v>9.0191973975155895E-2</v>
      </c>
      <c r="AG992" s="17">
        <v>0.122735218204998</v>
      </c>
      <c r="AH992" s="17">
        <v>9.3465086646354098E-2</v>
      </c>
      <c r="AI992" s="17">
        <v>0.117044330215337</v>
      </c>
      <c r="AJ992" s="17">
        <v>8.0553723779315495E-2</v>
      </c>
      <c r="AK992" s="17"/>
      <c r="AL992" s="17">
        <v>6.5656015099182494E-2</v>
      </c>
      <c r="AM992" s="17">
        <v>7.5848690096002799E-2</v>
      </c>
      <c r="AN992" s="17">
        <v>0.121368915199562</v>
      </c>
      <c r="AO992" s="17">
        <v>0.115159419310193</v>
      </c>
      <c r="AP992" s="17">
        <v>0.118782722415413</v>
      </c>
      <c r="AQ992" s="17"/>
      <c r="AR992" s="17">
        <v>8.9664197245837393E-2</v>
      </c>
      <c r="AS992" s="17"/>
      <c r="AT992" s="17">
        <v>6.5152903723267999E-2</v>
      </c>
      <c r="AU992" s="17"/>
      <c r="AV992" s="17">
        <v>0.10431520904352901</v>
      </c>
      <c r="AW992" s="17"/>
      <c r="AX992" s="17">
        <v>7.8593425965750294E-2</v>
      </c>
      <c r="AY992" s="17">
        <v>9.8375254956644897E-2</v>
      </c>
      <c r="AZ992" s="17"/>
      <c r="BA992" s="17">
        <v>7.7793547897193102E-2</v>
      </c>
      <c r="BB992" s="17">
        <v>0.106475682816853</v>
      </c>
    </row>
    <row r="993" spans="2:54">
      <c r="B993" t="s">
        <v>308</v>
      </c>
      <c r="C993" s="17">
        <v>0.52343785974941004</v>
      </c>
      <c r="D993" s="17">
        <v>0.52395639666752702</v>
      </c>
      <c r="E993" s="17">
        <v>0.52431150161071505</v>
      </c>
      <c r="F993" s="17"/>
      <c r="G993" s="17">
        <v>0.57129310143862</v>
      </c>
      <c r="H993" s="17">
        <v>0.56511686385163995</v>
      </c>
      <c r="I993" s="17">
        <v>0.53521759699145299</v>
      </c>
      <c r="J993" s="17">
        <v>0.55071678858997197</v>
      </c>
      <c r="K993" s="17">
        <v>0.50290562841004904</v>
      </c>
      <c r="L993" s="17">
        <v>0.43904737763149998</v>
      </c>
      <c r="M993" s="17"/>
      <c r="N993" s="17">
        <v>0.45507110774036802</v>
      </c>
      <c r="O993" s="17">
        <v>0.53014598581344397</v>
      </c>
      <c r="P993" s="17">
        <v>0.55475599062106995</v>
      </c>
      <c r="Q993" s="17">
        <v>0.56301883809406805</v>
      </c>
      <c r="R993" s="17"/>
      <c r="S993" s="17">
        <v>0.52612217109467396</v>
      </c>
      <c r="T993" s="17">
        <v>0.39431108768623802</v>
      </c>
      <c r="U993" s="17">
        <v>0.46178788702426798</v>
      </c>
      <c r="V993" s="17">
        <v>0.62119802113800304</v>
      </c>
      <c r="W993" s="17">
        <v>0.52153255050609304</v>
      </c>
      <c r="X993" s="17">
        <v>0.567941515733841</v>
      </c>
      <c r="Y993" s="17">
        <v>0.51797821223395302</v>
      </c>
      <c r="Z993" s="17">
        <v>0.45597203275438702</v>
      </c>
      <c r="AA993" s="17">
        <v>0.56242821618108796</v>
      </c>
      <c r="AB993" s="17">
        <v>0.53547715065558699</v>
      </c>
      <c r="AC993" s="17">
        <v>0.60179010227609298</v>
      </c>
      <c r="AD993" s="17">
        <v>0.60815503034381702</v>
      </c>
      <c r="AE993" s="17"/>
      <c r="AF993" s="17">
        <v>0.53893787062516796</v>
      </c>
      <c r="AG993" s="17">
        <v>0.45904776708469103</v>
      </c>
      <c r="AH993" s="17">
        <v>0.50978993662498995</v>
      </c>
      <c r="AI993" s="17">
        <v>0.50784497287744501</v>
      </c>
      <c r="AJ993" s="17">
        <v>0.59122612791434204</v>
      </c>
      <c r="AK993" s="17"/>
      <c r="AL993" s="17">
        <v>0.53463365123752005</v>
      </c>
      <c r="AM993" s="17">
        <v>0.57586272924178905</v>
      </c>
      <c r="AN993" s="17">
        <v>0.479341371467433</v>
      </c>
      <c r="AO993" s="17">
        <v>0.53712934263185697</v>
      </c>
      <c r="AP993" s="17">
        <v>0.57425564698161802</v>
      </c>
      <c r="AQ993" s="17"/>
      <c r="AR993" s="17">
        <v>0.58262521999976302</v>
      </c>
      <c r="AS993" s="17"/>
      <c r="AT993" s="17">
        <v>0.66996299385631897</v>
      </c>
      <c r="AU993" s="17"/>
      <c r="AV993" s="17">
        <v>0.55202386988952501</v>
      </c>
      <c r="AW993" s="17"/>
      <c r="AX993" s="17">
        <v>0.57485752564639403</v>
      </c>
      <c r="AY993" s="17">
        <v>0.51986024809325104</v>
      </c>
      <c r="AZ993" s="17"/>
      <c r="BA993" s="17">
        <v>0.55597850239727598</v>
      </c>
      <c r="BB993" s="17">
        <v>0.506761593347823</v>
      </c>
    </row>
    <row r="994" spans="2:54">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7"/>
      <c r="AO994" s="17"/>
      <c r="AP994" s="17"/>
      <c r="AQ994" s="17"/>
      <c r="AR994" s="17"/>
      <c r="AS994" s="17"/>
      <c r="AT994" s="17"/>
      <c r="AU994" s="17"/>
      <c r="AV994" s="17"/>
      <c r="AW994" s="17"/>
      <c r="AX994" s="17"/>
      <c r="AY994" s="17"/>
      <c r="AZ994" s="17"/>
      <c r="BA994" s="17"/>
      <c r="BB994" s="17"/>
    </row>
    <row r="995" spans="2:54">
      <c r="B995" s="6" t="s">
        <v>318</v>
      </c>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c r="AP995" s="17"/>
      <c r="AQ995" s="17"/>
      <c r="AR995" s="17"/>
      <c r="AS995" s="17"/>
      <c r="AT995" s="17"/>
      <c r="AU995" s="17"/>
      <c r="AV995" s="17"/>
      <c r="AW995" s="17"/>
      <c r="AX995" s="17"/>
      <c r="AY995" s="17"/>
      <c r="AZ995" s="17"/>
      <c r="BA995" s="17"/>
      <c r="BB995" s="17"/>
    </row>
    <row r="996" spans="2:54">
      <c r="B996" s="24" t="s">
        <v>29</v>
      </c>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c r="AO996" s="17"/>
      <c r="AP996" s="17"/>
      <c r="AQ996" s="17"/>
      <c r="AR996" s="17"/>
      <c r="AS996" s="17"/>
      <c r="AT996" s="17"/>
      <c r="AU996" s="17"/>
      <c r="AV996" s="17"/>
      <c r="AW996" s="17"/>
      <c r="AX996" s="17"/>
      <c r="AY996" s="17"/>
      <c r="AZ996" s="17"/>
      <c r="BA996" s="17"/>
      <c r="BB996" s="17"/>
    </row>
    <row r="997" spans="2:54">
      <c r="B997" t="s">
        <v>310</v>
      </c>
      <c r="C997" s="17">
        <v>0.15875386142106801</v>
      </c>
      <c r="D997" s="17">
        <v>0.20348316108255499</v>
      </c>
      <c r="E997" s="17">
        <v>0.115211016772906</v>
      </c>
      <c r="F997" s="17"/>
      <c r="G997" s="17">
        <v>0.18423724206255301</v>
      </c>
      <c r="H997" s="17">
        <v>0.21955821657301999</v>
      </c>
      <c r="I997" s="17">
        <v>0.16597188865818799</v>
      </c>
      <c r="J997" s="17">
        <v>0.16134313106210299</v>
      </c>
      <c r="K997" s="17">
        <v>0.10828341337509299</v>
      </c>
      <c r="L997" s="17">
        <v>0.11703225727197999</v>
      </c>
      <c r="M997" s="17"/>
      <c r="N997" s="17">
        <v>0.228827586047578</v>
      </c>
      <c r="O997" s="17">
        <v>0.139061908178369</v>
      </c>
      <c r="P997" s="17">
        <v>0.15159081275146699</v>
      </c>
      <c r="Q997" s="17">
        <v>0.112031478726764</v>
      </c>
      <c r="R997" s="17"/>
      <c r="S997" s="17">
        <v>0.201041517508948</v>
      </c>
      <c r="T997" s="17">
        <v>0.13450873221956999</v>
      </c>
      <c r="U997" s="17">
        <v>0.17814013732545</v>
      </c>
      <c r="V997" s="17">
        <v>0.14102242004343499</v>
      </c>
      <c r="W997" s="17">
        <v>0.13908075218876001</v>
      </c>
      <c r="X997" s="17">
        <v>0.13843124739357601</v>
      </c>
      <c r="Y997" s="17">
        <v>0.13382675002311101</v>
      </c>
      <c r="Z997" s="17">
        <v>0.176866563270942</v>
      </c>
      <c r="AA997" s="17">
        <v>0.17463872772008601</v>
      </c>
      <c r="AB997" s="17">
        <v>0.164963500379505</v>
      </c>
      <c r="AC997" s="17">
        <v>0.162002617872744</v>
      </c>
      <c r="AD997" s="17">
        <v>0.13512854520929901</v>
      </c>
      <c r="AE997" s="17"/>
      <c r="AF997" s="17">
        <v>0.21875671949035699</v>
      </c>
      <c r="AG997" s="17">
        <v>0.14975070514061101</v>
      </c>
      <c r="AH997" s="17">
        <v>0.12534821606572599</v>
      </c>
      <c r="AI997" s="17">
        <v>0.13619664528653599</v>
      </c>
      <c r="AJ997" s="17">
        <v>0.13720840070964399</v>
      </c>
      <c r="AK997" s="17"/>
      <c r="AL997" s="17">
        <v>0.10740518936431701</v>
      </c>
      <c r="AM997" s="17">
        <v>0.10259873377471899</v>
      </c>
      <c r="AN997" s="17">
        <v>0.209508800935781</v>
      </c>
      <c r="AO997" s="17">
        <v>0.27395449171625402</v>
      </c>
      <c r="AP997" s="17">
        <v>0.38377483805630602</v>
      </c>
      <c r="AQ997" s="17"/>
      <c r="AR997" s="17">
        <v>0.25710887348592998</v>
      </c>
      <c r="AS997" s="17"/>
      <c r="AT997" s="17">
        <v>0.28839266918722301</v>
      </c>
      <c r="AU997" s="17"/>
      <c r="AV997" s="17">
        <v>0.276372825148051</v>
      </c>
      <c r="AW997" s="17"/>
      <c r="AX997" s="17">
        <v>0.19513571512650699</v>
      </c>
      <c r="AY997" s="17">
        <v>0.21697678122851299</v>
      </c>
      <c r="AZ997" s="17"/>
      <c r="BA997" s="17">
        <v>0.12505084517578599</v>
      </c>
      <c r="BB997" s="17">
        <v>0.19287194318640499</v>
      </c>
    </row>
    <row r="998" spans="2:54">
      <c r="B998" t="s">
        <v>311</v>
      </c>
      <c r="C998" s="17">
        <v>0.390441264561875</v>
      </c>
      <c r="D998" s="17">
        <v>0.41540271940768803</v>
      </c>
      <c r="E998" s="17">
        <v>0.36614492290420297</v>
      </c>
      <c r="F998" s="17"/>
      <c r="G998" s="17">
        <v>0.37920532060962903</v>
      </c>
      <c r="H998" s="17">
        <v>0.41499956839673002</v>
      </c>
      <c r="I998" s="17">
        <v>0.40841192014337802</v>
      </c>
      <c r="J998" s="17">
        <v>0.35819432855748201</v>
      </c>
      <c r="K998" s="17">
        <v>0.38174246825272101</v>
      </c>
      <c r="L998" s="17">
        <v>0.395713784622783</v>
      </c>
      <c r="M998" s="17"/>
      <c r="N998" s="17">
        <v>0.44732540819317002</v>
      </c>
      <c r="O998" s="17">
        <v>0.39388361013098999</v>
      </c>
      <c r="P998" s="17">
        <v>0.383085798085531</v>
      </c>
      <c r="Q998" s="17">
        <v>0.33483636324245902</v>
      </c>
      <c r="R998" s="17"/>
      <c r="S998" s="17">
        <v>0.42664786112994701</v>
      </c>
      <c r="T998" s="17">
        <v>0.39638189041472</v>
      </c>
      <c r="U998" s="17">
        <v>0.39025594010151698</v>
      </c>
      <c r="V998" s="17">
        <v>0.37626178202806299</v>
      </c>
      <c r="W998" s="17">
        <v>0.42284668135303899</v>
      </c>
      <c r="X998" s="17">
        <v>0.40644988151860001</v>
      </c>
      <c r="Y998" s="17">
        <v>0.36521824194911601</v>
      </c>
      <c r="Z998" s="17">
        <v>0.31148804940119001</v>
      </c>
      <c r="AA998" s="17">
        <v>0.36550097994880298</v>
      </c>
      <c r="AB998" s="17">
        <v>0.39687581408466499</v>
      </c>
      <c r="AC998" s="17">
        <v>0.36550104531955302</v>
      </c>
      <c r="AD998" s="17">
        <v>0.40117791152587201</v>
      </c>
      <c r="AE998" s="17"/>
      <c r="AF998" s="17">
        <v>0.437464940998534</v>
      </c>
      <c r="AG998" s="17">
        <v>0.40490677188360302</v>
      </c>
      <c r="AH998" s="17">
        <v>0.41188109635516701</v>
      </c>
      <c r="AI998" s="17">
        <v>0.44954480495981602</v>
      </c>
      <c r="AJ998" s="17">
        <v>0.311979892714704</v>
      </c>
      <c r="AK998" s="17"/>
      <c r="AL998" s="17">
        <v>0.31767040492584903</v>
      </c>
      <c r="AM998" s="17">
        <v>0.39120358301923902</v>
      </c>
      <c r="AN998" s="17">
        <v>0.42600180512471902</v>
      </c>
      <c r="AO998" s="17">
        <v>0.46190438885049001</v>
      </c>
      <c r="AP998" s="17">
        <v>0.45659082292988901</v>
      </c>
      <c r="AQ998" s="17"/>
      <c r="AR998" s="17">
        <v>0.38430446085124997</v>
      </c>
      <c r="AS998" s="17"/>
      <c r="AT998" s="17">
        <v>0.31774767977878099</v>
      </c>
      <c r="AU998" s="17"/>
      <c r="AV998" s="17">
        <v>0.43297002438854798</v>
      </c>
      <c r="AW998" s="17"/>
      <c r="AX998" s="17">
        <v>0.46978049077046802</v>
      </c>
      <c r="AY998" s="17">
        <v>0.41005601934698599</v>
      </c>
      <c r="AZ998" s="17"/>
      <c r="BA998" s="17">
        <v>0.371985281439838</v>
      </c>
      <c r="BB998" s="17">
        <v>0.43526874391730203</v>
      </c>
    </row>
    <row r="999" spans="2:54">
      <c r="B999" t="s">
        <v>312</v>
      </c>
      <c r="C999" s="17">
        <v>0.32333061947379599</v>
      </c>
      <c r="D999" s="17">
        <v>0.27859027550258902</v>
      </c>
      <c r="E999" s="17">
        <v>0.36802782310837101</v>
      </c>
      <c r="F999" s="17"/>
      <c r="G999" s="17">
        <v>0.30592618029588198</v>
      </c>
      <c r="H999" s="17">
        <v>0.27784542290241299</v>
      </c>
      <c r="I999" s="17">
        <v>0.30564339288651798</v>
      </c>
      <c r="J999" s="17">
        <v>0.34671788129239201</v>
      </c>
      <c r="K999" s="17">
        <v>0.356846220036034</v>
      </c>
      <c r="L999" s="17">
        <v>0.34534020928683501</v>
      </c>
      <c r="M999" s="17"/>
      <c r="N999" s="17">
        <v>0.239939466696411</v>
      </c>
      <c r="O999" s="17">
        <v>0.33084786642173403</v>
      </c>
      <c r="P999" s="17">
        <v>0.34793380794787299</v>
      </c>
      <c r="Q999" s="17">
        <v>0.37980866494381899</v>
      </c>
      <c r="R999" s="17"/>
      <c r="S999" s="17">
        <v>0.248452270831376</v>
      </c>
      <c r="T999" s="17">
        <v>0.33235789768071999</v>
      </c>
      <c r="U999" s="17">
        <v>0.31113083740567099</v>
      </c>
      <c r="V999" s="17">
        <v>0.36017440448232502</v>
      </c>
      <c r="W999" s="17">
        <v>0.31103528470201097</v>
      </c>
      <c r="X999" s="17">
        <v>0.331471583937615</v>
      </c>
      <c r="Y999" s="17">
        <v>0.37208933642416198</v>
      </c>
      <c r="Z999" s="17">
        <v>0.39726059487968102</v>
      </c>
      <c r="AA999" s="17">
        <v>0.30332265303464001</v>
      </c>
      <c r="AB999" s="17">
        <v>0.33767201742077702</v>
      </c>
      <c r="AC999" s="17">
        <v>0.31905070694527699</v>
      </c>
      <c r="AD999" s="17">
        <v>0.36872488103727902</v>
      </c>
      <c r="AE999" s="17"/>
      <c r="AF999" s="17">
        <v>0.27297303226034297</v>
      </c>
      <c r="AG999" s="17">
        <v>0.31659539452744601</v>
      </c>
      <c r="AH999" s="17">
        <v>0.353131572321497</v>
      </c>
      <c r="AI999" s="17">
        <v>0.28725225805763799</v>
      </c>
      <c r="AJ999" s="17">
        <v>0.36641971595044898</v>
      </c>
      <c r="AK999" s="17"/>
      <c r="AL999" s="17">
        <v>0.39036442764067297</v>
      </c>
      <c r="AM999" s="17">
        <v>0.37045164477911802</v>
      </c>
      <c r="AN999" s="17">
        <v>0.27586234249124397</v>
      </c>
      <c r="AO999" s="17">
        <v>0.18406905982678401</v>
      </c>
      <c r="AP999" s="17">
        <v>7.1841653272130407E-2</v>
      </c>
      <c r="AQ999" s="17"/>
      <c r="AR999" s="17">
        <v>0.30046950268901601</v>
      </c>
      <c r="AS999" s="17"/>
      <c r="AT999" s="17">
        <v>0.33846524196711902</v>
      </c>
      <c r="AU999" s="17"/>
      <c r="AV999" s="17">
        <v>0.23645393730174299</v>
      </c>
      <c r="AW999" s="17"/>
      <c r="AX999" s="17">
        <v>0.25566479573928802</v>
      </c>
      <c r="AY999" s="17">
        <v>0.28917804906922301</v>
      </c>
      <c r="AZ999" s="17"/>
      <c r="BA999" s="17">
        <v>0.33577611494306497</v>
      </c>
      <c r="BB999" s="17">
        <v>0.29864936824108101</v>
      </c>
    </row>
    <row r="1000" spans="2:54">
      <c r="B1000" t="s">
        <v>313</v>
      </c>
      <c r="C1000" s="17">
        <v>4.7824737288094797E-2</v>
      </c>
      <c r="D1000" s="17">
        <v>3.5942768544080801E-2</v>
      </c>
      <c r="E1000" s="17">
        <v>5.8315206773242097E-2</v>
      </c>
      <c r="F1000" s="17"/>
      <c r="G1000" s="17">
        <v>4.2598289639802202E-2</v>
      </c>
      <c r="H1000" s="17">
        <v>4.0903782680530798E-2</v>
      </c>
      <c r="I1000" s="17">
        <v>5.1708353212845899E-2</v>
      </c>
      <c r="J1000" s="17">
        <v>5.8801732572113498E-2</v>
      </c>
      <c r="K1000" s="17">
        <v>4.6827941962928603E-2</v>
      </c>
      <c r="L1000" s="17">
        <v>4.5592763319776401E-2</v>
      </c>
      <c r="M1000" s="17"/>
      <c r="N1000" s="17">
        <v>2.8380721790417E-2</v>
      </c>
      <c r="O1000" s="17">
        <v>4.9115764780819797E-2</v>
      </c>
      <c r="P1000" s="17">
        <v>5.3738782771393601E-2</v>
      </c>
      <c r="Q1000" s="17">
        <v>6.3619595114557601E-2</v>
      </c>
      <c r="R1000" s="17"/>
      <c r="S1000" s="17">
        <v>5.0550086020704099E-2</v>
      </c>
      <c r="T1000" s="17">
        <v>3.4527913546090097E-2</v>
      </c>
      <c r="U1000" s="17">
        <v>5.7734148928073097E-2</v>
      </c>
      <c r="V1000" s="17">
        <v>4.4788201755543003E-2</v>
      </c>
      <c r="W1000" s="17">
        <v>6.1116540048280897E-2</v>
      </c>
      <c r="X1000" s="17">
        <v>3.6463294774187499E-2</v>
      </c>
      <c r="Y1000" s="17">
        <v>4.3344114296742002E-2</v>
      </c>
      <c r="Z1000" s="17">
        <v>3.5986504079435398E-2</v>
      </c>
      <c r="AA1000" s="17">
        <v>6.51062346685021E-2</v>
      </c>
      <c r="AB1000" s="17">
        <v>5.05573442295041E-2</v>
      </c>
      <c r="AC1000" s="17">
        <v>5.9038732162379898E-2</v>
      </c>
      <c r="AD1000" s="17">
        <v>1.6067871483253799E-2</v>
      </c>
      <c r="AE1000" s="17"/>
      <c r="AF1000" s="17">
        <v>2.4044174086132099E-2</v>
      </c>
      <c r="AG1000" s="17">
        <v>5.9180801118971602E-2</v>
      </c>
      <c r="AH1000" s="17">
        <v>4.63717211185707E-2</v>
      </c>
      <c r="AI1000" s="17">
        <v>4.1170043338578197E-2</v>
      </c>
      <c r="AJ1000" s="17">
        <v>7.7643005830853401E-2</v>
      </c>
      <c r="AK1000" s="17"/>
      <c r="AL1000" s="17">
        <v>6.5324211088914605E-2</v>
      </c>
      <c r="AM1000" s="17">
        <v>5.6647776139205797E-2</v>
      </c>
      <c r="AN1000" s="17">
        <v>3.6335598751213102E-2</v>
      </c>
      <c r="AO1000" s="17">
        <v>3.9939073278670897E-2</v>
      </c>
      <c r="AP1000" s="17">
        <v>4.3427102903730599E-2</v>
      </c>
      <c r="AQ1000" s="17"/>
      <c r="AR1000" s="17">
        <v>2.2904927336509399E-2</v>
      </c>
      <c r="AS1000" s="17"/>
      <c r="AT1000" s="17">
        <v>2.3009024489922501E-2</v>
      </c>
      <c r="AU1000" s="17"/>
      <c r="AV1000" s="17">
        <v>1.8155057207436601E-2</v>
      </c>
      <c r="AW1000" s="17"/>
      <c r="AX1000" s="17">
        <v>2.82977353498826E-2</v>
      </c>
      <c r="AY1000" s="17">
        <v>3.8625653768571203E-2</v>
      </c>
      <c r="AZ1000" s="17"/>
      <c r="BA1000" s="17">
        <v>6.6345069465064396E-2</v>
      </c>
      <c r="BB1000" s="17">
        <v>2.4895466757041299E-2</v>
      </c>
    </row>
    <row r="1001" spans="2:54">
      <c r="B1001" t="s">
        <v>314</v>
      </c>
      <c r="C1001" s="17">
        <v>2.0900009437386499E-2</v>
      </c>
      <c r="D1001" s="17">
        <v>2.2457279228193999E-2</v>
      </c>
      <c r="E1001" s="17">
        <v>1.9481059532123299E-2</v>
      </c>
      <c r="F1001" s="17"/>
      <c r="G1001" s="17">
        <v>2.05481735210657E-2</v>
      </c>
      <c r="H1001" s="17">
        <v>9.1991177705879196E-3</v>
      </c>
      <c r="I1001" s="17">
        <v>1.97046337345155E-2</v>
      </c>
      <c r="J1001" s="17">
        <v>2.2419018835470199E-2</v>
      </c>
      <c r="K1001" s="17">
        <v>2.9223898691723999E-2</v>
      </c>
      <c r="L1001" s="17">
        <v>2.4871388595194801E-2</v>
      </c>
      <c r="M1001" s="17"/>
      <c r="N1001" s="17">
        <v>9.9383927323544608E-3</v>
      </c>
      <c r="O1001" s="17">
        <v>2.1739032207829499E-2</v>
      </c>
      <c r="P1001" s="17">
        <v>1.72959325704026E-2</v>
      </c>
      <c r="Q1001" s="17">
        <v>3.3374855158959597E-2</v>
      </c>
      <c r="R1001" s="17"/>
      <c r="S1001" s="17">
        <v>2.0283679522565299E-2</v>
      </c>
      <c r="T1001" s="17">
        <v>1.5784535027028399E-2</v>
      </c>
      <c r="U1001" s="17">
        <v>2.08590079379458E-2</v>
      </c>
      <c r="V1001" s="17">
        <v>2.4670290941570399E-2</v>
      </c>
      <c r="W1001" s="17">
        <v>3.1313590252966102E-2</v>
      </c>
      <c r="X1001" s="17">
        <v>2.5422170892394E-2</v>
      </c>
      <c r="Y1001" s="17">
        <v>1.96812574663283E-2</v>
      </c>
      <c r="Z1001" s="17">
        <v>2.8810074676951201E-2</v>
      </c>
      <c r="AA1001" s="17">
        <v>2.24460883512533E-2</v>
      </c>
      <c r="AB1001" s="17">
        <v>3.9676857990105204E-3</v>
      </c>
      <c r="AC1001" s="17">
        <v>2.72742031978036E-2</v>
      </c>
      <c r="AD1001" s="17">
        <v>2.4111495855948E-2</v>
      </c>
      <c r="AE1001" s="17"/>
      <c r="AF1001" s="17">
        <v>4.6371629407962701E-3</v>
      </c>
      <c r="AG1001" s="17">
        <v>1.8372353742324401E-2</v>
      </c>
      <c r="AH1001" s="17">
        <v>2.1501471629475799E-2</v>
      </c>
      <c r="AI1001" s="17">
        <v>2.5434757753575302E-2</v>
      </c>
      <c r="AJ1001" s="17">
        <v>4.6725512707486698E-2</v>
      </c>
      <c r="AK1001" s="17"/>
      <c r="AL1001" s="17">
        <v>3.8248347225029303E-2</v>
      </c>
      <c r="AM1001" s="17">
        <v>1.8008539224898899E-2</v>
      </c>
      <c r="AN1001" s="17">
        <v>8.49843450901034E-3</v>
      </c>
      <c r="AO1001" s="17">
        <v>1.8617014975679198E-2</v>
      </c>
      <c r="AP1001" s="17">
        <v>0</v>
      </c>
      <c r="AQ1001" s="17"/>
      <c r="AR1001" s="17">
        <v>1.24733460983153E-2</v>
      </c>
      <c r="AS1001" s="17"/>
      <c r="AT1001" s="17">
        <v>2.34779161048763E-2</v>
      </c>
      <c r="AU1001" s="17"/>
      <c r="AV1001" s="17">
        <v>7.2346245199430203E-3</v>
      </c>
      <c r="AW1001" s="17"/>
      <c r="AX1001" s="17">
        <v>2.04400062753641E-2</v>
      </c>
      <c r="AY1001" s="17">
        <v>6.97132803178692E-3</v>
      </c>
      <c r="AZ1001" s="17"/>
      <c r="BA1001" s="17">
        <v>3.4586112538131701E-2</v>
      </c>
      <c r="BB1001" s="17">
        <v>8.3179968154665496E-3</v>
      </c>
    </row>
    <row r="1002" spans="2:54">
      <c r="B1002" t="s">
        <v>130</v>
      </c>
      <c r="C1002" s="17">
        <v>5.8749507817780197E-2</v>
      </c>
      <c r="D1002" s="17">
        <v>4.4123796234893001E-2</v>
      </c>
      <c r="E1002" s="17">
        <v>7.2819970909155499E-2</v>
      </c>
      <c r="F1002" s="17"/>
      <c r="G1002" s="17">
        <v>6.7484793871068205E-2</v>
      </c>
      <c r="H1002" s="17">
        <v>3.7493891676718301E-2</v>
      </c>
      <c r="I1002" s="17">
        <v>4.8559811364554402E-2</v>
      </c>
      <c r="J1002" s="17">
        <v>5.25239076804399E-2</v>
      </c>
      <c r="K1002" s="17">
        <v>7.7076057681498195E-2</v>
      </c>
      <c r="L1002" s="17">
        <v>7.1449596903430806E-2</v>
      </c>
      <c r="M1002" s="17"/>
      <c r="N1002" s="17">
        <v>4.5588424540069797E-2</v>
      </c>
      <c r="O1002" s="17">
        <v>6.53518182802586E-2</v>
      </c>
      <c r="P1002" s="17">
        <v>4.6354865873332401E-2</v>
      </c>
      <c r="Q1002" s="17">
        <v>7.6329042813440898E-2</v>
      </c>
      <c r="R1002" s="17"/>
      <c r="S1002" s="17">
        <v>5.3024584986460697E-2</v>
      </c>
      <c r="T1002" s="17">
        <v>8.6439031111871206E-2</v>
      </c>
      <c r="U1002" s="17">
        <v>4.1879928301343197E-2</v>
      </c>
      <c r="V1002" s="17">
        <v>5.3082900749063203E-2</v>
      </c>
      <c r="W1002" s="17">
        <v>3.4607151454943197E-2</v>
      </c>
      <c r="X1002" s="17">
        <v>6.1761821483628097E-2</v>
      </c>
      <c r="Y1002" s="17">
        <v>6.5840299840540503E-2</v>
      </c>
      <c r="Z1002" s="17">
        <v>4.9588213691800602E-2</v>
      </c>
      <c r="AA1002" s="17">
        <v>6.8985316276714795E-2</v>
      </c>
      <c r="AB1002" s="17">
        <v>4.5963638086539103E-2</v>
      </c>
      <c r="AC1002" s="17">
        <v>6.7132694502243101E-2</v>
      </c>
      <c r="AD1002" s="17">
        <v>5.47892948883488E-2</v>
      </c>
      <c r="AE1002" s="17"/>
      <c r="AF1002" s="17">
        <v>4.2123970223838E-2</v>
      </c>
      <c r="AG1002" s="17">
        <v>5.1193973587044403E-2</v>
      </c>
      <c r="AH1002" s="17">
        <v>4.17659225095642E-2</v>
      </c>
      <c r="AI1002" s="17">
        <v>6.04014906038556E-2</v>
      </c>
      <c r="AJ1002" s="17">
        <v>6.0023472086861797E-2</v>
      </c>
      <c r="AK1002" s="17"/>
      <c r="AL1002" s="17">
        <v>8.0987419755217394E-2</v>
      </c>
      <c r="AM1002" s="17">
        <v>6.1089723062819103E-2</v>
      </c>
      <c r="AN1002" s="17">
        <v>4.3793018188033397E-2</v>
      </c>
      <c r="AO1002" s="17">
        <v>2.1515971352121001E-2</v>
      </c>
      <c r="AP1002" s="17">
        <v>4.4365582837944097E-2</v>
      </c>
      <c r="AQ1002" s="17"/>
      <c r="AR1002" s="17">
        <v>2.27388895389793E-2</v>
      </c>
      <c r="AS1002" s="17"/>
      <c r="AT1002" s="17">
        <v>8.9074684720775194E-3</v>
      </c>
      <c r="AU1002" s="17"/>
      <c r="AV1002" s="17">
        <v>2.8813531434277201E-2</v>
      </c>
      <c r="AW1002" s="17"/>
      <c r="AX1002" s="17">
        <v>3.0681256738490901E-2</v>
      </c>
      <c r="AY1002" s="17">
        <v>3.8192168554920698E-2</v>
      </c>
      <c r="AZ1002" s="17"/>
      <c r="BA1002" s="17">
        <v>6.6256576438114806E-2</v>
      </c>
      <c r="BB1002" s="17">
        <v>3.99964810827039E-2</v>
      </c>
    </row>
    <row r="1003" spans="2:54">
      <c r="B1003" t="s">
        <v>315</v>
      </c>
      <c r="C1003" s="17">
        <v>0.54919512598294296</v>
      </c>
      <c r="D1003" s="17">
        <v>0.61888588049024296</v>
      </c>
      <c r="E1003" s="17">
        <v>0.48135593967710799</v>
      </c>
      <c r="F1003" s="17"/>
      <c r="G1003" s="17">
        <v>0.56344256267218196</v>
      </c>
      <c r="H1003" s="17">
        <v>0.63455778496975002</v>
      </c>
      <c r="I1003" s="17">
        <v>0.57438380880156603</v>
      </c>
      <c r="J1003" s="17">
        <v>0.51953745961958397</v>
      </c>
      <c r="K1003" s="17">
        <v>0.49002588162781502</v>
      </c>
      <c r="L1003" s="17">
        <v>0.51274604189476303</v>
      </c>
      <c r="M1003" s="17"/>
      <c r="N1003" s="17">
        <v>0.67615299424074704</v>
      </c>
      <c r="O1003" s="17">
        <v>0.53294551830935899</v>
      </c>
      <c r="P1003" s="17">
        <v>0.53467661083699802</v>
      </c>
      <c r="Q1003" s="17">
        <v>0.44686784196922302</v>
      </c>
      <c r="R1003" s="17"/>
      <c r="S1003" s="17">
        <v>0.62768937863889396</v>
      </c>
      <c r="T1003" s="17">
        <v>0.53089062263428999</v>
      </c>
      <c r="U1003" s="17">
        <v>0.56839607742696696</v>
      </c>
      <c r="V1003" s="17">
        <v>0.51728420207149906</v>
      </c>
      <c r="W1003" s="17">
        <v>0.56192743354179897</v>
      </c>
      <c r="X1003" s="17">
        <v>0.54488112891217499</v>
      </c>
      <c r="Y1003" s="17">
        <v>0.49904499197222701</v>
      </c>
      <c r="Z1003" s="17">
        <v>0.48835461267213198</v>
      </c>
      <c r="AA1003" s="17">
        <v>0.54013970766888897</v>
      </c>
      <c r="AB1003" s="17">
        <v>0.56183931446417001</v>
      </c>
      <c r="AC1003" s="17">
        <v>0.52750366319229702</v>
      </c>
      <c r="AD1003" s="17">
        <v>0.53630645673517097</v>
      </c>
      <c r="AE1003" s="17"/>
      <c r="AF1003" s="17">
        <v>0.65622166048889097</v>
      </c>
      <c r="AG1003" s="17">
        <v>0.55465747702421297</v>
      </c>
      <c r="AH1003" s="17">
        <v>0.537229312420892</v>
      </c>
      <c r="AI1003" s="17">
        <v>0.58574145024635205</v>
      </c>
      <c r="AJ1003" s="17">
        <v>0.44918829342434902</v>
      </c>
      <c r="AK1003" s="17"/>
      <c r="AL1003" s="17">
        <v>0.425075594290166</v>
      </c>
      <c r="AM1003" s="17">
        <v>0.49380231679395797</v>
      </c>
      <c r="AN1003" s="17">
        <v>0.63551060606049903</v>
      </c>
      <c r="AO1003" s="17">
        <v>0.73585888056674498</v>
      </c>
      <c r="AP1003" s="17">
        <v>0.84036566098619503</v>
      </c>
      <c r="AQ1003" s="17"/>
      <c r="AR1003" s="17">
        <v>0.64141333433717995</v>
      </c>
      <c r="AS1003" s="17"/>
      <c r="AT1003" s="17">
        <v>0.60614034896600399</v>
      </c>
      <c r="AU1003" s="17"/>
      <c r="AV1003" s="17">
        <v>0.70934284953659998</v>
      </c>
      <c r="AW1003" s="17"/>
      <c r="AX1003" s="17">
        <v>0.66491620589697398</v>
      </c>
      <c r="AY1003" s="17">
        <v>0.62703280057549804</v>
      </c>
      <c r="AZ1003" s="17"/>
      <c r="BA1003" s="17">
        <v>0.49703612661562402</v>
      </c>
      <c r="BB1003" s="17">
        <v>0.62814068710370696</v>
      </c>
    </row>
    <row r="1004" spans="2:54">
      <c r="B1004" t="s">
        <v>316</v>
      </c>
      <c r="C1004" s="17">
        <v>6.8724746725481303E-2</v>
      </c>
      <c r="D1004" s="17">
        <v>5.8400047772274803E-2</v>
      </c>
      <c r="E1004" s="17">
        <v>7.7796266305365305E-2</v>
      </c>
      <c r="F1004" s="17"/>
      <c r="G1004" s="17">
        <v>6.3146463160867805E-2</v>
      </c>
      <c r="H1004" s="17">
        <v>5.0102900451118697E-2</v>
      </c>
      <c r="I1004" s="17">
        <v>7.1412986947361395E-2</v>
      </c>
      <c r="J1004" s="17">
        <v>8.1220751407583697E-2</v>
      </c>
      <c r="K1004" s="17">
        <v>7.6051840654652605E-2</v>
      </c>
      <c r="L1004" s="17">
        <v>7.0464151914971296E-2</v>
      </c>
      <c r="M1004" s="17"/>
      <c r="N1004" s="17">
        <v>3.8319114522771501E-2</v>
      </c>
      <c r="O1004" s="17">
        <v>7.0854796988649299E-2</v>
      </c>
      <c r="P1004" s="17">
        <v>7.1034715341796201E-2</v>
      </c>
      <c r="Q1004" s="17">
        <v>9.6994450273517205E-2</v>
      </c>
      <c r="R1004" s="17"/>
      <c r="S1004" s="17">
        <v>7.0833765543269395E-2</v>
      </c>
      <c r="T1004" s="17">
        <v>5.03124485731185E-2</v>
      </c>
      <c r="U1004" s="17">
        <v>7.8593156866018907E-2</v>
      </c>
      <c r="V1004" s="17">
        <v>6.9458492697113405E-2</v>
      </c>
      <c r="W1004" s="17">
        <v>9.2430130301246999E-2</v>
      </c>
      <c r="X1004" s="17">
        <v>6.1885465666581402E-2</v>
      </c>
      <c r="Y1004" s="17">
        <v>6.3025371763070395E-2</v>
      </c>
      <c r="Z1004" s="17">
        <v>6.47965787563866E-2</v>
      </c>
      <c r="AA1004" s="17">
        <v>8.7552323019755393E-2</v>
      </c>
      <c r="AB1004" s="17">
        <v>5.4525030028514603E-2</v>
      </c>
      <c r="AC1004" s="17">
        <v>8.6312935360183501E-2</v>
      </c>
      <c r="AD1004" s="17">
        <v>4.0179367339201702E-2</v>
      </c>
      <c r="AE1004" s="17"/>
      <c r="AF1004" s="17">
        <v>2.8681337026928301E-2</v>
      </c>
      <c r="AG1004" s="17">
        <v>7.7553154861296006E-2</v>
      </c>
      <c r="AH1004" s="17">
        <v>6.7873192748046499E-2</v>
      </c>
      <c r="AI1004" s="17">
        <v>6.6604801092153498E-2</v>
      </c>
      <c r="AJ1004" s="17">
        <v>0.12436851853833999</v>
      </c>
      <c r="AK1004" s="17"/>
      <c r="AL1004" s="17">
        <v>0.103572558313944</v>
      </c>
      <c r="AM1004" s="17">
        <v>7.4656315364104706E-2</v>
      </c>
      <c r="AN1004" s="17">
        <v>4.4834033260223401E-2</v>
      </c>
      <c r="AO1004" s="17">
        <v>5.8556088254350103E-2</v>
      </c>
      <c r="AP1004" s="17">
        <v>4.3427102903730599E-2</v>
      </c>
      <c r="AQ1004" s="17"/>
      <c r="AR1004" s="17">
        <v>3.5378273434824699E-2</v>
      </c>
      <c r="AS1004" s="17"/>
      <c r="AT1004" s="17">
        <v>4.6486940594798798E-2</v>
      </c>
      <c r="AU1004" s="17"/>
      <c r="AV1004" s="17">
        <v>2.5389681727379598E-2</v>
      </c>
      <c r="AW1004" s="17"/>
      <c r="AX1004" s="17">
        <v>4.87377416252468E-2</v>
      </c>
      <c r="AY1004" s="17">
        <v>4.5596981800358101E-2</v>
      </c>
      <c r="AZ1004" s="17"/>
      <c r="BA1004" s="17">
        <v>0.10093118200319599</v>
      </c>
      <c r="BB1004" s="17">
        <v>3.3213463572507901E-2</v>
      </c>
    </row>
    <row r="1005" spans="2:54">
      <c r="B1005" t="s">
        <v>308</v>
      </c>
      <c r="C1005" s="17">
        <v>0.480470379257461</v>
      </c>
      <c r="D1005" s="17">
        <v>0.56048583271796804</v>
      </c>
      <c r="E1005" s="17">
        <v>0.40355967337174298</v>
      </c>
      <c r="F1005" s="17"/>
      <c r="G1005" s="17">
        <v>0.50029609951131404</v>
      </c>
      <c r="H1005" s="17">
        <v>0.58445488451863103</v>
      </c>
      <c r="I1005" s="17">
        <v>0.50297082185420405</v>
      </c>
      <c r="J1005" s="17">
        <v>0.43831670821199997</v>
      </c>
      <c r="K1005" s="17">
        <v>0.41397404097316198</v>
      </c>
      <c r="L1005" s="17">
        <v>0.44228188997979201</v>
      </c>
      <c r="M1005" s="17"/>
      <c r="N1005" s="17">
        <v>0.637833879717976</v>
      </c>
      <c r="O1005" s="17">
        <v>0.462090721320709</v>
      </c>
      <c r="P1005" s="17">
        <v>0.46364189549520202</v>
      </c>
      <c r="Q1005" s="17">
        <v>0.34987339169570503</v>
      </c>
      <c r="R1005" s="17"/>
      <c r="S1005" s="17">
        <v>0.55685561309562503</v>
      </c>
      <c r="T1005" s="17">
        <v>0.48057817406117098</v>
      </c>
      <c r="U1005" s="17">
        <v>0.48980292056094799</v>
      </c>
      <c r="V1005" s="17">
        <v>0.44782570937438498</v>
      </c>
      <c r="W1005" s="17">
        <v>0.469497303240552</v>
      </c>
      <c r="X1005" s="17">
        <v>0.48299566324559401</v>
      </c>
      <c r="Y1005" s="17">
        <v>0.43601962020915602</v>
      </c>
      <c r="Z1005" s="17">
        <v>0.42355803391574498</v>
      </c>
      <c r="AA1005" s="17">
        <v>0.45258738464913401</v>
      </c>
      <c r="AB1005" s="17">
        <v>0.50731428443565496</v>
      </c>
      <c r="AC1005" s="17">
        <v>0.44119072783211299</v>
      </c>
      <c r="AD1005" s="17">
        <v>0.496127089395969</v>
      </c>
      <c r="AE1005" s="17"/>
      <c r="AF1005" s="17">
        <v>0.62754032346196298</v>
      </c>
      <c r="AG1005" s="17">
        <v>0.47710432216291698</v>
      </c>
      <c r="AH1005" s="17">
        <v>0.46935611967284602</v>
      </c>
      <c r="AI1005" s="17">
        <v>0.51913664915419899</v>
      </c>
      <c r="AJ1005" s="17">
        <v>0.32481977488600899</v>
      </c>
      <c r="AK1005" s="17"/>
      <c r="AL1005" s="17">
        <v>0.32150303597622198</v>
      </c>
      <c r="AM1005" s="17">
        <v>0.41914600142985298</v>
      </c>
      <c r="AN1005" s="17">
        <v>0.59067657280027597</v>
      </c>
      <c r="AO1005" s="17">
        <v>0.67730279231239499</v>
      </c>
      <c r="AP1005" s="17">
        <v>0.79693855808246405</v>
      </c>
      <c r="AQ1005" s="17"/>
      <c r="AR1005" s="17">
        <v>0.60603506090235504</v>
      </c>
      <c r="AS1005" s="17"/>
      <c r="AT1005" s="17">
        <v>0.55965340837120603</v>
      </c>
      <c r="AU1005" s="17"/>
      <c r="AV1005" s="17">
        <v>0.68395316780922</v>
      </c>
      <c r="AW1005" s="17"/>
      <c r="AX1005" s="17">
        <v>0.61617846427172696</v>
      </c>
      <c r="AY1005" s="17">
        <v>0.58143581877513995</v>
      </c>
      <c r="AZ1005" s="17"/>
      <c r="BA1005" s="17">
        <v>0.39610494461242801</v>
      </c>
      <c r="BB1005" s="17">
        <v>0.59492722353119898</v>
      </c>
    </row>
    <row r="1006" spans="2:54">
      <c r="C1006" s="17"/>
      <c r="D1006" s="17"/>
      <c r="E1006" s="17"/>
      <c r="F1006" s="17"/>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c r="AT1006" s="17"/>
      <c r="AU1006" s="17"/>
      <c r="AV1006" s="17"/>
      <c r="AW1006" s="17"/>
      <c r="AX1006" s="17"/>
      <c r="AY1006" s="17"/>
      <c r="AZ1006" s="17"/>
      <c r="BA1006" s="17"/>
      <c r="BB1006" s="17"/>
    </row>
    <row r="1007" spans="2:54">
      <c r="B1007" s="6" t="s">
        <v>319</v>
      </c>
      <c r="C1007" s="17"/>
      <c r="D1007" s="17"/>
      <c r="E1007" s="17"/>
      <c r="F1007" s="17"/>
      <c r="G1007" s="17"/>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c r="AL1007" s="17"/>
      <c r="AM1007" s="17"/>
      <c r="AN1007" s="17"/>
      <c r="AO1007" s="17"/>
      <c r="AP1007" s="17"/>
      <c r="AQ1007" s="17"/>
      <c r="AR1007" s="17"/>
      <c r="AS1007" s="17"/>
      <c r="AT1007" s="17"/>
      <c r="AU1007" s="17"/>
      <c r="AV1007" s="17"/>
      <c r="AW1007" s="17"/>
      <c r="AX1007" s="17"/>
      <c r="AY1007" s="17"/>
      <c r="AZ1007" s="17"/>
      <c r="BA1007" s="17"/>
      <c r="BB1007" s="17"/>
    </row>
    <row r="1008" spans="2:54">
      <c r="B1008" s="24" t="s">
        <v>29</v>
      </c>
      <c r="C1008" s="17"/>
      <c r="D1008" s="17"/>
      <c r="E1008" s="17"/>
      <c r="F1008" s="17"/>
      <c r="G1008" s="17"/>
      <c r="H1008" s="17"/>
      <c r="I1008" s="17"/>
      <c r="J1008" s="17"/>
      <c r="K1008" s="17"/>
      <c r="L1008" s="17"/>
      <c r="M1008" s="17"/>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7"/>
      <c r="AI1008" s="17"/>
      <c r="AJ1008" s="17"/>
      <c r="AK1008" s="17"/>
      <c r="AL1008" s="17"/>
      <c r="AM1008" s="17"/>
      <c r="AN1008" s="17"/>
      <c r="AO1008" s="17"/>
      <c r="AP1008" s="17"/>
      <c r="AQ1008" s="17"/>
      <c r="AR1008" s="17"/>
      <c r="AS1008" s="17"/>
      <c r="AT1008" s="17"/>
      <c r="AU1008" s="17"/>
      <c r="AV1008" s="17"/>
      <c r="AW1008" s="17"/>
      <c r="AX1008" s="17"/>
      <c r="AY1008" s="17"/>
      <c r="AZ1008" s="17"/>
      <c r="BA1008" s="17"/>
      <c r="BB1008" s="17"/>
    </row>
    <row r="1009" spans="2:54">
      <c r="B1009" t="s">
        <v>320</v>
      </c>
      <c r="C1009" s="17">
        <v>0.14105492094633601</v>
      </c>
      <c r="D1009" s="17">
        <v>0.17780429032388501</v>
      </c>
      <c r="E1009" s="17">
        <v>0.10585811526715699</v>
      </c>
      <c r="F1009" s="17"/>
      <c r="G1009" s="17">
        <v>0.174878646091714</v>
      </c>
      <c r="H1009" s="17">
        <v>0.17882525608069</v>
      </c>
      <c r="I1009" s="17">
        <v>0.16235191237480301</v>
      </c>
      <c r="J1009" s="17">
        <v>0.13195637711276401</v>
      </c>
      <c r="K1009" s="17">
        <v>0.104641914549923</v>
      </c>
      <c r="L1009" s="17">
        <v>0.101194920760681</v>
      </c>
      <c r="M1009" s="17"/>
      <c r="N1009" s="17">
        <v>0.20804549937114</v>
      </c>
      <c r="O1009" s="17">
        <v>0.115852176290975</v>
      </c>
      <c r="P1009" s="17">
        <v>0.136824458137357</v>
      </c>
      <c r="Q1009" s="17">
        <v>9.7892762027645894E-2</v>
      </c>
      <c r="R1009" s="17"/>
      <c r="S1009" s="17">
        <v>0.21911990580351501</v>
      </c>
      <c r="T1009" s="17">
        <v>0.114912463183327</v>
      </c>
      <c r="U1009" s="17">
        <v>0.11191088050319201</v>
      </c>
      <c r="V1009" s="17">
        <v>0.11927054473349399</v>
      </c>
      <c r="W1009" s="17">
        <v>0.104823977231585</v>
      </c>
      <c r="X1009" s="17">
        <v>0.113095115935877</v>
      </c>
      <c r="Y1009" s="17">
        <v>0.13080709458437001</v>
      </c>
      <c r="Z1009" s="17">
        <v>0.16921458456452201</v>
      </c>
      <c r="AA1009" s="17">
        <v>0.157001622622192</v>
      </c>
      <c r="AB1009" s="17">
        <v>0.147374870926474</v>
      </c>
      <c r="AC1009" s="17">
        <v>0.15002761790833599</v>
      </c>
      <c r="AD1009" s="17">
        <v>9.93595098248643E-2</v>
      </c>
      <c r="AE1009" s="17"/>
      <c r="AF1009" s="17">
        <v>0.190252740283849</v>
      </c>
      <c r="AG1009" s="17">
        <v>0.125295176643408</v>
      </c>
      <c r="AH1009" s="17">
        <v>0.12069165812562101</v>
      </c>
      <c r="AI1009" s="17">
        <v>0.123003396941117</v>
      </c>
      <c r="AJ1009" s="17">
        <v>0.123831942712102</v>
      </c>
      <c r="AK1009" s="17"/>
      <c r="AL1009" s="17">
        <v>6.8341190696312795E-2</v>
      </c>
      <c r="AM1009" s="17">
        <v>0.104857565580395</v>
      </c>
      <c r="AN1009" s="17">
        <v>0.18063965129895901</v>
      </c>
      <c r="AO1009" s="17">
        <v>0.268808490830238</v>
      </c>
      <c r="AP1009" s="17">
        <v>0.32413177002736998</v>
      </c>
      <c r="AQ1009" s="17"/>
      <c r="AR1009" s="17">
        <v>0.25700579744952601</v>
      </c>
      <c r="AS1009" s="17"/>
      <c r="AT1009" s="17">
        <v>0.28708917246916299</v>
      </c>
      <c r="AU1009" s="17"/>
      <c r="AV1009" s="17">
        <v>0.30434563870120701</v>
      </c>
      <c r="AW1009" s="17"/>
      <c r="AX1009" s="17">
        <v>0.18089586310283201</v>
      </c>
      <c r="AY1009" s="17">
        <v>0.196889418274906</v>
      </c>
      <c r="AZ1009" s="17"/>
      <c r="BA1009" s="17">
        <v>0.10770151514265799</v>
      </c>
      <c r="BB1009" s="17">
        <v>0.17594449179310501</v>
      </c>
    </row>
    <row r="1010" spans="2:54">
      <c r="B1010" t="s">
        <v>321</v>
      </c>
      <c r="C1010" s="17">
        <v>0.39726826007146998</v>
      </c>
      <c r="D1010" s="17">
        <v>0.43385271606202402</v>
      </c>
      <c r="E1010" s="17">
        <v>0.36103283792104301</v>
      </c>
      <c r="F1010" s="17"/>
      <c r="G1010" s="17">
        <v>0.42460073212746802</v>
      </c>
      <c r="H1010" s="17">
        <v>0.45942963768673101</v>
      </c>
      <c r="I1010" s="17">
        <v>0.41600376815921403</v>
      </c>
      <c r="J1010" s="17">
        <v>0.39326001235251401</v>
      </c>
      <c r="K1010" s="17">
        <v>0.35267878576331602</v>
      </c>
      <c r="L1010" s="17">
        <v>0.34674631894498498</v>
      </c>
      <c r="M1010" s="17"/>
      <c r="N1010" s="17">
        <v>0.47352958313486698</v>
      </c>
      <c r="O1010" s="17">
        <v>0.39541917078567901</v>
      </c>
      <c r="P1010" s="17">
        <v>0.40279359002072201</v>
      </c>
      <c r="Q1010" s="17">
        <v>0.31583130545168803</v>
      </c>
      <c r="R1010" s="17"/>
      <c r="S1010" s="17">
        <v>0.45314975558334802</v>
      </c>
      <c r="T1010" s="17">
        <v>0.40492459807484499</v>
      </c>
      <c r="U1010" s="17">
        <v>0.38335002938740298</v>
      </c>
      <c r="V1010" s="17">
        <v>0.399986602845534</v>
      </c>
      <c r="W1010" s="17">
        <v>0.42689496967676099</v>
      </c>
      <c r="X1010" s="17">
        <v>0.39547235777713202</v>
      </c>
      <c r="Y1010" s="17">
        <v>0.38521757624506398</v>
      </c>
      <c r="Z1010" s="17">
        <v>0.37062436142098698</v>
      </c>
      <c r="AA1010" s="17">
        <v>0.36120369246450101</v>
      </c>
      <c r="AB1010" s="17">
        <v>0.36826569864400099</v>
      </c>
      <c r="AC1010" s="17">
        <v>0.33419169339328902</v>
      </c>
      <c r="AD1010" s="17">
        <v>0.46031133357084902</v>
      </c>
      <c r="AE1010" s="17"/>
      <c r="AF1010" s="17">
        <v>0.46233066701233999</v>
      </c>
      <c r="AG1010" s="17">
        <v>0.39550234070364898</v>
      </c>
      <c r="AH1010" s="17">
        <v>0.41552083707756399</v>
      </c>
      <c r="AI1010" s="17">
        <v>0.46393704415638698</v>
      </c>
      <c r="AJ1010" s="17">
        <v>0.32111668357266598</v>
      </c>
      <c r="AK1010" s="17"/>
      <c r="AL1010" s="17">
        <v>0.329200821787349</v>
      </c>
      <c r="AM1010" s="17">
        <v>0.39915253277650597</v>
      </c>
      <c r="AN1010" s="17">
        <v>0.44695018361868</v>
      </c>
      <c r="AO1010" s="17">
        <v>0.49417450203583102</v>
      </c>
      <c r="AP1010" s="17">
        <v>0.421210582245091</v>
      </c>
      <c r="AQ1010" s="17"/>
      <c r="AR1010" s="17">
        <v>0.43961672480342001</v>
      </c>
      <c r="AS1010" s="17"/>
      <c r="AT1010" s="17">
        <v>0.38116436688387101</v>
      </c>
      <c r="AU1010" s="17"/>
      <c r="AV1010" s="17">
        <v>0.463708054367791</v>
      </c>
      <c r="AW1010" s="17"/>
      <c r="AX1010" s="17">
        <v>0.46234783811765101</v>
      </c>
      <c r="AY1010" s="17">
        <v>0.45723083011128501</v>
      </c>
      <c r="AZ1010" s="17"/>
      <c r="BA1010" s="17">
        <v>0.34551838122866901</v>
      </c>
      <c r="BB1010" s="17">
        <v>0.45984709950326602</v>
      </c>
    </row>
    <row r="1011" spans="2:54">
      <c r="B1011" t="s">
        <v>322</v>
      </c>
      <c r="C1011" s="17">
        <v>0.18850512965655999</v>
      </c>
      <c r="D1011" s="17">
        <v>0.182413367441424</v>
      </c>
      <c r="E1011" s="17">
        <v>0.19412151921634299</v>
      </c>
      <c r="F1011" s="17"/>
      <c r="G1011" s="17">
        <v>0.185602421792535</v>
      </c>
      <c r="H1011" s="17">
        <v>0.19589215615967601</v>
      </c>
      <c r="I1011" s="17">
        <v>0.18107963574976799</v>
      </c>
      <c r="J1011" s="17">
        <v>0.16632312681022601</v>
      </c>
      <c r="K1011" s="17">
        <v>0.224042332877119</v>
      </c>
      <c r="L1011" s="17">
        <v>0.18482509579109799</v>
      </c>
      <c r="M1011" s="17"/>
      <c r="N1011" s="17">
        <v>0.15575909793505399</v>
      </c>
      <c r="O1011" s="17">
        <v>0.20341738017185201</v>
      </c>
      <c r="P1011" s="17">
        <v>0.20401823185481699</v>
      </c>
      <c r="Q1011" s="17">
        <v>0.195009229376197</v>
      </c>
      <c r="R1011" s="17"/>
      <c r="S1011" s="17">
        <v>0.16387456249153801</v>
      </c>
      <c r="T1011" s="17">
        <v>0.182222552107727</v>
      </c>
      <c r="U1011" s="17">
        <v>0.19859195073897001</v>
      </c>
      <c r="V1011" s="17">
        <v>0.206580937300087</v>
      </c>
      <c r="W1011" s="17">
        <v>0.165671086834701</v>
      </c>
      <c r="X1011" s="17">
        <v>0.18636039713698099</v>
      </c>
      <c r="Y1011" s="17">
        <v>0.223693913345337</v>
      </c>
      <c r="Z1011" s="17">
        <v>0.236345215179423</v>
      </c>
      <c r="AA1011" s="17">
        <v>0.207750013051479</v>
      </c>
      <c r="AB1011" s="17">
        <v>0.16976733050391199</v>
      </c>
      <c r="AC1011" s="17">
        <v>0.163044637774754</v>
      </c>
      <c r="AD1011" s="17">
        <v>0.17979456858513801</v>
      </c>
      <c r="AE1011" s="17"/>
      <c r="AF1011" s="17">
        <v>0.15187610939518301</v>
      </c>
      <c r="AG1011" s="17">
        <v>0.212219906334458</v>
      </c>
      <c r="AH1011" s="17">
        <v>0.21911783435024099</v>
      </c>
      <c r="AI1011" s="17">
        <v>0.22794633576073201</v>
      </c>
      <c r="AJ1011" s="17">
        <v>0.23925907480139</v>
      </c>
      <c r="AK1011" s="17"/>
      <c r="AL1011" s="17">
        <v>0.21205996416152001</v>
      </c>
      <c r="AM1011" s="17">
        <v>0.20137619631058901</v>
      </c>
      <c r="AN1011" s="17">
        <v>0.182913144016038</v>
      </c>
      <c r="AO1011" s="17">
        <v>0.12373306279905499</v>
      </c>
      <c r="AP1011" s="17">
        <v>0.161238409363373</v>
      </c>
      <c r="AQ1011" s="17"/>
      <c r="AR1011" s="17">
        <v>0.14896030232895</v>
      </c>
      <c r="AS1011" s="17"/>
      <c r="AT1011" s="17">
        <v>0.15733811650716201</v>
      </c>
      <c r="AU1011" s="17"/>
      <c r="AV1011" s="17">
        <v>0.113503447080474</v>
      </c>
      <c r="AW1011" s="17"/>
      <c r="AX1011" s="17">
        <v>0.14684776567479901</v>
      </c>
      <c r="AY1011" s="17">
        <v>0.14093201505234099</v>
      </c>
      <c r="AZ1011" s="17"/>
      <c r="BA1011" s="17">
        <v>0.23524278477027499</v>
      </c>
      <c r="BB1011" s="17">
        <v>0.142195182805884</v>
      </c>
    </row>
    <row r="1012" spans="2:54">
      <c r="B1012" t="s">
        <v>323</v>
      </c>
      <c r="C1012" s="17">
        <v>0.11069964292913601</v>
      </c>
      <c r="D1012" s="17">
        <v>9.0010346267325597E-2</v>
      </c>
      <c r="E1012" s="17">
        <v>0.13076706169135599</v>
      </c>
      <c r="F1012" s="17"/>
      <c r="G1012" s="17">
        <v>6.9721728804570601E-2</v>
      </c>
      <c r="H1012" s="17">
        <v>6.4456334645045701E-2</v>
      </c>
      <c r="I1012" s="17">
        <v>9.40124100582337E-2</v>
      </c>
      <c r="J1012" s="17">
        <v>0.117065350676023</v>
      </c>
      <c r="K1012" s="17">
        <v>0.13724370829353799</v>
      </c>
      <c r="L1012" s="17">
        <v>0.16642135553302501</v>
      </c>
      <c r="M1012" s="17"/>
      <c r="N1012" s="17">
        <v>6.0521544541724898E-2</v>
      </c>
      <c r="O1012" s="17">
        <v>0.104751367064307</v>
      </c>
      <c r="P1012" s="17">
        <v>0.124603001995889</v>
      </c>
      <c r="Q1012" s="17">
        <v>0.15624906648467099</v>
      </c>
      <c r="R1012" s="17"/>
      <c r="S1012" s="17">
        <v>6.0643748198585097E-2</v>
      </c>
      <c r="T1012" s="17">
        <v>0.123541360286097</v>
      </c>
      <c r="U1012" s="17">
        <v>0.10896839768769399</v>
      </c>
      <c r="V1012" s="17">
        <v>0.12601736003516201</v>
      </c>
      <c r="W1012" s="17">
        <v>0.13661906421545</v>
      </c>
      <c r="X1012" s="17">
        <v>0.11874864750625599</v>
      </c>
      <c r="Y1012" s="17">
        <v>9.9539774997179295E-2</v>
      </c>
      <c r="Z1012" s="17">
        <v>9.3570771194978794E-2</v>
      </c>
      <c r="AA1012" s="17">
        <v>0.120350185681282</v>
      </c>
      <c r="AB1012" s="17">
        <v>0.117818249294896</v>
      </c>
      <c r="AC1012" s="17">
        <v>0.16910151682437699</v>
      </c>
      <c r="AD1012" s="17">
        <v>6.1287424384158497E-2</v>
      </c>
      <c r="AE1012" s="17"/>
      <c r="AF1012" s="17">
        <v>6.8703556519563405E-2</v>
      </c>
      <c r="AG1012" s="17">
        <v>0.12101988806693401</v>
      </c>
      <c r="AH1012" s="17">
        <v>9.9353359712677503E-2</v>
      </c>
      <c r="AI1012" s="17">
        <v>6.5240460617274398E-2</v>
      </c>
      <c r="AJ1012" s="17">
        <v>0.157698495033813</v>
      </c>
      <c r="AK1012" s="17"/>
      <c r="AL1012" s="17">
        <v>0.17255867187691101</v>
      </c>
      <c r="AM1012" s="17">
        <v>0.113247586239886</v>
      </c>
      <c r="AN1012" s="17">
        <v>6.6458953978282304E-2</v>
      </c>
      <c r="AO1012" s="17">
        <v>5.1256477072154402E-2</v>
      </c>
      <c r="AP1012" s="17">
        <v>2.26940230180489E-2</v>
      </c>
      <c r="AQ1012" s="17"/>
      <c r="AR1012" s="17">
        <v>6.3465166214960095E-2</v>
      </c>
      <c r="AS1012" s="17"/>
      <c r="AT1012" s="17">
        <v>8.4358159417413203E-2</v>
      </c>
      <c r="AU1012" s="17"/>
      <c r="AV1012" s="17">
        <v>4.31253501796144E-2</v>
      </c>
      <c r="AW1012" s="17"/>
      <c r="AX1012" s="17">
        <v>8.8440608773440399E-2</v>
      </c>
      <c r="AY1012" s="17">
        <v>7.6425823602657803E-2</v>
      </c>
      <c r="AZ1012" s="17"/>
      <c r="BA1012" s="17">
        <v>0.14959034100021701</v>
      </c>
      <c r="BB1012" s="17">
        <v>8.1760855432153098E-2</v>
      </c>
    </row>
    <row r="1013" spans="2:54">
      <c r="B1013" t="s">
        <v>299</v>
      </c>
      <c r="C1013" s="17">
        <v>0.16247204639649801</v>
      </c>
      <c r="D1013" s="17">
        <v>0.115919279905342</v>
      </c>
      <c r="E1013" s="17">
        <v>0.20822046590410001</v>
      </c>
      <c r="F1013" s="17"/>
      <c r="G1013" s="17">
        <v>0.14519647118371201</v>
      </c>
      <c r="H1013" s="17">
        <v>0.10139661542785799</v>
      </c>
      <c r="I1013" s="17">
        <v>0.14655227365798101</v>
      </c>
      <c r="J1013" s="17">
        <v>0.191395133048472</v>
      </c>
      <c r="K1013" s="17">
        <v>0.18139325851610399</v>
      </c>
      <c r="L1013" s="17">
        <v>0.20081230897021099</v>
      </c>
      <c r="M1013" s="17"/>
      <c r="N1013" s="17">
        <v>0.102144275017214</v>
      </c>
      <c r="O1013" s="17">
        <v>0.18055990568718699</v>
      </c>
      <c r="P1013" s="17">
        <v>0.131760717991215</v>
      </c>
      <c r="Q1013" s="17">
        <v>0.235017636659798</v>
      </c>
      <c r="R1013" s="17"/>
      <c r="S1013" s="17">
        <v>0.103212027923014</v>
      </c>
      <c r="T1013" s="17">
        <v>0.174399026348005</v>
      </c>
      <c r="U1013" s="17">
        <v>0.19717874168274199</v>
      </c>
      <c r="V1013" s="17">
        <v>0.148144555085722</v>
      </c>
      <c r="W1013" s="17">
        <v>0.16599090204150199</v>
      </c>
      <c r="X1013" s="17">
        <v>0.18632348164375301</v>
      </c>
      <c r="Y1013" s="17">
        <v>0.16074164082804901</v>
      </c>
      <c r="Z1013" s="17">
        <v>0.13024506764009</v>
      </c>
      <c r="AA1013" s="17">
        <v>0.15369448618054499</v>
      </c>
      <c r="AB1013" s="17">
        <v>0.19677385063071801</v>
      </c>
      <c r="AC1013" s="17">
        <v>0.18363453409924399</v>
      </c>
      <c r="AD1013" s="17">
        <v>0.19924716363499101</v>
      </c>
      <c r="AE1013" s="17"/>
      <c r="AF1013" s="17">
        <v>0.126836926789064</v>
      </c>
      <c r="AG1013" s="17">
        <v>0.14596268825155101</v>
      </c>
      <c r="AH1013" s="17">
        <v>0.145316310733896</v>
      </c>
      <c r="AI1013" s="17">
        <v>0.11987276252449</v>
      </c>
      <c r="AJ1013" s="17">
        <v>0.158093803880029</v>
      </c>
      <c r="AK1013" s="17"/>
      <c r="AL1013" s="17">
        <v>0.21783935147790701</v>
      </c>
      <c r="AM1013" s="17">
        <v>0.18136611909262401</v>
      </c>
      <c r="AN1013" s="17">
        <v>0.12303806708804101</v>
      </c>
      <c r="AO1013" s="17">
        <v>6.2027467262722201E-2</v>
      </c>
      <c r="AP1013" s="17">
        <v>7.0725215346118198E-2</v>
      </c>
      <c r="AQ1013" s="17"/>
      <c r="AR1013" s="17">
        <v>9.0952009203143794E-2</v>
      </c>
      <c r="AS1013" s="17"/>
      <c r="AT1013" s="17">
        <v>9.0050184722389903E-2</v>
      </c>
      <c r="AU1013" s="17"/>
      <c r="AV1013" s="17">
        <v>7.5317509670913704E-2</v>
      </c>
      <c r="AW1013" s="17"/>
      <c r="AX1013" s="17">
        <v>0.121467924331278</v>
      </c>
      <c r="AY1013" s="17">
        <v>0.12852191295880999</v>
      </c>
      <c r="AZ1013" s="17"/>
      <c r="BA1013" s="17">
        <v>0.16194697785818199</v>
      </c>
      <c r="BB1013" s="17">
        <v>0.140252370465592</v>
      </c>
    </row>
    <row r="1014" spans="2:54">
      <c r="C1014" s="17"/>
      <c r="D1014" s="17"/>
      <c r="E1014" s="17"/>
      <c r="F1014" s="17"/>
      <c r="G1014" s="17"/>
      <c r="H1014" s="17"/>
      <c r="I1014" s="17"/>
      <c r="J1014" s="17"/>
      <c r="K1014" s="17"/>
      <c r="L1014" s="17"/>
      <c r="M1014" s="17"/>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7"/>
      <c r="AI1014" s="17"/>
      <c r="AJ1014" s="17"/>
      <c r="AK1014" s="17"/>
      <c r="AL1014" s="17"/>
      <c r="AM1014" s="17"/>
      <c r="AN1014" s="17"/>
      <c r="AO1014" s="17"/>
      <c r="AP1014" s="17"/>
      <c r="AQ1014" s="17"/>
      <c r="AR1014" s="17"/>
      <c r="AS1014" s="17"/>
      <c r="AT1014" s="17"/>
      <c r="AU1014" s="17"/>
      <c r="AV1014" s="17"/>
      <c r="AW1014" s="17"/>
      <c r="AX1014" s="17"/>
      <c r="AY1014" s="17"/>
      <c r="AZ1014" s="17"/>
      <c r="BA1014" s="17"/>
      <c r="BB1014" s="17"/>
    </row>
    <row r="1015" spans="2:54">
      <c r="B1015" s="6" t="s">
        <v>324</v>
      </c>
      <c r="C1015" s="17"/>
      <c r="D1015" s="17"/>
      <c r="E1015" s="17"/>
      <c r="F1015" s="17"/>
      <c r="G1015" s="17"/>
      <c r="H1015" s="17"/>
      <c r="I1015" s="17"/>
      <c r="J1015" s="17"/>
      <c r="K1015" s="17"/>
      <c r="L1015" s="17"/>
      <c r="M1015" s="17"/>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7"/>
      <c r="AI1015" s="17"/>
      <c r="AJ1015" s="17"/>
      <c r="AK1015" s="17"/>
      <c r="AL1015" s="17"/>
      <c r="AM1015" s="17"/>
      <c r="AN1015" s="17"/>
      <c r="AO1015" s="17"/>
      <c r="AP1015" s="17"/>
      <c r="AQ1015" s="17"/>
      <c r="AR1015" s="17"/>
      <c r="AS1015" s="17"/>
      <c r="AT1015" s="17"/>
      <c r="AU1015" s="17"/>
      <c r="AV1015" s="17"/>
      <c r="AW1015" s="17"/>
      <c r="AX1015" s="17"/>
      <c r="AY1015" s="17"/>
      <c r="AZ1015" s="17"/>
      <c r="BA1015" s="17"/>
      <c r="BB1015" s="17"/>
    </row>
    <row r="1016" spans="2:54">
      <c r="B1016" s="24" t="s">
        <v>29</v>
      </c>
      <c r="C1016" s="17"/>
      <c r="D1016" s="17"/>
      <c r="E1016" s="17"/>
      <c r="F1016" s="17"/>
      <c r="G1016" s="17"/>
      <c r="H1016" s="17"/>
      <c r="I1016" s="17"/>
      <c r="J1016" s="17"/>
      <c r="K1016" s="17"/>
      <c r="L1016" s="17"/>
      <c r="M1016" s="17"/>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c r="AT1016" s="17"/>
      <c r="AU1016" s="17"/>
      <c r="AV1016" s="17"/>
      <c r="AW1016" s="17"/>
      <c r="AX1016" s="17"/>
      <c r="AY1016" s="17"/>
      <c r="AZ1016" s="17"/>
      <c r="BA1016" s="17"/>
      <c r="BB1016" s="17"/>
    </row>
    <row r="1017" spans="2:54">
      <c r="B1017" t="s">
        <v>325</v>
      </c>
      <c r="C1017" s="17">
        <v>0.51022206725097097</v>
      </c>
      <c r="D1017" s="17">
        <v>0.54297464799834705</v>
      </c>
      <c r="E1017" s="17">
        <v>0.47758877139873301</v>
      </c>
      <c r="F1017" s="17"/>
      <c r="G1017" s="17">
        <v>0.46948690272343302</v>
      </c>
      <c r="H1017" s="17">
        <v>0.50782108523330405</v>
      </c>
      <c r="I1017" s="17">
        <v>0.45721334709264799</v>
      </c>
      <c r="J1017" s="17">
        <v>0.44666010604828099</v>
      </c>
      <c r="K1017" s="17">
        <v>0.52597210565047903</v>
      </c>
      <c r="L1017" s="17">
        <v>0.62289290076545301</v>
      </c>
      <c r="M1017" s="17"/>
      <c r="N1017" s="17">
        <v>0.61713971550375402</v>
      </c>
      <c r="O1017" s="17">
        <v>0.49673556767386901</v>
      </c>
      <c r="P1017" s="17">
        <v>0.48989510790735802</v>
      </c>
      <c r="Q1017" s="17">
        <v>0.43273384579752899</v>
      </c>
      <c r="R1017" s="17"/>
      <c r="S1017" s="17">
        <v>0.52113167909853197</v>
      </c>
      <c r="T1017" s="17">
        <v>0.54166740392206802</v>
      </c>
      <c r="U1017" s="17">
        <v>0.58729069001571399</v>
      </c>
      <c r="V1017" s="17">
        <v>0.50366102526838596</v>
      </c>
      <c r="W1017" s="17">
        <v>0.50671179378221898</v>
      </c>
      <c r="X1017" s="17">
        <v>0.50057707185118905</v>
      </c>
      <c r="Y1017" s="17">
        <v>0.476776761124733</v>
      </c>
      <c r="Z1017" s="17">
        <v>0.460561467252457</v>
      </c>
      <c r="AA1017" s="17">
        <v>0.47431875428171699</v>
      </c>
      <c r="AB1017" s="17">
        <v>0.53348261147734599</v>
      </c>
      <c r="AC1017" s="17">
        <v>0.48823374423479698</v>
      </c>
      <c r="AD1017" s="17">
        <v>0.42794215001559099</v>
      </c>
      <c r="AE1017" s="17"/>
      <c r="AF1017" s="17">
        <v>0.55292996767316605</v>
      </c>
      <c r="AG1017" s="17">
        <v>0.52894796310141201</v>
      </c>
      <c r="AH1017" s="17">
        <v>0.54775669729023402</v>
      </c>
      <c r="AI1017" s="17">
        <v>0.52645618881744904</v>
      </c>
      <c r="AJ1017" s="17">
        <v>0.48223887569164797</v>
      </c>
      <c r="AK1017" s="17"/>
      <c r="AL1017" s="17">
        <v>0.445700480799195</v>
      </c>
      <c r="AM1017" s="17">
        <v>0.46755665067232199</v>
      </c>
      <c r="AN1017" s="17">
        <v>0.58545644146512099</v>
      </c>
      <c r="AO1017" s="17">
        <v>0.56762433376539101</v>
      </c>
      <c r="AP1017" s="17">
        <v>0.54957470304365996</v>
      </c>
      <c r="AQ1017" s="17"/>
      <c r="AR1017" s="17">
        <v>0.54005695637192797</v>
      </c>
      <c r="AS1017" s="17"/>
      <c r="AT1017" s="17">
        <v>0.48541831211226499</v>
      </c>
      <c r="AU1017" s="17"/>
      <c r="AV1017" s="17">
        <v>0.59510844210168801</v>
      </c>
      <c r="AW1017" s="17"/>
      <c r="AX1017" s="17">
        <v>0.60782231354327398</v>
      </c>
      <c r="AY1017" s="17">
        <v>0.52637657540073701</v>
      </c>
      <c r="AZ1017" s="17"/>
      <c r="BA1017" s="17">
        <v>0.50663926317501895</v>
      </c>
      <c r="BB1017" s="17">
        <v>0.57818632101759904</v>
      </c>
    </row>
    <row r="1018" spans="2:54">
      <c r="B1018" t="s">
        <v>326</v>
      </c>
      <c r="C1018" s="17">
        <v>0.120407671925171</v>
      </c>
      <c r="D1018" s="17">
        <v>0.132511575816366</v>
      </c>
      <c r="E1018" s="17">
        <v>0.108615031280083</v>
      </c>
      <c r="F1018" s="17"/>
      <c r="G1018" s="17">
        <v>0.14010749450458701</v>
      </c>
      <c r="H1018" s="17">
        <v>0.129738444012931</v>
      </c>
      <c r="I1018" s="17">
        <v>0.13264789322334999</v>
      </c>
      <c r="J1018" s="17">
        <v>0.124967194113109</v>
      </c>
      <c r="K1018" s="17">
        <v>0.11844152581023699</v>
      </c>
      <c r="L1018" s="17">
        <v>8.7494958019531693E-2</v>
      </c>
      <c r="M1018" s="17"/>
      <c r="N1018" s="17">
        <v>0.11648005436153799</v>
      </c>
      <c r="O1018" s="17">
        <v>0.113718295501553</v>
      </c>
      <c r="P1018" s="17">
        <v>0.14618023793455701</v>
      </c>
      <c r="Q1018" s="17">
        <v>0.110034300736282</v>
      </c>
      <c r="R1018" s="17"/>
      <c r="S1018" s="17">
        <v>0.13455532114802601</v>
      </c>
      <c r="T1018" s="17">
        <v>0.122051824381485</v>
      </c>
      <c r="U1018" s="17">
        <v>8.6768093657494702E-2</v>
      </c>
      <c r="V1018" s="17">
        <v>0.13677072313699501</v>
      </c>
      <c r="W1018" s="17">
        <v>0.15044165442472501</v>
      </c>
      <c r="X1018" s="17">
        <v>8.19807532097271E-2</v>
      </c>
      <c r="Y1018" s="17">
        <v>0.12754851773005399</v>
      </c>
      <c r="Z1018" s="17">
        <v>0.17485518458348601</v>
      </c>
      <c r="AA1018" s="17">
        <v>0.141450890775666</v>
      </c>
      <c r="AB1018" s="17">
        <v>0.11807861689386</v>
      </c>
      <c r="AC1018" s="17">
        <v>4.8562234668672197E-2</v>
      </c>
      <c r="AD1018" s="17">
        <v>9.1435683717441096E-2</v>
      </c>
      <c r="AE1018" s="17"/>
      <c r="AF1018" s="17">
        <v>0.115760076378684</v>
      </c>
      <c r="AG1018" s="17">
        <v>0.113975961959457</v>
      </c>
      <c r="AH1018" s="17">
        <v>0.101211433597919</v>
      </c>
      <c r="AI1018" s="17">
        <v>0.13179932524200599</v>
      </c>
      <c r="AJ1018" s="17">
        <v>0.16257736389833</v>
      </c>
      <c r="AK1018" s="17"/>
      <c r="AL1018" s="17">
        <v>0.118963063917967</v>
      </c>
      <c r="AM1018" s="17">
        <v>0.12739328880854101</v>
      </c>
      <c r="AN1018" s="17">
        <v>0.106168438175123</v>
      </c>
      <c r="AO1018" s="17">
        <v>0.121295689275353</v>
      </c>
      <c r="AP1018" s="17">
        <v>8.7956309965268598E-2</v>
      </c>
      <c r="AQ1018" s="17"/>
      <c r="AR1018" s="17">
        <v>0.12797899511254601</v>
      </c>
      <c r="AS1018" s="17"/>
      <c r="AT1018" s="17">
        <v>0.15439675608874601</v>
      </c>
      <c r="AU1018" s="17"/>
      <c r="AV1018" s="17">
        <v>0.11249857841835199</v>
      </c>
      <c r="AW1018" s="17"/>
      <c r="AX1018" s="17">
        <v>0.107160233477042</v>
      </c>
      <c r="AY1018" s="17">
        <v>0.11687867210375801</v>
      </c>
      <c r="AZ1018" s="17"/>
      <c r="BA1018" s="17">
        <v>0.12162117687933</v>
      </c>
      <c r="BB1018" s="17">
        <v>0.107491199402732</v>
      </c>
    </row>
    <row r="1019" spans="2:54">
      <c r="B1019" t="s">
        <v>327</v>
      </c>
      <c r="C1019" s="17">
        <v>0.152605983819252</v>
      </c>
      <c r="D1019" s="17">
        <v>0.16499603026733001</v>
      </c>
      <c r="E1019" s="17">
        <v>0.14057814591387499</v>
      </c>
      <c r="F1019" s="17"/>
      <c r="G1019" s="17">
        <v>0.22291588362078299</v>
      </c>
      <c r="H1019" s="17">
        <v>0.20420451605937401</v>
      </c>
      <c r="I1019" s="17">
        <v>0.17325549436717499</v>
      </c>
      <c r="J1019" s="17">
        <v>0.16292110891598099</v>
      </c>
      <c r="K1019" s="17">
        <v>0.110327322351313</v>
      </c>
      <c r="L1019" s="17">
        <v>6.7144242130523293E-2</v>
      </c>
      <c r="M1019" s="17"/>
      <c r="N1019" s="17">
        <v>0.128574116358944</v>
      </c>
      <c r="O1019" s="17">
        <v>0.13423881544222599</v>
      </c>
      <c r="P1019" s="17">
        <v>0.177100280213076</v>
      </c>
      <c r="Q1019" s="17">
        <v>0.175208795897348</v>
      </c>
      <c r="R1019" s="17"/>
      <c r="S1019" s="17">
        <v>0.206843961031939</v>
      </c>
      <c r="T1019" s="17">
        <v>9.9318763717658395E-2</v>
      </c>
      <c r="U1019" s="17">
        <v>8.9265093745168306E-2</v>
      </c>
      <c r="V1019" s="17">
        <v>0.12729545860974301</v>
      </c>
      <c r="W1019" s="17">
        <v>0.16068666384851901</v>
      </c>
      <c r="X1019" s="17">
        <v>0.15914625375264799</v>
      </c>
      <c r="Y1019" s="17">
        <v>0.157930467188518</v>
      </c>
      <c r="Z1019" s="17">
        <v>0.140071808088508</v>
      </c>
      <c r="AA1019" s="17">
        <v>0.17397594798438601</v>
      </c>
      <c r="AB1019" s="17">
        <v>0.150034880496137</v>
      </c>
      <c r="AC1019" s="17">
        <v>0.19025193909655</v>
      </c>
      <c r="AD1019" s="17">
        <v>0.20620144105069199</v>
      </c>
      <c r="AE1019" s="17"/>
      <c r="AF1019" s="17">
        <v>0.18984021368708501</v>
      </c>
      <c r="AG1019" s="17">
        <v>0.14430633843237201</v>
      </c>
      <c r="AH1019" s="17">
        <v>0.12871965326417101</v>
      </c>
      <c r="AI1019" s="17">
        <v>0.16348614264929701</v>
      </c>
      <c r="AJ1019" s="17">
        <v>0.14979944907537401</v>
      </c>
      <c r="AK1019" s="17"/>
      <c r="AL1019" s="17">
        <v>0.14272491781861901</v>
      </c>
      <c r="AM1019" s="17">
        <v>0.14046530705049001</v>
      </c>
      <c r="AN1019" s="17">
        <v>0.14439336830609101</v>
      </c>
      <c r="AO1019" s="17">
        <v>0.22148828495091299</v>
      </c>
      <c r="AP1019" s="17">
        <v>0.240499588283419</v>
      </c>
      <c r="AQ1019" s="17"/>
      <c r="AR1019" s="17">
        <v>0.207265056240583</v>
      </c>
      <c r="AS1019" s="17"/>
      <c r="AT1019" s="17">
        <v>0.24699696528391299</v>
      </c>
      <c r="AU1019" s="17"/>
      <c r="AV1019" s="17">
        <v>0.18893759399783899</v>
      </c>
      <c r="AW1019" s="17"/>
      <c r="AX1019" s="17">
        <v>0.101120994290056</v>
      </c>
      <c r="AY1019" s="17">
        <v>0.20371338475384099</v>
      </c>
      <c r="AZ1019" s="17"/>
      <c r="BA1019" s="17">
        <v>0.14125908628054201</v>
      </c>
      <c r="BB1019" s="17">
        <v>0.14785590219415701</v>
      </c>
    </row>
    <row r="1020" spans="2:54">
      <c r="B1020" t="s">
        <v>130</v>
      </c>
      <c r="C1020" s="17">
        <v>0.21676427700460499</v>
      </c>
      <c r="D1020" s="17">
        <v>0.159517745917957</v>
      </c>
      <c r="E1020" s="17">
        <v>0.27321805140730898</v>
      </c>
      <c r="F1020" s="17"/>
      <c r="G1020" s="17">
        <v>0.16748971915119701</v>
      </c>
      <c r="H1020" s="17">
        <v>0.15823595469439</v>
      </c>
      <c r="I1020" s="17">
        <v>0.23688326531682699</v>
      </c>
      <c r="J1020" s="17">
        <v>0.26545159092262899</v>
      </c>
      <c r="K1020" s="17">
        <v>0.24525904618797101</v>
      </c>
      <c r="L1020" s="17">
        <v>0.22246789908449199</v>
      </c>
      <c r="M1020" s="17"/>
      <c r="N1020" s="17">
        <v>0.13780611377576399</v>
      </c>
      <c r="O1020" s="17">
        <v>0.25530732138235201</v>
      </c>
      <c r="P1020" s="17">
        <v>0.186824373945008</v>
      </c>
      <c r="Q1020" s="17">
        <v>0.28202305756884</v>
      </c>
      <c r="R1020" s="17"/>
      <c r="S1020" s="17">
        <v>0.13746903872150301</v>
      </c>
      <c r="T1020" s="17">
        <v>0.236962007978788</v>
      </c>
      <c r="U1020" s="17">
        <v>0.23667612258162299</v>
      </c>
      <c r="V1020" s="17">
        <v>0.23227279298487599</v>
      </c>
      <c r="W1020" s="17">
        <v>0.182159887944537</v>
      </c>
      <c r="X1020" s="17">
        <v>0.25829592118643602</v>
      </c>
      <c r="Y1020" s="17">
        <v>0.23774425395669399</v>
      </c>
      <c r="Z1020" s="17">
        <v>0.22451154007554899</v>
      </c>
      <c r="AA1020" s="17">
        <v>0.210254406958232</v>
      </c>
      <c r="AB1020" s="17">
        <v>0.198403891132657</v>
      </c>
      <c r="AC1020" s="17">
        <v>0.272952081999981</v>
      </c>
      <c r="AD1020" s="17">
        <v>0.27442072521627697</v>
      </c>
      <c r="AE1020" s="17"/>
      <c r="AF1020" s="17">
        <v>0.14146974226106501</v>
      </c>
      <c r="AG1020" s="17">
        <v>0.21276973650675801</v>
      </c>
      <c r="AH1020" s="17">
        <v>0.22231221584767499</v>
      </c>
      <c r="AI1020" s="17">
        <v>0.17825834329124801</v>
      </c>
      <c r="AJ1020" s="17">
        <v>0.20538431133464799</v>
      </c>
      <c r="AK1020" s="17"/>
      <c r="AL1020" s="17">
        <v>0.29261153746421897</v>
      </c>
      <c r="AM1020" s="17">
        <v>0.26458475346864702</v>
      </c>
      <c r="AN1020" s="17">
        <v>0.163981752053664</v>
      </c>
      <c r="AO1020" s="17">
        <v>8.9591692008343493E-2</v>
      </c>
      <c r="AP1020" s="17">
        <v>0.121969398707653</v>
      </c>
      <c r="AQ1020" s="17"/>
      <c r="AR1020" s="17">
        <v>0.12469899227494299</v>
      </c>
      <c r="AS1020" s="17"/>
      <c r="AT1020" s="17">
        <v>0.113187966515075</v>
      </c>
      <c r="AU1020" s="17"/>
      <c r="AV1020" s="17">
        <v>0.10345538548212201</v>
      </c>
      <c r="AW1020" s="17"/>
      <c r="AX1020" s="17">
        <v>0.18389645868962801</v>
      </c>
      <c r="AY1020" s="17">
        <v>0.15303136774166401</v>
      </c>
      <c r="AZ1020" s="17"/>
      <c r="BA1020" s="17">
        <v>0.23048047366510999</v>
      </c>
      <c r="BB1020" s="17">
        <v>0.16646657738551199</v>
      </c>
    </row>
    <row r="1021" spans="2:54">
      <c r="C1021" s="17"/>
      <c r="D1021" s="17"/>
      <c r="E1021" s="17"/>
      <c r="F1021" s="17"/>
      <c r="G1021" s="17"/>
      <c r="H1021" s="17"/>
      <c r="I1021" s="17"/>
      <c r="J1021" s="17"/>
      <c r="K1021" s="17"/>
      <c r="L1021" s="17"/>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7"/>
      <c r="AI1021" s="17"/>
      <c r="AJ1021" s="17"/>
      <c r="AK1021" s="17"/>
      <c r="AL1021" s="17"/>
      <c r="AM1021" s="17"/>
      <c r="AN1021" s="17"/>
      <c r="AO1021" s="17"/>
      <c r="AP1021" s="17"/>
      <c r="AQ1021" s="17"/>
      <c r="AR1021" s="17"/>
      <c r="AS1021" s="17"/>
      <c r="AT1021" s="17"/>
      <c r="AU1021" s="17"/>
      <c r="AV1021" s="17"/>
      <c r="AW1021" s="17"/>
      <c r="AX1021" s="17"/>
      <c r="AY1021" s="17"/>
      <c r="AZ1021" s="17"/>
      <c r="BA1021" s="17"/>
      <c r="BB1021" s="17"/>
    </row>
    <row r="1022" spans="2:54">
      <c r="B1022" s="6" t="s">
        <v>328</v>
      </c>
      <c r="C1022" s="17"/>
      <c r="D1022" s="17"/>
      <c r="E1022" s="17"/>
      <c r="F1022" s="17"/>
      <c r="G1022" s="17"/>
      <c r="H1022" s="17"/>
      <c r="I1022" s="17"/>
      <c r="J1022" s="17"/>
      <c r="K1022" s="17"/>
      <c r="L1022" s="17"/>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7"/>
      <c r="AI1022" s="17"/>
      <c r="AJ1022" s="17"/>
      <c r="AK1022" s="17"/>
      <c r="AL1022" s="17"/>
      <c r="AM1022" s="17"/>
      <c r="AN1022" s="17"/>
      <c r="AO1022" s="17"/>
      <c r="AP1022" s="17"/>
      <c r="AQ1022" s="17"/>
      <c r="AR1022" s="17"/>
      <c r="AS1022" s="17"/>
      <c r="AT1022" s="17"/>
      <c r="AU1022" s="17"/>
      <c r="AV1022" s="17"/>
      <c r="AW1022" s="17"/>
      <c r="AX1022" s="17"/>
      <c r="AY1022" s="17"/>
      <c r="AZ1022" s="17"/>
      <c r="BA1022" s="17"/>
      <c r="BB1022" s="17"/>
    </row>
    <row r="1023" spans="2:54">
      <c r="B1023" s="24" t="s">
        <v>29</v>
      </c>
      <c r="C1023" s="17"/>
      <c r="D1023" s="17"/>
      <c r="E1023" s="17"/>
      <c r="F1023" s="17"/>
      <c r="G1023" s="17"/>
      <c r="H1023" s="17"/>
      <c r="I1023" s="17"/>
      <c r="J1023" s="17"/>
      <c r="K1023" s="17"/>
      <c r="L1023" s="17"/>
      <c r="M1023" s="17"/>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7"/>
      <c r="AI1023" s="17"/>
      <c r="AJ1023" s="17"/>
      <c r="AK1023" s="17"/>
      <c r="AL1023" s="17"/>
      <c r="AM1023" s="17"/>
      <c r="AN1023" s="17"/>
      <c r="AO1023" s="17"/>
      <c r="AP1023" s="17"/>
      <c r="AQ1023" s="17"/>
      <c r="AR1023" s="17"/>
      <c r="AS1023" s="17"/>
      <c r="AT1023" s="17"/>
      <c r="AU1023" s="17"/>
      <c r="AV1023" s="17"/>
      <c r="AW1023" s="17"/>
      <c r="AX1023" s="17"/>
      <c r="AY1023" s="17"/>
      <c r="AZ1023" s="17"/>
      <c r="BA1023" s="17"/>
      <c r="BB1023" s="17"/>
    </row>
    <row r="1024" spans="2:54">
      <c r="B1024" t="s">
        <v>329</v>
      </c>
      <c r="C1024" s="17">
        <v>0.55759159203977604</v>
      </c>
      <c r="D1024" s="17">
        <v>0.59766124940948095</v>
      </c>
      <c r="E1024" s="17">
        <v>0.51793138001255001</v>
      </c>
      <c r="F1024" s="17"/>
      <c r="G1024" s="17">
        <v>0.47087372495254798</v>
      </c>
      <c r="H1024" s="17">
        <v>0.52753523624673304</v>
      </c>
      <c r="I1024" s="17">
        <v>0.49708389745128301</v>
      </c>
      <c r="J1024" s="17">
        <v>0.53612321138270802</v>
      </c>
      <c r="K1024" s="17">
        <v>0.63481787990666105</v>
      </c>
      <c r="L1024" s="17">
        <v>0.65403328676850303</v>
      </c>
      <c r="M1024" s="17"/>
      <c r="N1024" s="17">
        <v>0.646598189864798</v>
      </c>
      <c r="O1024" s="17">
        <v>0.57363056574543803</v>
      </c>
      <c r="P1024" s="17">
        <v>0.51270894641711795</v>
      </c>
      <c r="Q1024" s="17">
        <v>0.48503761408819002</v>
      </c>
      <c r="R1024" s="17"/>
      <c r="S1024" s="17">
        <v>0.53740356553655899</v>
      </c>
      <c r="T1024" s="17">
        <v>0.59583801602380304</v>
      </c>
      <c r="U1024" s="17">
        <v>0.63820806329093105</v>
      </c>
      <c r="V1024" s="17">
        <v>0.53124675399834798</v>
      </c>
      <c r="W1024" s="17">
        <v>0.54868247146474203</v>
      </c>
      <c r="X1024" s="17">
        <v>0.54384069701155202</v>
      </c>
      <c r="Y1024" s="17">
        <v>0.51772471073095205</v>
      </c>
      <c r="Z1024" s="17">
        <v>0.57285194551521001</v>
      </c>
      <c r="AA1024" s="17">
        <v>0.52801946544824596</v>
      </c>
      <c r="AB1024" s="17">
        <v>0.61651289563296996</v>
      </c>
      <c r="AC1024" s="17">
        <v>0.54700772994136904</v>
      </c>
      <c r="AD1024" s="17">
        <v>0.44740070385867498</v>
      </c>
      <c r="AE1024" s="17"/>
      <c r="AF1024" s="17">
        <v>0.58695793236094496</v>
      </c>
      <c r="AG1024" s="17">
        <v>0.59486983123619397</v>
      </c>
      <c r="AH1024" s="17">
        <v>0.58067174386185805</v>
      </c>
      <c r="AI1024" s="17">
        <v>0.59936128210514095</v>
      </c>
      <c r="AJ1024" s="17">
        <v>0.49008193133507699</v>
      </c>
      <c r="AK1024" s="17"/>
      <c r="AL1024" s="17">
        <v>0.48968322971920902</v>
      </c>
      <c r="AM1024" s="17">
        <v>0.51976328552961504</v>
      </c>
      <c r="AN1024" s="17">
        <v>0.62935369863754798</v>
      </c>
      <c r="AO1024" s="17">
        <v>0.63346831420823602</v>
      </c>
      <c r="AP1024" s="17">
        <v>0.66260895029621103</v>
      </c>
      <c r="AQ1024" s="17"/>
      <c r="AR1024" s="17">
        <v>0.55565169815984805</v>
      </c>
      <c r="AS1024" s="17"/>
      <c r="AT1024" s="17">
        <v>0.53768042188709597</v>
      </c>
      <c r="AU1024" s="17"/>
      <c r="AV1024" s="17">
        <v>0.59371811313415501</v>
      </c>
      <c r="AW1024" s="17"/>
      <c r="AX1024" s="17">
        <v>0.62884056968604896</v>
      </c>
      <c r="AY1024" s="17">
        <v>0.54866201836652395</v>
      </c>
      <c r="AZ1024" s="17"/>
      <c r="BA1024" s="17">
        <v>0.56597168168727097</v>
      </c>
      <c r="BB1024" s="17">
        <v>0.601576870870414</v>
      </c>
    </row>
    <row r="1025" spans="2:54">
      <c r="B1025" t="s">
        <v>330</v>
      </c>
      <c r="C1025" s="17">
        <v>0.19547604436567301</v>
      </c>
      <c r="D1025" s="17">
        <v>0.207137909151589</v>
      </c>
      <c r="E1025" s="17">
        <v>0.18447987065103699</v>
      </c>
      <c r="F1025" s="17"/>
      <c r="G1025" s="17">
        <v>0.29599510017344599</v>
      </c>
      <c r="H1025" s="17">
        <v>0.26011047341493299</v>
      </c>
      <c r="I1025" s="17">
        <v>0.24237798947952</v>
      </c>
      <c r="J1025" s="17">
        <v>0.19162093967586</v>
      </c>
      <c r="K1025" s="17">
        <v>0.118155394385331</v>
      </c>
      <c r="L1025" s="17">
        <v>9.3037152088226896E-2</v>
      </c>
      <c r="M1025" s="17"/>
      <c r="N1025" s="17">
        <v>0.176352499347942</v>
      </c>
      <c r="O1025" s="17">
        <v>0.204052689597117</v>
      </c>
      <c r="P1025" s="17">
        <v>0.209795476817732</v>
      </c>
      <c r="Q1025" s="17">
        <v>0.19643180072116301</v>
      </c>
      <c r="R1025" s="17"/>
      <c r="S1025" s="17">
        <v>0.26515950085314899</v>
      </c>
      <c r="T1025" s="17">
        <v>0.15204164569265299</v>
      </c>
      <c r="U1025" s="17">
        <v>0.116222116122056</v>
      </c>
      <c r="V1025" s="17">
        <v>0.203367624242489</v>
      </c>
      <c r="W1025" s="17">
        <v>0.19371311349251299</v>
      </c>
      <c r="X1025" s="17">
        <v>0.19130561513333899</v>
      </c>
      <c r="Y1025" s="17">
        <v>0.21895292666462901</v>
      </c>
      <c r="Z1025" s="17">
        <v>0.15373259179104001</v>
      </c>
      <c r="AA1025" s="17">
        <v>0.211090706933795</v>
      </c>
      <c r="AB1025" s="17">
        <v>0.176897320421642</v>
      </c>
      <c r="AC1025" s="17">
        <v>0.19415248664314499</v>
      </c>
      <c r="AD1025" s="17">
        <v>0.256702614323637</v>
      </c>
      <c r="AE1025" s="17"/>
      <c r="AF1025" s="17">
        <v>0.22320394167715399</v>
      </c>
      <c r="AG1025" s="17">
        <v>0.15846462407363801</v>
      </c>
      <c r="AH1025" s="17">
        <v>0.196274024451464</v>
      </c>
      <c r="AI1025" s="17">
        <v>0.19308662538309199</v>
      </c>
      <c r="AJ1025" s="17">
        <v>0.22029828888344799</v>
      </c>
      <c r="AK1025" s="17"/>
      <c r="AL1025" s="17">
        <v>0.18194920467501199</v>
      </c>
      <c r="AM1025" s="17">
        <v>0.20646813640158401</v>
      </c>
      <c r="AN1025" s="17">
        <v>0.203172873693022</v>
      </c>
      <c r="AO1025" s="17">
        <v>0.21371632081349501</v>
      </c>
      <c r="AP1025" s="17">
        <v>0.17717057791979399</v>
      </c>
      <c r="AQ1025" s="17"/>
      <c r="AR1025" s="17">
        <v>0.25129147021207399</v>
      </c>
      <c r="AS1025" s="17"/>
      <c r="AT1025" s="17">
        <v>0.26781984584895902</v>
      </c>
      <c r="AU1025" s="17"/>
      <c r="AV1025" s="17">
        <v>0.21795485085848501</v>
      </c>
      <c r="AW1025" s="17"/>
      <c r="AX1025" s="17">
        <v>0.15837545270591</v>
      </c>
      <c r="AY1025" s="17">
        <v>0.23604625127107801</v>
      </c>
      <c r="AZ1025" s="17"/>
      <c r="BA1025" s="17">
        <v>0.16584103290114499</v>
      </c>
      <c r="BB1025" s="17">
        <v>0.19302467095502601</v>
      </c>
    </row>
    <row r="1026" spans="2:54">
      <c r="B1026" t="s">
        <v>331</v>
      </c>
      <c r="C1026" s="17">
        <v>8.5725976659009204E-2</v>
      </c>
      <c r="D1026" s="17">
        <v>8.8045733089854306E-2</v>
      </c>
      <c r="E1026" s="17">
        <v>8.3318487273916594E-2</v>
      </c>
      <c r="F1026" s="17"/>
      <c r="G1026" s="17">
        <v>0.105068013769384</v>
      </c>
      <c r="H1026" s="17">
        <v>0.102848571131076</v>
      </c>
      <c r="I1026" s="17">
        <v>0.105055183147894</v>
      </c>
      <c r="J1026" s="17">
        <v>8.3493720754191994E-2</v>
      </c>
      <c r="K1026" s="17">
        <v>6.5706542612703603E-2</v>
      </c>
      <c r="L1026" s="17">
        <v>5.8514108387418599E-2</v>
      </c>
      <c r="M1026" s="17"/>
      <c r="N1026" s="17">
        <v>7.2793847083179999E-2</v>
      </c>
      <c r="O1026" s="17">
        <v>5.9926500747512497E-2</v>
      </c>
      <c r="P1026" s="17">
        <v>0.11595370574882199</v>
      </c>
      <c r="Q1026" s="17">
        <v>0.10114944640368</v>
      </c>
      <c r="R1026" s="17"/>
      <c r="S1026" s="17">
        <v>0.10321398321579101</v>
      </c>
      <c r="T1026" s="17">
        <v>7.4231224168520599E-2</v>
      </c>
      <c r="U1026" s="17">
        <v>5.2124998022629897E-2</v>
      </c>
      <c r="V1026" s="17">
        <v>0.104743410388278</v>
      </c>
      <c r="W1026" s="17">
        <v>0.11400977516312399</v>
      </c>
      <c r="X1026" s="17">
        <v>6.4464651748968094E-2</v>
      </c>
      <c r="Y1026" s="17">
        <v>7.7843302607864304E-2</v>
      </c>
      <c r="Z1026" s="17">
        <v>0.118769511817555</v>
      </c>
      <c r="AA1026" s="17">
        <v>8.85560067812656E-2</v>
      </c>
      <c r="AB1026" s="17">
        <v>7.7574717965975995E-2</v>
      </c>
      <c r="AC1026" s="17">
        <v>7.7574589425549498E-2</v>
      </c>
      <c r="AD1026" s="17">
        <v>8.9197197262046196E-2</v>
      </c>
      <c r="AE1026" s="17"/>
      <c r="AF1026" s="17">
        <v>8.8995511801606003E-2</v>
      </c>
      <c r="AG1026" s="17">
        <v>8.1517112967114294E-2</v>
      </c>
      <c r="AH1026" s="17">
        <v>6.4360109086975203E-2</v>
      </c>
      <c r="AI1026" s="17">
        <v>7.3759801076703893E-2</v>
      </c>
      <c r="AJ1026" s="17">
        <v>0.12240721402683399</v>
      </c>
      <c r="AK1026" s="17"/>
      <c r="AL1026" s="17">
        <v>9.3586067943064399E-2</v>
      </c>
      <c r="AM1026" s="17">
        <v>8.9279198358142894E-2</v>
      </c>
      <c r="AN1026" s="17">
        <v>5.9452566279606302E-2</v>
      </c>
      <c r="AO1026" s="17">
        <v>9.3444939290336704E-2</v>
      </c>
      <c r="AP1026" s="17">
        <v>0.10306937090087701</v>
      </c>
      <c r="AQ1026" s="17"/>
      <c r="AR1026" s="17">
        <v>0.103246011763637</v>
      </c>
      <c r="AS1026" s="17"/>
      <c r="AT1026" s="17">
        <v>9.5269764496399206E-2</v>
      </c>
      <c r="AU1026" s="17"/>
      <c r="AV1026" s="17">
        <v>0.12183167715040601</v>
      </c>
      <c r="AW1026" s="17"/>
      <c r="AX1026" s="17">
        <v>9.3004253406692994E-2</v>
      </c>
      <c r="AY1026" s="17">
        <v>9.8899282764297394E-2</v>
      </c>
      <c r="AZ1026" s="17"/>
      <c r="BA1026" s="17">
        <v>8.9207131380016097E-2</v>
      </c>
      <c r="BB1026" s="17">
        <v>8.2082814112706806E-2</v>
      </c>
    </row>
    <row r="1027" spans="2:54">
      <c r="B1027" t="s">
        <v>130</v>
      </c>
      <c r="C1027" s="17">
        <v>0.16120638693554201</v>
      </c>
      <c r="D1027" s="17">
        <v>0.107155108349075</v>
      </c>
      <c r="E1027" s="17">
        <v>0.214270262062497</v>
      </c>
      <c r="F1027" s="17"/>
      <c r="G1027" s="17">
        <v>0.12806316110462199</v>
      </c>
      <c r="H1027" s="17">
        <v>0.109505719207259</v>
      </c>
      <c r="I1027" s="17">
        <v>0.155482929921303</v>
      </c>
      <c r="J1027" s="17">
        <v>0.18876212818724</v>
      </c>
      <c r="K1027" s="17">
        <v>0.18132018309530501</v>
      </c>
      <c r="L1027" s="17">
        <v>0.19441545275585101</v>
      </c>
      <c r="M1027" s="17"/>
      <c r="N1027" s="17">
        <v>0.10425546370408</v>
      </c>
      <c r="O1027" s="17">
        <v>0.16239024390993301</v>
      </c>
      <c r="P1027" s="17">
        <v>0.161541871016328</v>
      </c>
      <c r="Q1027" s="17">
        <v>0.21738113878696799</v>
      </c>
      <c r="R1027" s="17"/>
      <c r="S1027" s="17">
        <v>9.4222950394500196E-2</v>
      </c>
      <c r="T1027" s="17">
        <v>0.17788911411502401</v>
      </c>
      <c r="U1027" s="17">
        <v>0.193444822564383</v>
      </c>
      <c r="V1027" s="17">
        <v>0.160642211370884</v>
      </c>
      <c r="W1027" s="17">
        <v>0.14359463987962201</v>
      </c>
      <c r="X1027" s="17">
        <v>0.20038903610614101</v>
      </c>
      <c r="Y1027" s="17">
        <v>0.18547905999655401</v>
      </c>
      <c r="Z1027" s="17">
        <v>0.15464595087619401</v>
      </c>
      <c r="AA1027" s="17">
        <v>0.17233382083669299</v>
      </c>
      <c r="AB1027" s="17">
        <v>0.12901506597941201</v>
      </c>
      <c r="AC1027" s="17">
        <v>0.18126519398993601</v>
      </c>
      <c r="AD1027" s="17">
        <v>0.20669948455564099</v>
      </c>
      <c r="AE1027" s="17"/>
      <c r="AF1027" s="17">
        <v>0.100842614160295</v>
      </c>
      <c r="AG1027" s="17">
        <v>0.16514843172305299</v>
      </c>
      <c r="AH1027" s="17">
        <v>0.158694122599702</v>
      </c>
      <c r="AI1027" s="17">
        <v>0.13379229143506299</v>
      </c>
      <c r="AJ1027" s="17">
        <v>0.167212565754642</v>
      </c>
      <c r="AK1027" s="17"/>
      <c r="AL1027" s="17">
        <v>0.234781497662714</v>
      </c>
      <c r="AM1027" s="17">
        <v>0.18448937971065801</v>
      </c>
      <c r="AN1027" s="17">
        <v>0.108020861389824</v>
      </c>
      <c r="AO1027" s="17">
        <v>5.93704256879325E-2</v>
      </c>
      <c r="AP1027" s="17">
        <v>5.71511008831177E-2</v>
      </c>
      <c r="AQ1027" s="17"/>
      <c r="AR1027" s="17">
        <v>8.98108198644407E-2</v>
      </c>
      <c r="AS1027" s="17"/>
      <c r="AT1027" s="17">
        <v>9.9229967767545696E-2</v>
      </c>
      <c r="AU1027" s="17"/>
      <c r="AV1027" s="17">
        <v>6.6495358856954206E-2</v>
      </c>
      <c r="AW1027" s="17"/>
      <c r="AX1027" s="17">
        <v>0.119779724201348</v>
      </c>
      <c r="AY1027" s="17">
        <v>0.1163924475981</v>
      </c>
      <c r="AZ1027" s="17"/>
      <c r="BA1027" s="17">
        <v>0.178980154031568</v>
      </c>
      <c r="BB1027" s="17">
        <v>0.123315644061853</v>
      </c>
    </row>
    <row r="1028" spans="2:54">
      <c r="C1028" s="17"/>
      <c r="D1028" s="17"/>
      <c r="E1028" s="17"/>
      <c r="F1028" s="17"/>
      <c r="G1028" s="17"/>
      <c r="H1028" s="17"/>
      <c r="I1028" s="17"/>
      <c r="J1028" s="17"/>
      <c r="K1028" s="17"/>
      <c r="L1028" s="17"/>
      <c r="M1028" s="17"/>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7"/>
      <c r="AI1028" s="17"/>
      <c r="AJ1028" s="17"/>
      <c r="AK1028" s="17"/>
      <c r="AL1028" s="17"/>
      <c r="AM1028" s="17"/>
      <c r="AN1028" s="17"/>
      <c r="AO1028" s="17"/>
      <c r="AP1028" s="17"/>
      <c r="AQ1028" s="17"/>
      <c r="AR1028" s="17"/>
      <c r="AS1028" s="17"/>
      <c r="AT1028" s="17"/>
      <c r="AU1028" s="17"/>
      <c r="AV1028" s="17"/>
      <c r="AW1028" s="17"/>
      <c r="AX1028" s="17"/>
      <c r="AY1028" s="17"/>
      <c r="AZ1028" s="17"/>
      <c r="BA1028" s="17"/>
      <c r="BB1028" s="17"/>
    </row>
    <row r="1029" spans="2:54">
      <c r="B1029" s="6" t="s">
        <v>332</v>
      </c>
      <c r="C1029" s="17"/>
      <c r="D1029" s="17"/>
      <c r="E1029" s="17"/>
      <c r="F1029" s="17"/>
      <c r="G1029" s="17"/>
      <c r="H1029" s="17"/>
      <c r="I1029" s="17"/>
      <c r="J1029" s="17"/>
      <c r="K1029" s="17"/>
      <c r="L1029" s="17"/>
      <c r="M1029" s="17"/>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7"/>
      <c r="AI1029" s="17"/>
      <c r="AJ1029" s="17"/>
      <c r="AK1029" s="17"/>
      <c r="AL1029" s="17"/>
      <c r="AM1029" s="17"/>
      <c r="AN1029" s="17"/>
      <c r="AO1029" s="17"/>
      <c r="AP1029" s="17"/>
      <c r="AQ1029" s="17"/>
      <c r="AR1029" s="17"/>
      <c r="AS1029" s="17"/>
      <c r="AT1029" s="17"/>
      <c r="AU1029" s="17"/>
      <c r="AV1029" s="17"/>
      <c r="AW1029" s="17"/>
      <c r="AX1029" s="17"/>
      <c r="AY1029" s="17"/>
      <c r="AZ1029" s="17"/>
      <c r="BA1029" s="17"/>
      <c r="BB1029" s="17"/>
    </row>
    <row r="1030" spans="2:54">
      <c r="B1030" s="24" t="s">
        <v>29</v>
      </c>
      <c r="C1030" s="17"/>
      <c r="D1030" s="17"/>
      <c r="E1030" s="17"/>
      <c r="F1030" s="17"/>
      <c r="G1030" s="17"/>
      <c r="H1030" s="17"/>
      <c r="I1030" s="17"/>
      <c r="J1030" s="17"/>
      <c r="K1030" s="17"/>
      <c r="L1030" s="17"/>
      <c r="M1030" s="17"/>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7"/>
      <c r="AI1030" s="17"/>
      <c r="AJ1030" s="17"/>
      <c r="AK1030" s="17"/>
      <c r="AL1030" s="17"/>
      <c r="AM1030" s="17"/>
      <c r="AN1030" s="17"/>
      <c r="AO1030" s="17"/>
      <c r="AP1030" s="17"/>
      <c r="AQ1030" s="17"/>
      <c r="AR1030" s="17"/>
      <c r="AS1030" s="17"/>
      <c r="AT1030" s="17"/>
      <c r="AU1030" s="17"/>
      <c r="AV1030" s="17"/>
      <c r="AW1030" s="17"/>
      <c r="AX1030" s="17"/>
      <c r="AY1030" s="17"/>
      <c r="AZ1030" s="17"/>
      <c r="BA1030" s="17"/>
      <c r="BB1030" s="17"/>
    </row>
    <row r="1031" spans="2:54">
      <c r="B1031" t="s">
        <v>310</v>
      </c>
      <c r="C1031" s="17">
        <v>0.259139035406868</v>
      </c>
      <c r="D1031" s="17">
        <v>0.31522823657149901</v>
      </c>
      <c r="E1031" s="17">
        <v>0.20443307989468201</v>
      </c>
      <c r="F1031" s="17"/>
      <c r="G1031" s="17">
        <v>0.25276586617338798</v>
      </c>
      <c r="H1031" s="17">
        <v>0.273355322300322</v>
      </c>
      <c r="I1031" s="17">
        <v>0.25533307643087699</v>
      </c>
      <c r="J1031" s="17">
        <v>0.26104028030925802</v>
      </c>
      <c r="K1031" s="17">
        <v>0.27043511530382602</v>
      </c>
      <c r="L1031" s="17">
        <v>0.24480970499276999</v>
      </c>
      <c r="M1031" s="17"/>
      <c r="N1031" s="17">
        <v>0.33471513262726099</v>
      </c>
      <c r="O1031" s="17">
        <v>0.21600052061890901</v>
      </c>
      <c r="P1031" s="17">
        <v>0.26458389395330301</v>
      </c>
      <c r="Q1031" s="17">
        <v>0.22113815475371601</v>
      </c>
      <c r="R1031" s="17"/>
      <c r="S1031" s="17">
        <v>0.27489526842537199</v>
      </c>
      <c r="T1031" s="17">
        <v>0.23195250504133999</v>
      </c>
      <c r="U1031" s="17">
        <v>0.263267912698672</v>
      </c>
      <c r="V1031" s="17">
        <v>0.24130287360649599</v>
      </c>
      <c r="W1031" s="17">
        <v>0.25422520051641101</v>
      </c>
      <c r="X1031" s="17">
        <v>0.23371888258631901</v>
      </c>
      <c r="Y1031" s="17">
        <v>0.248665685946453</v>
      </c>
      <c r="Z1031" s="17">
        <v>0.31586062274885701</v>
      </c>
      <c r="AA1031" s="17">
        <v>0.237442875451916</v>
      </c>
      <c r="AB1031" s="17">
        <v>0.30631185235706798</v>
      </c>
      <c r="AC1031" s="17">
        <v>0.327992193435382</v>
      </c>
      <c r="AD1031" s="17">
        <v>0.20954551143480299</v>
      </c>
      <c r="AE1031" s="17"/>
      <c r="AF1031" s="17">
        <v>0.31299997311493899</v>
      </c>
      <c r="AG1031" s="17">
        <v>0.25474800729587299</v>
      </c>
      <c r="AH1031" s="17">
        <v>0.253526526188874</v>
      </c>
      <c r="AI1031" s="17">
        <v>0.25600317961070701</v>
      </c>
      <c r="AJ1031" s="17">
        <v>0.229872931224577</v>
      </c>
      <c r="AK1031" s="17"/>
      <c r="AL1031" s="17">
        <v>0.20015327707514499</v>
      </c>
      <c r="AM1031" s="17">
        <v>0.21511012964831899</v>
      </c>
      <c r="AN1031" s="17">
        <v>0.30350192999020298</v>
      </c>
      <c r="AO1031" s="17">
        <v>0.37892899634685701</v>
      </c>
      <c r="AP1031" s="17">
        <v>0.46350153432878899</v>
      </c>
      <c r="AQ1031" s="17"/>
      <c r="AR1031" s="17">
        <v>0.347390773083601</v>
      </c>
      <c r="AS1031" s="17"/>
      <c r="AT1031" s="17">
        <v>0.35804638032984298</v>
      </c>
      <c r="AU1031" s="17"/>
      <c r="AV1031" s="17">
        <v>0.41187653778094602</v>
      </c>
      <c r="AW1031" s="17"/>
      <c r="AX1031" s="17">
        <v>0.30796948018676801</v>
      </c>
      <c r="AY1031" s="17">
        <v>0.30494923312869399</v>
      </c>
      <c r="AZ1031" s="17"/>
      <c r="BA1031" s="17">
        <v>0.24089229480821001</v>
      </c>
      <c r="BB1031" s="17">
        <v>0.30198199874093601</v>
      </c>
    </row>
    <row r="1032" spans="2:54">
      <c r="B1032" t="s">
        <v>311</v>
      </c>
      <c r="C1032" s="17">
        <v>0.41884282699430703</v>
      </c>
      <c r="D1032" s="17">
        <v>0.41616981714161999</v>
      </c>
      <c r="E1032" s="17">
        <v>0.42049948648649399</v>
      </c>
      <c r="F1032" s="17"/>
      <c r="G1032" s="17">
        <v>0.432283822851662</v>
      </c>
      <c r="H1032" s="17">
        <v>0.42793948600832998</v>
      </c>
      <c r="I1032" s="17">
        <v>0.42080516742993501</v>
      </c>
      <c r="J1032" s="17">
        <v>0.38098165593740502</v>
      </c>
      <c r="K1032" s="17">
        <v>0.43074583761636498</v>
      </c>
      <c r="L1032" s="17">
        <v>0.42417599295696901</v>
      </c>
      <c r="M1032" s="17"/>
      <c r="N1032" s="17">
        <v>0.42489670686837899</v>
      </c>
      <c r="O1032" s="17">
        <v>0.46509129995431298</v>
      </c>
      <c r="P1032" s="17">
        <v>0.39961543025721902</v>
      </c>
      <c r="Q1032" s="17">
        <v>0.38357203827925102</v>
      </c>
      <c r="R1032" s="17"/>
      <c r="S1032" s="17">
        <v>0.39794839109241198</v>
      </c>
      <c r="T1032" s="17">
        <v>0.396887392205164</v>
      </c>
      <c r="U1032" s="17">
        <v>0.41127794876332302</v>
      </c>
      <c r="V1032" s="17">
        <v>0.46868595093804799</v>
      </c>
      <c r="W1032" s="17">
        <v>0.44201540450250698</v>
      </c>
      <c r="X1032" s="17">
        <v>0.44726959725242099</v>
      </c>
      <c r="Y1032" s="17">
        <v>0.36604848940295898</v>
      </c>
      <c r="Z1032" s="17">
        <v>0.38122718601776401</v>
      </c>
      <c r="AA1032" s="17">
        <v>0.46337922878901</v>
      </c>
      <c r="AB1032" s="17">
        <v>0.40935801045987602</v>
      </c>
      <c r="AC1032" s="17">
        <v>0.37833167608033502</v>
      </c>
      <c r="AD1032" s="17">
        <v>0.46683805105859599</v>
      </c>
      <c r="AE1032" s="17"/>
      <c r="AF1032" s="17">
        <v>0.46485648525102102</v>
      </c>
      <c r="AG1032" s="17">
        <v>0.400689261092321</v>
      </c>
      <c r="AH1032" s="17">
        <v>0.40450953997571099</v>
      </c>
      <c r="AI1032" s="17">
        <v>0.41165968269796999</v>
      </c>
      <c r="AJ1032" s="17">
        <v>0.41192239934122599</v>
      </c>
      <c r="AK1032" s="17"/>
      <c r="AL1032" s="17">
        <v>0.38191405814719198</v>
      </c>
      <c r="AM1032" s="17">
        <v>0.43149136636003999</v>
      </c>
      <c r="AN1032" s="17">
        <v>0.44377042948758399</v>
      </c>
      <c r="AO1032" s="17">
        <v>0.45573540219495601</v>
      </c>
      <c r="AP1032" s="17">
        <v>0.36703950044716099</v>
      </c>
      <c r="AQ1032" s="17"/>
      <c r="AR1032" s="17">
        <v>0.446430414989689</v>
      </c>
      <c r="AS1032" s="17"/>
      <c r="AT1032" s="17">
        <v>0.43031344753378198</v>
      </c>
      <c r="AU1032" s="17"/>
      <c r="AV1032" s="17">
        <v>0.426079359004293</v>
      </c>
      <c r="AW1032" s="17"/>
      <c r="AX1032" s="17">
        <v>0.43998899617815601</v>
      </c>
      <c r="AY1032" s="17">
        <v>0.45121649314916401</v>
      </c>
      <c r="AZ1032" s="17"/>
      <c r="BA1032" s="17">
        <v>0.41577786039575099</v>
      </c>
      <c r="BB1032" s="17">
        <v>0.44177776359085202</v>
      </c>
    </row>
    <row r="1033" spans="2:54">
      <c r="B1033" t="s">
        <v>312</v>
      </c>
      <c r="C1033" s="17">
        <v>0.23047523752129701</v>
      </c>
      <c r="D1033" s="17">
        <v>0.19814803438509199</v>
      </c>
      <c r="E1033" s="17">
        <v>0.26315996071779901</v>
      </c>
      <c r="F1033" s="17"/>
      <c r="G1033" s="17">
        <v>0.215388119700262</v>
      </c>
      <c r="H1033" s="17">
        <v>0.221251494527714</v>
      </c>
      <c r="I1033" s="17">
        <v>0.23354516491035701</v>
      </c>
      <c r="J1033" s="17">
        <v>0.24191733777347199</v>
      </c>
      <c r="K1033" s="17">
        <v>0.21956546646790601</v>
      </c>
      <c r="L1033" s="17">
        <v>0.243837607863474</v>
      </c>
      <c r="M1033" s="17"/>
      <c r="N1033" s="17">
        <v>0.17156199277706999</v>
      </c>
      <c r="O1033" s="17">
        <v>0.23302445513246201</v>
      </c>
      <c r="P1033" s="17">
        <v>0.25960146072565599</v>
      </c>
      <c r="Q1033" s="17">
        <v>0.26416328133021699</v>
      </c>
      <c r="R1033" s="17"/>
      <c r="S1033" s="17">
        <v>0.23223175163851201</v>
      </c>
      <c r="T1033" s="17">
        <v>0.25090250977614098</v>
      </c>
      <c r="U1033" s="17">
        <v>0.24458921093194499</v>
      </c>
      <c r="V1033" s="17">
        <v>0.21617128465921501</v>
      </c>
      <c r="W1033" s="17">
        <v>0.227169261059358</v>
      </c>
      <c r="X1033" s="17">
        <v>0.208686561566016</v>
      </c>
      <c r="Y1033" s="17">
        <v>0.27908677718713099</v>
      </c>
      <c r="Z1033" s="17">
        <v>0.22199650619168301</v>
      </c>
      <c r="AA1033" s="17">
        <v>0.200644242292947</v>
      </c>
      <c r="AB1033" s="17">
        <v>0.22638823277022899</v>
      </c>
      <c r="AC1033" s="17">
        <v>0.212998694447294</v>
      </c>
      <c r="AD1033" s="17">
        <v>0.24397936865025999</v>
      </c>
      <c r="AE1033" s="17"/>
      <c r="AF1033" s="17">
        <v>0.17564787854880401</v>
      </c>
      <c r="AG1033" s="17">
        <v>0.25146234826542102</v>
      </c>
      <c r="AH1033" s="17">
        <v>0.22823843704188301</v>
      </c>
      <c r="AI1033" s="17">
        <v>0.24306544993568599</v>
      </c>
      <c r="AJ1033" s="17">
        <v>0.23293714375133101</v>
      </c>
      <c r="AK1033" s="17"/>
      <c r="AL1033" s="17">
        <v>0.29100079955742397</v>
      </c>
      <c r="AM1033" s="17">
        <v>0.24944523921143899</v>
      </c>
      <c r="AN1033" s="17">
        <v>0.19033452680187199</v>
      </c>
      <c r="AO1033" s="17">
        <v>0.10861457369100699</v>
      </c>
      <c r="AP1033" s="17">
        <v>0.114491239973388</v>
      </c>
      <c r="AQ1033" s="17"/>
      <c r="AR1033" s="17">
        <v>0.16032342329831101</v>
      </c>
      <c r="AS1033" s="17"/>
      <c r="AT1033" s="17">
        <v>0.15597059243407799</v>
      </c>
      <c r="AU1033" s="17"/>
      <c r="AV1033" s="17">
        <v>0.12887935302550399</v>
      </c>
      <c r="AW1033" s="17"/>
      <c r="AX1033" s="17">
        <v>0.18167929468658101</v>
      </c>
      <c r="AY1033" s="17">
        <v>0.20001704592507999</v>
      </c>
      <c r="AZ1033" s="17"/>
      <c r="BA1033" s="17">
        <v>0.231251384518292</v>
      </c>
      <c r="BB1033" s="17">
        <v>0.19915103326379199</v>
      </c>
    </row>
    <row r="1034" spans="2:54">
      <c r="B1034" t="s">
        <v>313</v>
      </c>
      <c r="C1034" s="17">
        <v>3.3837861394238299E-2</v>
      </c>
      <c r="D1034" s="17">
        <v>3.1256808869857398E-2</v>
      </c>
      <c r="E1034" s="17">
        <v>3.5850672915937E-2</v>
      </c>
      <c r="F1034" s="17"/>
      <c r="G1034" s="17">
        <v>4.6178184131601803E-2</v>
      </c>
      <c r="H1034" s="17">
        <v>3.9777631786093101E-2</v>
      </c>
      <c r="I1034" s="17">
        <v>4.2538685925868902E-2</v>
      </c>
      <c r="J1034" s="17">
        <v>3.1439118142410898E-2</v>
      </c>
      <c r="K1034" s="17">
        <v>2.8772779555120101E-2</v>
      </c>
      <c r="L1034" s="17">
        <v>1.9098171714771899E-2</v>
      </c>
      <c r="M1034" s="17"/>
      <c r="N1034" s="17">
        <v>2.4716398134202601E-2</v>
      </c>
      <c r="O1034" s="17">
        <v>3.2980770471798503E-2</v>
      </c>
      <c r="P1034" s="17">
        <v>3.6028188599053601E-2</v>
      </c>
      <c r="Q1034" s="17">
        <v>4.1299748021307897E-2</v>
      </c>
      <c r="R1034" s="17"/>
      <c r="S1034" s="17">
        <v>6.3571769302820602E-2</v>
      </c>
      <c r="T1034" s="17">
        <v>3.9361365764552902E-2</v>
      </c>
      <c r="U1034" s="17">
        <v>2.18656068973502E-2</v>
      </c>
      <c r="V1034" s="17">
        <v>3.4118049633491597E-2</v>
      </c>
      <c r="W1034" s="17">
        <v>2.3340456068235899E-2</v>
      </c>
      <c r="X1034" s="17">
        <v>3.1631320118588199E-2</v>
      </c>
      <c r="Y1034" s="17">
        <v>3.2764917437899201E-2</v>
      </c>
      <c r="Z1034" s="17">
        <v>3.3569228937295303E-2</v>
      </c>
      <c r="AA1034" s="17">
        <v>2.9282897051255401E-2</v>
      </c>
      <c r="AB1034" s="17">
        <v>2.2744865630758199E-2</v>
      </c>
      <c r="AC1034" s="17">
        <v>1.8430614703633202E-2</v>
      </c>
      <c r="AD1034" s="17">
        <v>1.22851336040377E-2</v>
      </c>
      <c r="AE1034" s="17"/>
      <c r="AF1034" s="17">
        <v>2.2247663390481301E-2</v>
      </c>
      <c r="AG1034" s="17">
        <v>3.4100247038120597E-2</v>
      </c>
      <c r="AH1034" s="17">
        <v>6.4237715085557104E-2</v>
      </c>
      <c r="AI1034" s="17">
        <v>4.8481429661183101E-2</v>
      </c>
      <c r="AJ1034" s="17">
        <v>5.1646661731866002E-2</v>
      </c>
      <c r="AK1034" s="17"/>
      <c r="AL1034" s="17">
        <v>4.0086704106414101E-2</v>
      </c>
      <c r="AM1034" s="17">
        <v>4.3900321723809602E-2</v>
      </c>
      <c r="AN1034" s="17">
        <v>3.1340192675474603E-2</v>
      </c>
      <c r="AO1034" s="17">
        <v>1.9214526718154198E-2</v>
      </c>
      <c r="AP1034" s="17">
        <v>2.6948862078377399E-2</v>
      </c>
      <c r="AQ1034" s="17"/>
      <c r="AR1034" s="17">
        <v>2.6251807435218402E-2</v>
      </c>
      <c r="AS1034" s="17"/>
      <c r="AT1034" s="17">
        <v>3.05401038956826E-2</v>
      </c>
      <c r="AU1034" s="17"/>
      <c r="AV1034" s="17">
        <v>1.8188573113154999E-2</v>
      </c>
      <c r="AW1034" s="17"/>
      <c r="AX1034" s="17">
        <v>3.7918159882547001E-2</v>
      </c>
      <c r="AY1034" s="17">
        <v>1.9120882792576999E-2</v>
      </c>
      <c r="AZ1034" s="17"/>
      <c r="BA1034" s="17">
        <v>4.5659932282325399E-2</v>
      </c>
      <c r="BB1034" s="17">
        <v>2.1955342124841699E-2</v>
      </c>
    </row>
    <row r="1035" spans="2:54">
      <c r="B1035" t="s">
        <v>314</v>
      </c>
      <c r="C1035" s="17">
        <v>1.1608840911788199E-2</v>
      </c>
      <c r="D1035" s="17">
        <v>1.05056445993399E-2</v>
      </c>
      <c r="E1035" s="17">
        <v>1.27424333046999E-2</v>
      </c>
      <c r="F1035" s="17"/>
      <c r="G1035" s="17">
        <v>1.1836784646142301E-2</v>
      </c>
      <c r="H1035" s="17">
        <v>4.67896379725871E-3</v>
      </c>
      <c r="I1035" s="17">
        <v>1.07229144715796E-2</v>
      </c>
      <c r="J1035" s="17">
        <v>2.0459990859664701E-2</v>
      </c>
      <c r="K1035" s="17">
        <v>9.5256293841874898E-3</v>
      </c>
      <c r="L1035" s="17">
        <v>1.20636591614893E-2</v>
      </c>
      <c r="M1035" s="17"/>
      <c r="N1035" s="17">
        <v>8.7495594563082105E-3</v>
      </c>
      <c r="O1035" s="17">
        <v>9.9144688235865402E-3</v>
      </c>
      <c r="P1035" s="17">
        <v>5.0211962158257899E-3</v>
      </c>
      <c r="Q1035" s="17">
        <v>2.2583533126013002E-2</v>
      </c>
      <c r="R1035" s="17"/>
      <c r="S1035" s="17">
        <v>1.6006552735589399E-2</v>
      </c>
      <c r="T1035" s="17">
        <v>9.4835268334041399E-3</v>
      </c>
      <c r="U1035" s="17">
        <v>1.24481482932576E-2</v>
      </c>
      <c r="V1035" s="17">
        <v>1.24933831186336E-2</v>
      </c>
      <c r="W1035" s="17">
        <v>2.06135122350617E-2</v>
      </c>
      <c r="X1035" s="17">
        <v>4.88805982767171E-3</v>
      </c>
      <c r="Y1035" s="17">
        <v>1.6590685902908499E-2</v>
      </c>
      <c r="Z1035" s="17">
        <v>8.9286946193361093E-3</v>
      </c>
      <c r="AA1035" s="17">
        <v>1.5151958252384801E-2</v>
      </c>
      <c r="AB1035" s="17">
        <v>5.6660191351295599E-3</v>
      </c>
      <c r="AC1035" s="17">
        <v>5.4188802429564796E-3</v>
      </c>
      <c r="AD1035" s="17">
        <v>0</v>
      </c>
      <c r="AE1035" s="17"/>
      <c r="AF1035" s="17">
        <v>4.10881825046794E-3</v>
      </c>
      <c r="AG1035" s="17">
        <v>7.9067677138902701E-3</v>
      </c>
      <c r="AH1035" s="17">
        <v>6.8663111846275597E-3</v>
      </c>
      <c r="AI1035" s="17">
        <v>8.53510508926455E-3</v>
      </c>
      <c r="AJ1035" s="17">
        <v>3.5300305234144999E-2</v>
      </c>
      <c r="AK1035" s="17"/>
      <c r="AL1035" s="17">
        <v>2.00486912575377E-2</v>
      </c>
      <c r="AM1035" s="17">
        <v>7.1469678120577697E-3</v>
      </c>
      <c r="AN1035" s="17">
        <v>5.4536144837178504E-3</v>
      </c>
      <c r="AO1035" s="17">
        <v>2.04663728641368E-2</v>
      </c>
      <c r="AP1035" s="17">
        <v>0</v>
      </c>
      <c r="AQ1035" s="17"/>
      <c r="AR1035" s="17">
        <v>6.2006368876149701E-3</v>
      </c>
      <c r="AS1035" s="17"/>
      <c r="AT1035" s="17">
        <v>9.2961658685057503E-3</v>
      </c>
      <c r="AU1035" s="17"/>
      <c r="AV1035" s="17">
        <v>3.6853178805491102E-3</v>
      </c>
      <c r="AW1035" s="17"/>
      <c r="AX1035" s="17">
        <v>2.12240641484856E-2</v>
      </c>
      <c r="AY1035" s="17">
        <v>4.2578179036338801E-3</v>
      </c>
      <c r="AZ1035" s="17"/>
      <c r="BA1035" s="17">
        <v>2.2128379217124901E-2</v>
      </c>
      <c r="BB1035" s="17">
        <v>4.8301994592200304E-3</v>
      </c>
    </row>
    <row r="1036" spans="2:54">
      <c r="B1036" t="s">
        <v>130</v>
      </c>
      <c r="C1036" s="17">
        <v>4.6096197771502097E-2</v>
      </c>
      <c r="D1036" s="17">
        <v>2.86914584325915E-2</v>
      </c>
      <c r="E1036" s="17">
        <v>6.3314366680387701E-2</v>
      </c>
      <c r="F1036" s="17"/>
      <c r="G1036" s="17">
        <v>4.1547222496944203E-2</v>
      </c>
      <c r="H1036" s="17">
        <v>3.2997101580282198E-2</v>
      </c>
      <c r="I1036" s="17">
        <v>3.7054990831383597E-2</v>
      </c>
      <c r="J1036" s="17">
        <v>6.4161616977789396E-2</v>
      </c>
      <c r="K1036" s="17">
        <v>4.0955171672595998E-2</v>
      </c>
      <c r="L1036" s="17">
        <v>5.6014863310524902E-2</v>
      </c>
      <c r="M1036" s="17"/>
      <c r="N1036" s="17">
        <v>3.5360210136779001E-2</v>
      </c>
      <c r="O1036" s="17">
        <v>4.2988484998931403E-2</v>
      </c>
      <c r="P1036" s="17">
        <v>3.51498302489427E-2</v>
      </c>
      <c r="Q1036" s="17">
        <v>6.7243244489495396E-2</v>
      </c>
      <c r="R1036" s="17"/>
      <c r="S1036" s="17">
        <v>1.53462668052941E-2</v>
      </c>
      <c r="T1036" s="17">
        <v>7.1412700379397107E-2</v>
      </c>
      <c r="U1036" s="17">
        <v>4.6551172415452001E-2</v>
      </c>
      <c r="V1036" s="17">
        <v>2.7228458044115202E-2</v>
      </c>
      <c r="W1036" s="17">
        <v>3.2636165618427297E-2</v>
      </c>
      <c r="X1036" s="17">
        <v>7.38055786489831E-2</v>
      </c>
      <c r="Y1036" s="17">
        <v>5.6843444122649203E-2</v>
      </c>
      <c r="Z1036" s="17">
        <v>3.84177614850644E-2</v>
      </c>
      <c r="AA1036" s="17">
        <v>5.4098798162487097E-2</v>
      </c>
      <c r="AB1036" s="17">
        <v>2.9531019646939001E-2</v>
      </c>
      <c r="AC1036" s="17">
        <v>5.6827941090398897E-2</v>
      </c>
      <c r="AD1036" s="17">
        <v>6.7351935252302403E-2</v>
      </c>
      <c r="AE1036" s="17"/>
      <c r="AF1036" s="17">
        <v>2.0139181444287401E-2</v>
      </c>
      <c r="AG1036" s="17">
        <v>5.1093368594373301E-2</v>
      </c>
      <c r="AH1036" s="17">
        <v>4.2621470523348103E-2</v>
      </c>
      <c r="AI1036" s="17">
        <v>3.22551530051896E-2</v>
      </c>
      <c r="AJ1036" s="17">
        <v>3.8320558716854997E-2</v>
      </c>
      <c r="AK1036" s="17"/>
      <c r="AL1036" s="17">
        <v>6.6796469856287302E-2</v>
      </c>
      <c r="AM1036" s="17">
        <v>5.2905975244333901E-2</v>
      </c>
      <c r="AN1036" s="17">
        <v>2.5599306561149001E-2</v>
      </c>
      <c r="AO1036" s="17">
        <v>1.70401281848887E-2</v>
      </c>
      <c r="AP1036" s="17">
        <v>2.8018863172284799E-2</v>
      </c>
      <c r="AQ1036" s="17"/>
      <c r="AR1036" s="17">
        <v>1.3402944305565601E-2</v>
      </c>
      <c r="AS1036" s="17"/>
      <c r="AT1036" s="17">
        <v>1.5833309938109399E-2</v>
      </c>
      <c r="AU1036" s="17"/>
      <c r="AV1036" s="17">
        <v>1.12908591955534E-2</v>
      </c>
      <c r="AW1036" s="17"/>
      <c r="AX1036" s="17">
        <v>1.1220004917462501E-2</v>
      </c>
      <c r="AY1036" s="17">
        <v>2.0438527100851301E-2</v>
      </c>
      <c r="AZ1036" s="17"/>
      <c r="BA1036" s="17">
        <v>4.4290148778296998E-2</v>
      </c>
      <c r="BB1036" s="17">
        <v>3.0303662820359002E-2</v>
      </c>
    </row>
    <row r="1037" spans="2:54">
      <c r="B1037" t="s">
        <v>315</v>
      </c>
      <c r="C1037" s="17">
        <v>0.67798186240117497</v>
      </c>
      <c r="D1037" s="17">
        <v>0.73139805371311895</v>
      </c>
      <c r="E1037" s="17">
        <v>0.624932566381176</v>
      </c>
      <c r="F1037" s="17"/>
      <c r="G1037" s="17">
        <v>0.68504968902505003</v>
      </c>
      <c r="H1037" s="17">
        <v>0.70129480830865298</v>
      </c>
      <c r="I1037" s="17">
        <v>0.67613824386081101</v>
      </c>
      <c r="J1037" s="17">
        <v>0.64202193624666304</v>
      </c>
      <c r="K1037" s="17">
        <v>0.701180952920191</v>
      </c>
      <c r="L1037" s="17">
        <v>0.66898569794974005</v>
      </c>
      <c r="M1037" s="17"/>
      <c r="N1037" s="17">
        <v>0.75961183949564004</v>
      </c>
      <c r="O1037" s="17">
        <v>0.68109182057322204</v>
      </c>
      <c r="P1037" s="17">
        <v>0.66419932421052197</v>
      </c>
      <c r="Q1037" s="17">
        <v>0.60471019303296702</v>
      </c>
      <c r="R1037" s="17"/>
      <c r="S1037" s="17">
        <v>0.67284365951778402</v>
      </c>
      <c r="T1037" s="17">
        <v>0.62883989724650502</v>
      </c>
      <c r="U1037" s="17">
        <v>0.67454586146199502</v>
      </c>
      <c r="V1037" s="17">
        <v>0.70998882454454404</v>
      </c>
      <c r="W1037" s="17">
        <v>0.69624060501891805</v>
      </c>
      <c r="X1037" s="17">
        <v>0.680988479838741</v>
      </c>
      <c r="Y1037" s="17">
        <v>0.61471417534941197</v>
      </c>
      <c r="Z1037" s="17">
        <v>0.69708780876662102</v>
      </c>
      <c r="AA1037" s="17">
        <v>0.70082210424092595</v>
      </c>
      <c r="AB1037" s="17">
        <v>0.715669862816944</v>
      </c>
      <c r="AC1037" s="17">
        <v>0.70632386951571702</v>
      </c>
      <c r="AD1037" s="17">
        <v>0.67638356249339904</v>
      </c>
      <c r="AE1037" s="17"/>
      <c r="AF1037" s="17">
        <v>0.77785645836595996</v>
      </c>
      <c r="AG1037" s="17">
        <v>0.65543726838819405</v>
      </c>
      <c r="AH1037" s="17">
        <v>0.65803606616458499</v>
      </c>
      <c r="AI1037" s="17">
        <v>0.667662862308677</v>
      </c>
      <c r="AJ1037" s="17">
        <v>0.64179533056580296</v>
      </c>
      <c r="AK1037" s="17"/>
      <c r="AL1037" s="17">
        <v>0.582067335222337</v>
      </c>
      <c r="AM1037" s="17">
        <v>0.64660149600835903</v>
      </c>
      <c r="AN1037" s="17">
        <v>0.74727235947778703</v>
      </c>
      <c r="AO1037" s="17">
        <v>0.83466439854181296</v>
      </c>
      <c r="AP1037" s="17">
        <v>0.83054103477594998</v>
      </c>
      <c r="AQ1037" s="17"/>
      <c r="AR1037" s="17">
        <v>0.79382118807329005</v>
      </c>
      <c r="AS1037" s="17"/>
      <c r="AT1037" s="17">
        <v>0.78835982786362502</v>
      </c>
      <c r="AU1037" s="17"/>
      <c r="AV1037" s="17">
        <v>0.83795589678523896</v>
      </c>
      <c r="AW1037" s="17"/>
      <c r="AX1037" s="17">
        <v>0.74795847636492396</v>
      </c>
      <c r="AY1037" s="17">
        <v>0.75616572627785805</v>
      </c>
      <c r="AZ1037" s="17"/>
      <c r="BA1037" s="17">
        <v>0.65667015520396099</v>
      </c>
      <c r="BB1037" s="17">
        <v>0.74375976233178798</v>
      </c>
    </row>
    <row r="1038" spans="2:54">
      <c r="B1038" t="s">
        <v>316</v>
      </c>
      <c r="C1038" s="17">
        <v>4.5446702306026501E-2</v>
      </c>
      <c r="D1038" s="17">
        <v>4.1762453469197297E-2</v>
      </c>
      <c r="E1038" s="17">
        <v>4.8593106220636902E-2</v>
      </c>
      <c r="F1038" s="17"/>
      <c r="G1038" s="17">
        <v>5.8014968777744202E-2</v>
      </c>
      <c r="H1038" s="17">
        <v>4.4456595583351799E-2</v>
      </c>
      <c r="I1038" s="17">
        <v>5.32616003974484E-2</v>
      </c>
      <c r="J1038" s="17">
        <v>5.18991090020757E-2</v>
      </c>
      <c r="K1038" s="17">
        <v>3.8298408939307603E-2</v>
      </c>
      <c r="L1038" s="17">
        <v>3.11618308762612E-2</v>
      </c>
      <c r="M1038" s="17"/>
      <c r="N1038" s="17">
        <v>3.3465957590510902E-2</v>
      </c>
      <c r="O1038" s="17">
        <v>4.28952392953851E-2</v>
      </c>
      <c r="P1038" s="17">
        <v>4.1049384814879401E-2</v>
      </c>
      <c r="Q1038" s="17">
        <v>6.3883281147320906E-2</v>
      </c>
      <c r="R1038" s="17"/>
      <c r="S1038" s="17">
        <v>7.9578322038410004E-2</v>
      </c>
      <c r="T1038" s="17">
        <v>4.8844892597956997E-2</v>
      </c>
      <c r="U1038" s="17">
        <v>3.4313755190607802E-2</v>
      </c>
      <c r="V1038" s="17">
        <v>4.6611432752125197E-2</v>
      </c>
      <c r="W1038" s="17">
        <v>4.3953968303297598E-2</v>
      </c>
      <c r="X1038" s="17">
        <v>3.6519379946259999E-2</v>
      </c>
      <c r="Y1038" s="17">
        <v>4.9355603340807699E-2</v>
      </c>
      <c r="Z1038" s="17">
        <v>4.2497923556631401E-2</v>
      </c>
      <c r="AA1038" s="17">
        <v>4.4434855303640199E-2</v>
      </c>
      <c r="AB1038" s="17">
        <v>2.8410884765887701E-2</v>
      </c>
      <c r="AC1038" s="17">
        <v>2.3849494946589701E-2</v>
      </c>
      <c r="AD1038" s="17">
        <v>1.22851336040377E-2</v>
      </c>
      <c r="AE1038" s="17"/>
      <c r="AF1038" s="17">
        <v>2.6356481640949201E-2</v>
      </c>
      <c r="AG1038" s="17">
        <v>4.20070147520109E-2</v>
      </c>
      <c r="AH1038" s="17">
        <v>7.1104026270184695E-2</v>
      </c>
      <c r="AI1038" s="17">
        <v>5.7016534750447601E-2</v>
      </c>
      <c r="AJ1038" s="17">
        <v>8.6946966966010994E-2</v>
      </c>
      <c r="AK1038" s="17"/>
      <c r="AL1038" s="17">
        <v>6.01353953639518E-2</v>
      </c>
      <c r="AM1038" s="17">
        <v>5.1047289535867298E-2</v>
      </c>
      <c r="AN1038" s="17">
        <v>3.6793807159192497E-2</v>
      </c>
      <c r="AO1038" s="17">
        <v>3.9680899582290999E-2</v>
      </c>
      <c r="AP1038" s="17">
        <v>2.6948862078377399E-2</v>
      </c>
      <c r="AQ1038" s="17"/>
      <c r="AR1038" s="17">
        <v>3.2452444322833403E-2</v>
      </c>
      <c r="AS1038" s="17"/>
      <c r="AT1038" s="17">
        <v>3.9836269764188303E-2</v>
      </c>
      <c r="AU1038" s="17"/>
      <c r="AV1038" s="17">
        <v>2.1873890993704102E-2</v>
      </c>
      <c r="AW1038" s="17"/>
      <c r="AX1038" s="17">
        <v>5.91422240310326E-2</v>
      </c>
      <c r="AY1038" s="17">
        <v>2.33787006962109E-2</v>
      </c>
      <c r="AZ1038" s="17"/>
      <c r="BA1038" s="17">
        <v>6.7788311499450304E-2</v>
      </c>
      <c r="BB1038" s="17">
        <v>2.6785541584061701E-2</v>
      </c>
    </row>
    <row r="1039" spans="2:54">
      <c r="B1039" t="s">
        <v>308</v>
      </c>
      <c r="C1039" s="17">
        <v>0.63253516009514799</v>
      </c>
      <c r="D1039" s="17">
        <v>0.68963560024392201</v>
      </c>
      <c r="E1039" s="17">
        <v>0.57633946016053905</v>
      </c>
      <c r="F1039" s="17"/>
      <c r="G1039" s="17">
        <v>0.627034720247305</v>
      </c>
      <c r="H1039" s="17">
        <v>0.65683821272530096</v>
      </c>
      <c r="I1039" s="17">
        <v>0.62287664346336302</v>
      </c>
      <c r="J1039" s="17">
        <v>0.59012282724458698</v>
      </c>
      <c r="K1039" s="17">
        <v>0.66288254398088298</v>
      </c>
      <c r="L1039" s="17">
        <v>0.63782386707347904</v>
      </c>
      <c r="M1039" s="17"/>
      <c r="N1039" s="17">
        <v>0.72614588190512996</v>
      </c>
      <c r="O1039" s="17">
        <v>0.63819658127783696</v>
      </c>
      <c r="P1039" s="17">
        <v>0.623149939395643</v>
      </c>
      <c r="Q1039" s="17">
        <v>0.54082691188564602</v>
      </c>
      <c r="R1039" s="17"/>
      <c r="S1039" s="17">
        <v>0.59326533747937404</v>
      </c>
      <c r="T1039" s="17">
        <v>0.57999500464854803</v>
      </c>
      <c r="U1039" s="17">
        <v>0.64023210627138705</v>
      </c>
      <c r="V1039" s="17">
        <v>0.66337739179241895</v>
      </c>
      <c r="W1039" s="17">
        <v>0.65228663671562004</v>
      </c>
      <c r="X1039" s="17">
        <v>0.64446909989248102</v>
      </c>
      <c r="Y1039" s="17">
        <v>0.56535857200860395</v>
      </c>
      <c r="Z1039" s="17">
        <v>0.65458988520998895</v>
      </c>
      <c r="AA1039" s="17">
        <v>0.65638724893728595</v>
      </c>
      <c r="AB1039" s="17">
        <v>0.68725897805105596</v>
      </c>
      <c r="AC1039" s="17">
        <v>0.68247437456912696</v>
      </c>
      <c r="AD1039" s="17">
        <v>0.66409842888936199</v>
      </c>
      <c r="AE1039" s="17"/>
      <c r="AF1039" s="17">
        <v>0.75149997672501001</v>
      </c>
      <c r="AG1039" s="17">
        <v>0.61343025363618298</v>
      </c>
      <c r="AH1039" s="17">
        <v>0.58693203989440002</v>
      </c>
      <c r="AI1039" s="17">
        <v>0.61064632755822901</v>
      </c>
      <c r="AJ1039" s="17">
        <v>0.55484836359979195</v>
      </c>
      <c r="AK1039" s="17"/>
      <c r="AL1039" s="17">
        <v>0.52193193985838504</v>
      </c>
      <c r="AM1039" s="17">
        <v>0.59555420647249202</v>
      </c>
      <c r="AN1039" s="17">
        <v>0.71047855231859403</v>
      </c>
      <c r="AO1039" s="17">
        <v>0.79498349895952203</v>
      </c>
      <c r="AP1039" s="17">
        <v>0.80359217269757199</v>
      </c>
      <c r="AQ1039" s="17"/>
      <c r="AR1039" s="17">
        <v>0.76136874375045704</v>
      </c>
      <c r="AS1039" s="17"/>
      <c r="AT1039" s="17">
        <v>0.74852355809943605</v>
      </c>
      <c r="AU1039" s="17"/>
      <c r="AV1039" s="17">
        <v>0.816082005791534</v>
      </c>
      <c r="AW1039" s="17"/>
      <c r="AX1039" s="17">
        <v>0.68881625233389099</v>
      </c>
      <c r="AY1039" s="17">
        <v>0.73278702558164699</v>
      </c>
      <c r="AZ1039" s="17"/>
      <c r="BA1039" s="17">
        <v>0.58888184370451102</v>
      </c>
      <c r="BB1039" s="17">
        <v>0.71697422074772599</v>
      </c>
    </row>
    <row r="1040" spans="2:54">
      <c r="C1040" s="17"/>
      <c r="D1040" s="17"/>
      <c r="E1040" s="17"/>
      <c r="F1040" s="17"/>
      <c r="G1040" s="17"/>
      <c r="H1040" s="17"/>
      <c r="I1040" s="17"/>
      <c r="J1040" s="17"/>
      <c r="K1040" s="17"/>
      <c r="L1040" s="17"/>
      <c r="M1040" s="17"/>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7"/>
      <c r="AI1040" s="17"/>
      <c r="AJ1040" s="17"/>
      <c r="AK1040" s="17"/>
      <c r="AL1040" s="17"/>
      <c r="AM1040" s="17"/>
      <c r="AN1040" s="17"/>
      <c r="AO1040" s="17"/>
      <c r="AP1040" s="17"/>
      <c r="AQ1040" s="17"/>
      <c r="AR1040" s="17"/>
      <c r="AS1040" s="17"/>
      <c r="AT1040" s="17"/>
      <c r="AU1040" s="17"/>
      <c r="AV1040" s="17"/>
      <c r="AW1040" s="17"/>
      <c r="AX1040" s="17"/>
      <c r="AY1040" s="17"/>
      <c r="AZ1040" s="17"/>
      <c r="BA1040" s="17"/>
      <c r="BB1040" s="17"/>
    </row>
    <row r="1041" spans="2:54">
      <c r="B1041" s="6" t="s">
        <v>333</v>
      </c>
      <c r="C1041" s="17"/>
      <c r="D1041" s="17"/>
      <c r="E1041" s="17"/>
      <c r="F1041" s="17"/>
      <c r="G1041" s="17"/>
      <c r="H1041" s="17"/>
      <c r="I1041" s="17"/>
      <c r="J1041" s="17"/>
      <c r="K1041" s="17"/>
      <c r="L1041" s="17"/>
      <c r="M1041" s="17"/>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7"/>
      <c r="AI1041" s="17"/>
      <c r="AJ1041" s="17"/>
      <c r="AK1041" s="17"/>
      <c r="AL1041" s="17"/>
      <c r="AM1041" s="17"/>
      <c r="AN1041" s="17"/>
      <c r="AO1041" s="17"/>
      <c r="AP1041" s="17"/>
      <c r="AQ1041" s="17"/>
      <c r="AR1041" s="17"/>
      <c r="AS1041" s="17"/>
      <c r="AT1041" s="17"/>
      <c r="AU1041" s="17"/>
      <c r="AV1041" s="17"/>
      <c r="AW1041" s="17"/>
      <c r="AX1041" s="17"/>
      <c r="AY1041" s="17"/>
      <c r="AZ1041" s="17"/>
      <c r="BA1041" s="17"/>
      <c r="BB1041" s="17"/>
    </row>
    <row r="1042" spans="2:54">
      <c r="B1042" s="24" t="s">
        <v>29</v>
      </c>
      <c r="C1042" s="17"/>
      <c r="D1042" s="17"/>
      <c r="E1042" s="17"/>
      <c r="F1042" s="17"/>
      <c r="G1042" s="17"/>
      <c r="H1042" s="17"/>
      <c r="I1042" s="17"/>
      <c r="J1042" s="17"/>
      <c r="K1042" s="17"/>
      <c r="L1042" s="17"/>
      <c r="M1042" s="17"/>
      <c r="N1042" s="17"/>
      <c r="O1042" s="17"/>
      <c r="P1042" s="17"/>
      <c r="Q1042" s="17"/>
      <c r="R1042" s="17"/>
      <c r="S1042" s="17"/>
      <c r="T1042" s="17"/>
      <c r="U1042" s="17"/>
      <c r="V1042" s="17"/>
      <c r="W1042" s="17"/>
      <c r="X1042" s="17"/>
      <c r="Y1042" s="17"/>
      <c r="Z1042" s="17"/>
      <c r="AA1042" s="17"/>
      <c r="AB1042" s="17"/>
      <c r="AC1042" s="17"/>
      <c r="AD1042" s="17"/>
      <c r="AE1042" s="17"/>
      <c r="AF1042" s="17"/>
      <c r="AG1042" s="17"/>
      <c r="AH1042" s="17"/>
      <c r="AI1042" s="17"/>
      <c r="AJ1042" s="17"/>
      <c r="AK1042" s="17"/>
      <c r="AL1042" s="17"/>
      <c r="AM1042" s="17"/>
      <c r="AN1042" s="17"/>
      <c r="AO1042" s="17"/>
      <c r="AP1042" s="17"/>
      <c r="AQ1042" s="17"/>
      <c r="AR1042" s="17"/>
      <c r="AS1042" s="17"/>
      <c r="AT1042" s="17"/>
      <c r="AU1042" s="17"/>
      <c r="AV1042" s="17"/>
      <c r="AW1042" s="17"/>
      <c r="AX1042" s="17"/>
      <c r="AY1042" s="17"/>
      <c r="AZ1042" s="17"/>
      <c r="BA1042" s="17"/>
      <c r="BB1042" s="17"/>
    </row>
    <row r="1043" spans="2:54">
      <c r="B1043" t="s">
        <v>310</v>
      </c>
      <c r="C1043" s="17">
        <v>0.44027766225164799</v>
      </c>
      <c r="D1043" s="17">
        <v>0.479368477764401</v>
      </c>
      <c r="E1043" s="17">
        <v>0.403049062587785</v>
      </c>
      <c r="F1043" s="17"/>
      <c r="G1043" s="17">
        <v>0.41504358760442001</v>
      </c>
      <c r="H1043" s="17">
        <v>0.45108043365979</v>
      </c>
      <c r="I1043" s="17">
        <v>0.426430878420267</v>
      </c>
      <c r="J1043" s="17">
        <v>0.40472778183779201</v>
      </c>
      <c r="K1043" s="17">
        <v>0.46192224092991102</v>
      </c>
      <c r="L1043" s="17">
        <v>0.47314707168486297</v>
      </c>
      <c r="M1043" s="17"/>
      <c r="N1043" s="17">
        <v>0.54144715777435704</v>
      </c>
      <c r="O1043" s="17">
        <v>0.42975445465424</v>
      </c>
      <c r="P1043" s="17">
        <v>0.40411274694152499</v>
      </c>
      <c r="Q1043" s="17">
        <v>0.372194672359833</v>
      </c>
      <c r="R1043" s="17"/>
      <c r="S1043" s="17">
        <v>0.50559940604412301</v>
      </c>
      <c r="T1043" s="17">
        <v>0.444436154180122</v>
      </c>
      <c r="U1043" s="17">
        <v>0.42960344692101099</v>
      </c>
      <c r="V1043" s="17">
        <v>0.43182704321732401</v>
      </c>
      <c r="W1043" s="17">
        <v>0.39214245003478498</v>
      </c>
      <c r="X1043" s="17">
        <v>0.394091637327806</v>
      </c>
      <c r="Y1043" s="17">
        <v>0.439527266919361</v>
      </c>
      <c r="Z1043" s="17">
        <v>0.40971815811551199</v>
      </c>
      <c r="AA1043" s="17">
        <v>0.43920129039203798</v>
      </c>
      <c r="AB1043" s="17">
        <v>0.46337395794524699</v>
      </c>
      <c r="AC1043" s="17">
        <v>0.43009376312407699</v>
      </c>
      <c r="AD1043" s="17">
        <v>0.41642985833067803</v>
      </c>
      <c r="AE1043" s="17"/>
      <c r="AF1043" s="17">
        <v>0.47989800631400797</v>
      </c>
      <c r="AG1043" s="17">
        <v>0.44193526343067002</v>
      </c>
      <c r="AH1043" s="17">
        <v>0.44574003046946797</v>
      </c>
      <c r="AI1043" s="17">
        <v>0.50910632084305996</v>
      </c>
      <c r="AJ1043" s="17">
        <v>0.40665949584293498</v>
      </c>
      <c r="AK1043" s="17"/>
      <c r="AL1043" s="17">
        <v>0.35772526842656899</v>
      </c>
      <c r="AM1043" s="17">
        <v>0.40512633567414102</v>
      </c>
      <c r="AN1043" s="17">
        <v>0.49019817133749799</v>
      </c>
      <c r="AO1043" s="17">
        <v>0.57436341172524996</v>
      </c>
      <c r="AP1043" s="17">
        <v>0.63066929541525596</v>
      </c>
      <c r="AQ1043" s="17"/>
      <c r="AR1043" s="17">
        <v>0.48847372116605298</v>
      </c>
      <c r="AS1043" s="17"/>
      <c r="AT1043" s="17">
        <v>0.47306660413532098</v>
      </c>
      <c r="AU1043" s="17"/>
      <c r="AV1043" s="17">
        <v>0.54139381533294295</v>
      </c>
      <c r="AW1043" s="17"/>
      <c r="AX1043" s="17">
        <v>0.449528025583044</v>
      </c>
      <c r="AY1043" s="17">
        <v>0.45544749811318802</v>
      </c>
      <c r="AZ1043" s="17"/>
      <c r="BA1043" s="17">
        <v>0.40390931733804603</v>
      </c>
      <c r="BB1043" s="17">
        <v>0.50219998899482099</v>
      </c>
    </row>
    <row r="1044" spans="2:54">
      <c r="B1044" t="s">
        <v>311</v>
      </c>
      <c r="C1044" s="17">
        <v>0.42446015694014999</v>
      </c>
      <c r="D1044" s="17">
        <v>0.39434864956516502</v>
      </c>
      <c r="E1044" s="17">
        <v>0.45282298718033798</v>
      </c>
      <c r="F1044" s="17"/>
      <c r="G1044" s="17">
        <v>0.40109071733472901</v>
      </c>
      <c r="H1044" s="17">
        <v>0.39263929913031698</v>
      </c>
      <c r="I1044" s="17">
        <v>0.45276891526031299</v>
      </c>
      <c r="J1044" s="17">
        <v>0.45466746796415602</v>
      </c>
      <c r="K1044" s="17">
        <v>0.42243583108968102</v>
      </c>
      <c r="L1044" s="17">
        <v>0.42024526196207501</v>
      </c>
      <c r="M1044" s="17"/>
      <c r="N1044" s="17">
        <v>0.366522602870123</v>
      </c>
      <c r="O1044" s="17">
        <v>0.46416590778057998</v>
      </c>
      <c r="P1044" s="17">
        <v>0.44367576394201003</v>
      </c>
      <c r="Q1044" s="17">
        <v>0.43299715242819797</v>
      </c>
      <c r="R1044" s="17"/>
      <c r="S1044" s="17">
        <v>0.327608909406786</v>
      </c>
      <c r="T1044" s="17">
        <v>0.42470993051549799</v>
      </c>
      <c r="U1044" s="17">
        <v>0.44893934299631999</v>
      </c>
      <c r="V1044" s="17">
        <v>0.44496247627515201</v>
      </c>
      <c r="W1044" s="17">
        <v>0.47293011503556698</v>
      </c>
      <c r="X1044" s="17">
        <v>0.47185804477411097</v>
      </c>
      <c r="Y1044" s="17">
        <v>0.38374225692319303</v>
      </c>
      <c r="Z1044" s="17">
        <v>0.436713597363241</v>
      </c>
      <c r="AA1044" s="17">
        <v>0.451310165953206</v>
      </c>
      <c r="AB1044" s="17">
        <v>0.44747922355636</v>
      </c>
      <c r="AC1044" s="17">
        <v>0.39731856366947799</v>
      </c>
      <c r="AD1044" s="17">
        <v>0.463549247014786</v>
      </c>
      <c r="AE1044" s="17"/>
      <c r="AF1044" s="17">
        <v>0.41379571853394398</v>
      </c>
      <c r="AG1044" s="17">
        <v>0.451994493835568</v>
      </c>
      <c r="AH1044" s="17">
        <v>0.40838238691059497</v>
      </c>
      <c r="AI1044" s="17">
        <v>0.35185014671457798</v>
      </c>
      <c r="AJ1044" s="17">
        <v>0.42038823399849901</v>
      </c>
      <c r="AK1044" s="17"/>
      <c r="AL1044" s="17">
        <v>0.46639621523942199</v>
      </c>
      <c r="AM1044" s="17">
        <v>0.43335647695282598</v>
      </c>
      <c r="AN1044" s="17">
        <v>0.42053320020545099</v>
      </c>
      <c r="AO1044" s="17">
        <v>0.33844121872535798</v>
      </c>
      <c r="AP1044" s="17">
        <v>0.28503285628881297</v>
      </c>
      <c r="AQ1044" s="17"/>
      <c r="AR1044" s="17">
        <v>0.38822479655523601</v>
      </c>
      <c r="AS1044" s="17"/>
      <c r="AT1044" s="17">
        <v>0.41299286046301398</v>
      </c>
      <c r="AU1044" s="17"/>
      <c r="AV1044" s="17">
        <v>0.35933957976459602</v>
      </c>
      <c r="AW1044" s="17"/>
      <c r="AX1044" s="17">
        <v>0.48640237905677203</v>
      </c>
      <c r="AY1044" s="17">
        <v>0.41083739762049798</v>
      </c>
      <c r="AZ1044" s="17"/>
      <c r="BA1044" s="17">
        <v>0.457495538446545</v>
      </c>
      <c r="BB1044" s="17">
        <v>0.40643671139621901</v>
      </c>
    </row>
    <row r="1045" spans="2:54">
      <c r="B1045" t="s">
        <v>312</v>
      </c>
      <c r="C1045" s="17">
        <v>9.8387482618493505E-2</v>
      </c>
      <c r="D1045" s="17">
        <v>8.9499020153141706E-2</v>
      </c>
      <c r="E1045" s="17">
        <v>0.106985326717597</v>
      </c>
      <c r="F1045" s="17"/>
      <c r="G1045" s="17">
        <v>0.128160309923532</v>
      </c>
      <c r="H1045" s="17">
        <v>0.105415856144293</v>
      </c>
      <c r="I1045" s="17">
        <v>8.4925221130090406E-2</v>
      </c>
      <c r="J1045" s="17">
        <v>9.5387192880216298E-2</v>
      </c>
      <c r="K1045" s="17">
        <v>9.6692402592729904E-2</v>
      </c>
      <c r="L1045" s="17">
        <v>8.7546497835905707E-2</v>
      </c>
      <c r="M1045" s="17"/>
      <c r="N1045" s="17">
        <v>7.1373989903340401E-2</v>
      </c>
      <c r="O1045" s="17">
        <v>7.9481362929452806E-2</v>
      </c>
      <c r="P1045" s="17">
        <v>0.117001400668168</v>
      </c>
      <c r="Q1045" s="17">
        <v>0.130664943904898</v>
      </c>
      <c r="R1045" s="17"/>
      <c r="S1045" s="17">
        <v>0.13200567716890199</v>
      </c>
      <c r="T1045" s="17">
        <v>0.103029257548115</v>
      </c>
      <c r="U1045" s="17">
        <v>9.3635623967099096E-2</v>
      </c>
      <c r="V1045" s="17">
        <v>9.2378275033323104E-2</v>
      </c>
      <c r="W1045" s="17">
        <v>8.9882627862459999E-2</v>
      </c>
      <c r="X1045" s="17">
        <v>9.3393777443069495E-2</v>
      </c>
      <c r="Y1045" s="17">
        <v>0.13189933433852499</v>
      </c>
      <c r="Z1045" s="17">
        <v>0.102076206801394</v>
      </c>
      <c r="AA1045" s="17">
        <v>7.0218926126635398E-2</v>
      </c>
      <c r="AB1045" s="17">
        <v>6.2616455723429595E-2</v>
      </c>
      <c r="AC1045" s="17">
        <v>0.106876110064598</v>
      </c>
      <c r="AD1045" s="17">
        <v>8.8784750313352298E-2</v>
      </c>
      <c r="AE1045" s="17"/>
      <c r="AF1045" s="17">
        <v>7.8393173719020798E-2</v>
      </c>
      <c r="AG1045" s="17">
        <v>9.2082227654009099E-2</v>
      </c>
      <c r="AH1045" s="17">
        <v>0.10861315791661701</v>
      </c>
      <c r="AI1045" s="17">
        <v>8.7999981015894499E-2</v>
      </c>
      <c r="AJ1045" s="17">
        <v>0.126734822231376</v>
      </c>
      <c r="AK1045" s="17"/>
      <c r="AL1045" s="17">
        <v>0.13339371997191299</v>
      </c>
      <c r="AM1045" s="17">
        <v>0.109735499082211</v>
      </c>
      <c r="AN1045" s="17">
        <v>6.3895855386129602E-2</v>
      </c>
      <c r="AO1045" s="17">
        <v>7.1469693530116202E-2</v>
      </c>
      <c r="AP1045" s="17">
        <v>5.1472626813698998E-2</v>
      </c>
      <c r="AQ1045" s="17"/>
      <c r="AR1045" s="17">
        <v>0.107443770532397</v>
      </c>
      <c r="AS1045" s="17"/>
      <c r="AT1045" s="17">
        <v>8.8484850859832098E-2</v>
      </c>
      <c r="AU1045" s="17"/>
      <c r="AV1045" s="17">
        <v>9.1153708456996094E-2</v>
      </c>
      <c r="AW1045" s="17"/>
      <c r="AX1045" s="17">
        <v>4.54604652956863E-2</v>
      </c>
      <c r="AY1045" s="17">
        <v>0.101647002636729</v>
      </c>
      <c r="AZ1045" s="17"/>
      <c r="BA1045" s="17">
        <v>0.105343845404042</v>
      </c>
      <c r="BB1045" s="17">
        <v>6.5838042080347894E-2</v>
      </c>
    </row>
    <row r="1046" spans="2:54">
      <c r="B1046" t="s">
        <v>313</v>
      </c>
      <c r="C1046" s="17">
        <v>1.0238372212463299E-2</v>
      </c>
      <c r="D1046" s="17">
        <v>1.09502421861408E-2</v>
      </c>
      <c r="E1046" s="17">
        <v>9.5930584609339592E-3</v>
      </c>
      <c r="F1046" s="17"/>
      <c r="G1046" s="17">
        <v>1.95518590315488E-2</v>
      </c>
      <c r="H1046" s="17">
        <v>1.233644121188E-2</v>
      </c>
      <c r="I1046" s="17">
        <v>1.59719354809967E-2</v>
      </c>
      <c r="J1046" s="17">
        <v>1.04297406067674E-2</v>
      </c>
      <c r="K1046" s="17">
        <v>2.9121969671030801E-3</v>
      </c>
      <c r="L1046" s="17">
        <v>2.45055792124272E-3</v>
      </c>
      <c r="M1046" s="17"/>
      <c r="N1046" s="17">
        <v>8.7116880932507496E-3</v>
      </c>
      <c r="O1046" s="17">
        <v>6.1068547093704401E-3</v>
      </c>
      <c r="P1046" s="17">
        <v>1.4426540293398E-2</v>
      </c>
      <c r="Q1046" s="17">
        <v>1.17220515326308E-2</v>
      </c>
      <c r="R1046" s="17"/>
      <c r="S1046" s="17">
        <v>1.13505392012374E-2</v>
      </c>
      <c r="T1046" s="17">
        <v>5.2612847722407199E-3</v>
      </c>
      <c r="U1046" s="17">
        <v>1.2955237682998E-2</v>
      </c>
      <c r="V1046" s="17">
        <v>2.22044300069347E-2</v>
      </c>
      <c r="W1046" s="17">
        <v>1.42689382297112E-2</v>
      </c>
      <c r="X1046" s="17">
        <v>0</v>
      </c>
      <c r="Y1046" s="17">
        <v>8.2186169605918801E-3</v>
      </c>
      <c r="Z1046" s="17">
        <v>4.8757816910259899E-3</v>
      </c>
      <c r="AA1046" s="17">
        <v>1.0477383232756101E-2</v>
      </c>
      <c r="AB1046" s="17">
        <v>1.3423764101706301E-2</v>
      </c>
      <c r="AC1046" s="17">
        <v>1.4391040570935799E-2</v>
      </c>
      <c r="AD1046" s="17">
        <v>0</v>
      </c>
      <c r="AE1046" s="17"/>
      <c r="AF1046" s="17">
        <v>1.33414085171061E-2</v>
      </c>
      <c r="AG1046" s="17">
        <v>0</v>
      </c>
      <c r="AH1046" s="17">
        <v>1.69679908404426E-2</v>
      </c>
      <c r="AI1046" s="17">
        <v>2.0935619285744899E-2</v>
      </c>
      <c r="AJ1046" s="17">
        <v>1.11434532626844E-2</v>
      </c>
      <c r="AK1046" s="17"/>
      <c r="AL1046" s="17">
        <v>4.9700784216931597E-3</v>
      </c>
      <c r="AM1046" s="17">
        <v>2.0267907870403501E-2</v>
      </c>
      <c r="AN1046" s="17">
        <v>1.3128990773163899E-2</v>
      </c>
      <c r="AO1046" s="17">
        <v>0</v>
      </c>
      <c r="AP1046" s="17">
        <v>2.26331771522481E-2</v>
      </c>
      <c r="AQ1046" s="17"/>
      <c r="AR1046" s="17">
        <v>7.5432830094597902E-3</v>
      </c>
      <c r="AS1046" s="17"/>
      <c r="AT1046" s="17">
        <v>1.0957258935031499E-2</v>
      </c>
      <c r="AU1046" s="17"/>
      <c r="AV1046" s="17">
        <v>4.7578710705251199E-3</v>
      </c>
      <c r="AW1046" s="17"/>
      <c r="AX1046" s="17">
        <v>1.0324150029584299E-2</v>
      </c>
      <c r="AY1046" s="17">
        <v>1.36428253539533E-2</v>
      </c>
      <c r="AZ1046" s="17"/>
      <c r="BA1046" s="17">
        <v>6.4214378747741397E-3</v>
      </c>
      <c r="BB1046" s="17">
        <v>1.02743944126186E-2</v>
      </c>
    </row>
    <row r="1047" spans="2:54">
      <c r="B1047" t="s">
        <v>314</v>
      </c>
      <c r="C1047" s="17">
        <v>5.9570579276296502E-3</v>
      </c>
      <c r="D1047" s="17">
        <v>7.7776168708182797E-3</v>
      </c>
      <c r="E1047" s="17">
        <v>4.2084028432825497E-3</v>
      </c>
      <c r="F1047" s="17"/>
      <c r="G1047" s="17">
        <v>7.0563906640931503E-3</v>
      </c>
      <c r="H1047" s="17">
        <v>1.1348385941546401E-2</v>
      </c>
      <c r="I1047" s="17">
        <v>8.5403921394027506E-3</v>
      </c>
      <c r="J1047" s="17">
        <v>5.1702901282294697E-3</v>
      </c>
      <c r="K1047" s="17">
        <v>3.5561670084138502E-3</v>
      </c>
      <c r="L1047" s="17">
        <v>9.7520225751258796E-4</v>
      </c>
      <c r="M1047" s="17"/>
      <c r="N1047" s="17">
        <v>2.2684375401571298E-3</v>
      </c>
      <c r="O1047" s="17">
        <v>2.3836740480426299E-3</v>
      </c>
      <c r="P1047" s="17">
        <v>6.0225255544362104E-3</v>
      </c>
      <c r="Q1047" s="17">
        <v>1.37639563491938E-2</v>
      </c>
      <c r="R1047" s="17"/>
      <c r="S1047" s="17">
        <v>1.44459029583811E-2</v>
      </c>
      <c r="T1047" s="17">
        <v>1.6713357830697099E-3</v>
      </c>
      <c r="U1047" s="17">
        <v>3.2125756148145301E-3</v>
      </c>
      <c r="V1047" s="17">
        <v>0</v>
      </c>
      <c r="W1047" s="17">
        <v>5.5140090170655498E-3</v>
      </c>
      <c r="X1047" s="17">
        <v>8.4144911892675197E-3</v>
      </c>
      <c r="Y1047" s="17">
        <v>1.26641897037414E-2</v>
      </c>
      <c r="Z1047" s="17">
        <v>8.9286946193361093E-3</v>
      </c>
      <c r="AA1047" s="17">
        <v>5.7202004838899203E-3</v>
      </c>
      <c r="AB1047" s="17">
        <v>0</v>
      </c>
      <c r="AC1047" s="17">
        <v>6.3575025654808697E-3</v>
      </c>
      <c r="AD1047" s="17">
        <v>0</v>
      </c>
      <c r="AE1047" s="17"/>
      <c r="AF1047" s="17">
        <v>3.38684331055799E-3</v>
      </c>
      <c r="AG1047" s="17">
        <v>2.3873042116225999E-3</v>
      </c>
      <c r="AH1047" s="17">
        <v>0</v>
      </c>
      <c r="AI1047" s="17">
        <v>7.1460267451159904E-3</v>
      </c>
      <c r="AJ1047" s="17">
        <v>1.8698165119607299E-2</v>
      </c>
      <c r="AK1047" s="17"/>
      <c r="AL1047" s="17">
        <v>8.1452178918866407E-3</v>
      </c>
      <c r="AM1047" s="17">
        <v>2.7364508424829602E-3</v>
      </c>
      <c r="AN1047" s="17">
        <v>4.2625344665877104E-3</v>
      </c>
      <c r="AO1047" s="17">
        <v>5.2470546306625501E-3</v>
      </c>
      <c r="AP1047" s="17">
        <v>0</v>
      </c>
      <c r="AQ1047" s="17"/>
      <c r="AR1047" s="17">
        <v>1.52138459335888E-3</v>
      </c>
      <c r="AS1047" s="17"/>
      <c r="AT1047" s="17">
        <v>3.4396455489555402E-3</v>
      </c>
      <c r="AU1047" s="17"/>
      <c r="AV1047" s="17">
        <v>0</v>
      </c>
      <c r="AW1047" s="17"/>
      <c r="AX1047" s="17">
        <v>3.8426551834814101E-3</v>
      </c>
      <c r="AY1047" s="17">
        <v>5.1932765012011797E-3</v>
      </c>
      <c r="AZ1047" s="17"/>
      <c r="BA1047" s="17">
        <v>8.3758745148558196E-3</v>
      </c>
      <c r="BB1047" s="17">
        <v>4.4575289263665604E-3</v>
      </c>
    </row>
    <row r="1048" spans="2:54">
      <c r="B1048" t="s">
        <v>130</v>
      </c>
      <c r="C1048" s="17">
        <v>2.0679268049616201E-2</v>
      </c>
      <c r="D1048" s="17">
        <v>1.80559934603335E-2</v>
      </c>
      <c r="E1048" s="17">
        <v>2.3341162210062601E-2</v>
      </c>
      <c r="F1048" s="17"/>
      <c r="G1048" s="17">
        <v>2.9097135441677299E-2</v>
      </c>
      <c r="H1048" s="17">
        <v>2.71795839121734E-2</v>
      </c>
      <c r="I1048" s="17">
        <v>1.1362657568930999E-2</v>
      </c>
      <c r="J1048" s="17">
        <v>2.9617526582838401E-2</v>
      </c>
      <c r="K1048" s="17">
        <v>1.2481161412160701E-2</v>
      </c>
      <c r="L1048" s="17">
        <v>1.5635408338401002E-2</v>
      </c>
      <c r="M1048" s="17"/>
      <c r="N1048" s="17">
        <v>9.6761238187717796E-3</v>
      </c>
      <c r="O1048" s="17">
        <v>1.81077458783147E-2</v>
      </c>
      <c r="P1048" s="17">
        <v>1.47610226004625E-2</v>
      </c>
      <c r="Q1048" s="17">
        <v>3.8657223425246502E-2</v>
      </c>
      <c r="R1048" s="17"/>
      <c r="S1048" s="17">
        <v>8.9895652205706205E-3</v>
      </c>
      <c r="T1048" s="17">
        <v>2.08920372009553E-2</v>
      </c>
      <c r="U1048" s="17">
        <v>1.16537728177583E-2</v>
      </c>
      <c r="V1048" s="17">
        <v>8.6277754672658899E-3</v>
      </c>
      <c r="W1048" s="17">
        <v>2.5261859820411101E-2</v>
      </c>
      <c r="X1048" s="17">
        <v>3.2242049265746101E-2</v>
      </c>
      <c r="Y1048" s="17">
        <v>2.3948335154587001E-2</v>
      </c>
      <c r="Z1048" s="17">
        <v>3.7687561409490901E-2</v>
      </c>
      <c r="AA1048" s="17">
        <v>2.3072033811474501E-2</v>
      </c>
      <c r="AB1048" s="17">
        <v>1.31065986732568E-2</v>
      </c>
      <c r="AC1048" s="17">
        <v>4.49630200054306E-2</v>
      </c>
      <c r="AD1048" s="17">
        <v>3.1236144341183499E-2</v>
      </c>
      <c r="AE1048" s="17"/>
      <c r="AF1048" s="17">
        <v>1.1184849605362699E-2</v>
      </c>
      <c r="AG1048" s="17">
        <v>1.16007108681302E-2</v>
      </c>
      <c r="AH1048" s="17">
        <v>2.0296433862878001E-2</v>
      </c>
      <c r="AI1048" s="17">
        <v>2.29619053956071E-2</v>
      </c>
      <c r="AJ1048" s="17">
        <v>1.6375829544898701E-2</v>
      </c>
      <c r="AK1048" s="17"/>
      <c r="AL1048" s="17">
        <v>2.93695000485165E-2</v>
      </c>
      <c r="AM1048" s="17">
        <v>2.8777329577934999E-2</v>
      </c>
      <c r="AN1048" s="17">
        <v>7.9812478311693004E-3</v>
      </c>
      <c r="AO1048" s="17">
        <v>1.0478621388612301E-2</v>
      </c>
      <c r="AP1048" s="17">
        <v>1.0192044329983699E-2</v>
      </c>
      <c r="AQ1048" s="17"/>
      <c r="AR1048" s="17">
        <v>6.7930441434946804E-3</v>
      </c>
      <c r="AS1048" s="17"/>
      <c r="AT1048" s="17">
        <v>1.1058780057846501E-2</v>
      </c>
      <c r="AU1048" s="17"/>
      <c r="AV1048" s="17">
        <v>3.35502537494046E-3</v>
      </c>
      <c r="AW1048" s="17"/>
      <c r="AX1048" s="17">
        <v>4.44232485143188E-3</v>
      </c>
      <c r="AY1048" s="17">
        <v>1.32319997744313E-2</v>
      </c>
      <c r="AZ1048" s="17"/>
      <c r="BA1048" s="17">
        <v>1.8453986421738101E-2</v>
      </c>
      <c r="BB1048" s="17">
        <v>1.0793334189626899E-2</v>
      </c>
    </row>
    <row r="1049" spans="2:54">
      <c r="B1049" t="s">
        <v>315</v>
      </c>
      <c r="C1049" s="17">
        <v>0.86473781919179704</v>
      </c>
      <c r="D1049" s="17">
        <v>0.87371712732956597</v>
      </c>
      <c r="E1049" s="17">
        <v>0.85587204976812403</v>
      </c>
      <c r="F1049" s="17"/>
      <c r="G1049" s="17">
        <v>0.81613430493914796</v>
      </c>
      <c r="H1049" s="17">
        <v>0.84371973279010704</v>
      </c>
      <c r="I1049" s="17">
        <v>0.87919979368057899</v>
      </c>
      <c r="J1049" s="17">
        <v>0.85939524980194804</v>
      </c>
      <c r="K1049" s="17">
        <v>0.88435807201959304</v>
      </c>
      <c r="L1049" s="17">
        <v>0.89339233364693804</v>
      </c>
      <c r="M1049" s="17"/>
      <c r="N1049" s="17">
        <v>0.90796976064447998</v>
      </c>
      <c r="O1049" s="17">
        <v>0.89392036243481998</v>
      </c>
      <c r="P1049" s="17">
        <v>0.84778851088353502</v>
      </c>
      <c r="Q1049" s="17">
        <v>0.80519182478803097</v>
      </c>
      <c r="R1049" s="17"/>
      <c r="S1049" s="17">
        <v>0.83320831545090801</v>
      </c>
      <c r="T1049" s="17">
        <v>0.86914608469561905</v>
      </c>
      <c r="U1049" s="17">
        <v>0.87854278991733004</v>
      </c>
      <c r="V1049" s="17">
        <v>0.87678951949247597</v>
      </c>
      <c r="W1049" s="17">
        <v>0.86507256507035202</v>
      </c>
      <c r="X1049" s="17">
        <v>0.86594968210191703</v>
      </c>
      <c r="Y1049" s="17">
        <v>0.82326952384255403</v>
      </c>
      <c r="Z1049" s="17">
        <v>0.84643175547875305</v>
      </c>
      <c r="AA1049" s="17">
        <v>0.89051145634524398</v>
      </c>
      <c r="AB1049" s="17">
        <v>0.91085318150160699</v>
      </c>
      <c r="AC1049" s="17">
        <v>0.82741232679355503</v>
      </c>
      <c r="AD1049" s="17">
        <v>0.87997910534546397</v>
      </c>
      <c r="AE1049" s="17"/>
      <c r="AF1049" s="17">
        <v>0.89369372484795195</v>
      </c>
      <c r="AG1049" s="17">
        <v>0.89392975726623802</v>
      </c>
      <c r="AH1049" s="17">
        <v>0.854122417380063</v>
      </c>
      <c r="AI1049" s="17">
        <v>0.86095646755763799</v>
      </c>
      <c r="AJ1049" s="17">
        <v>0.82704772984143404</v>
      </c>
      <c r="AK1049" s="17"/>
      <c r="AL1049" s="17">
        <v>0.82412148366599103</v>
      </c>
      <c r="AM1049" s="17">
        <v>0.838482812626968</v>
      </c>
      <c r="AN1049" s="17">
        <v>0.91073137154294903</v>
      </c>
      <c r="AO1049" s="17">
        <v>0.912804630450609</v>
      </c>
      <c r="AP1049" s="17">
        <v>0.91570215170406899</v>
      </c>
      <c r="AQ1049" s="17"/>
      <c r="AR1049" s="17">
        <v>0.87669851772128904</v>
      </c>
      <c r="AS1049" s="17"/>
      <c r="AT1049" s="17">
        <v>0.88605946459833396</v>
      </c>
      <c r="AU1049" s="17"/>
      <c r="AV1049" s="17">
        <v>0.90073339509753803</v>
      </c>
      <c r="AW1049" s="17"/>
      <c r="AX1049" s="17">
        <v>0.93593040463981603</v>
      </c>
      <c r="AY1049" s="17">
        <v>0.86628489573368495</v>
      </c>
      <c r="AZ1049" s="17"/>
      <c r="BA1049" s="17">
        <v>0.86140485578459003</v>
      </c>
      <c r="BB1049" s="17">
        <v>0.90863670039104005</v>
      </c>
    </row>
    <row r="1050" spans="2:54">
      <c r="B1050" t="s">
        <v>316</v>
      </c>
      <c r="C1050" s="17">
        <v>1.6195430140092899E-2</v>
      </c>
      <c r="D1050" s="17">
        <v>1.87278590569591E-2</v>
      </c>
      <c r="E1050" s="17">
        <v>1.38014613042165E-2</v>
      </c>
      <c r="F1050" s="17"/>
      <c r="G1050" s="17">
        <v>2.6608249695641899E-2</v>
      </c>
      <c r="H1050" s="17">
        <v>2.3684827153426399E-2</v>
      </c>
      <c r="I1050" s="17">
        <v>2.45123276203995E-2</v>
      </c>
      <c r="J1050" s="17">
        <v>1.56000307349968E-2</v>
      </c>
      <c r="K1050" s="17">
        <v>6.4683639755169298E-3</v>
      </c>
      <c r="L1050" s="17">
        <v>3.4257601787553099E-3</v>
      </c>
      <c r="M1050" s="17"/>
      <c r="N1050" s="17">
        <v>1.0980125633407899E-2</v>
      </c>
      <c r="O1050" s="17">
        <v>8.4905287574130704E-3</v>
      </c>
      <c r="P1050" s="17">
        <v>2.0449065847834201E-2</v>
      </c>
      <c r="Q1050" s="17">
        <v>2.5486007881824601E-2</v>
      </c>
      <c r="R1050" s="17"/>
      <c r="S1050" s="17">
        <v>2.5796442159618599E-2</v>
      </c>
      <c r="T1050" s="17">
        <v>6.9326205553104196E-3</v>
      </c>
      <c r="U1050" s="17">
        <v>1.61678132978125E-2</v>
      </c>
      <c r="V1050" s="17">
        <v>2.22044300069347E-2</v>
      </c>
      <c r="W1050" s="17">
        <v>1.9782947246776799E-2</v>
      </c>
      <c r="X1050" s="17">
        <v>8.4144911892675197E-3</v>
      </c>
      <c r="Y1050" s="17">
        <v>2.08828066643333E-2</v>
      </c>
      <c r="Z1050" s="17">
        <v>1.38044763103621E-2</v>
      </c>
      <c r="AA1050" s="17">
        <v>1.6197583716646001E-2</v>
      </c>
      <c r="AB1050" s="17">
        <v>1.3423764101706301E-2</v>
      </c>
      <c r="AC1050" s="17">
        <v>2.0748543136416699E-2</v>
      </c>
      <c r="AD1050" s="17">
        <v>0</v>
      </c>
      <c r="AE1050" s="17"/>
      <c r="AF1050" s="17">
        <v>1.67282518276641E-2</v>
      </c>
      <c r="AG1050" s="17">
        <v>2.3873042116225999E-3</v>
      </c>
      <c r="AH1050" s="17">
        <v>1.69679908404426E-2</v>
      </c>
      <c r="AI1050" s="17">
        <v>2.8081646030860798E-2</v>
      </c>
      <c r="AJ1050" s="17">
        <v>2.9841618382291699E-2</v>
      </c>
      <c r="AK1050" s="17"/>
      <c r="AL1050" s="17">
        <v>1.31152963135798E-2</v>
      </c>
      <c r="AM1050" s="17">
        <v>2.3004358712886499E-2</v>
      </c>
      <c r="AN1050" s="17">
        <v>1.7391525239751598E-2</v>
      </c>
      <c r="AO1050" s="17">
        <v>5.2470546306625501E-3</v>
      </c>
      <c r="AP1050" s="17">
        <v>2.26331771522481E-2</v>
      </c>
      <c r="AQ1050" s="17"/>
      <c r="AR1050" s="17">
        <v>9.0646676028186702E-3</v>
      </c>
      <c r="AS1050" s="17"/>
      <c r="AT1050" s="17">
        <v>1.4396904483987E-2</v>
      </c>
      <c r="AU1050" s="17"/>
      <c r="AV1050" s="17">
        <v>4.7578710705251199E-3</v>
      </c>
      <c r="AW1050" s="17"/>
      <c r="AX1050" s="17">
        <v>1.41668052130657E-2</v>
      </c>
      <c r="AY1050" s="17">
        <v>1.88361018551544E-2</v>
      </c>
      <c r="AZ1050" s="17"/>
      <c r="BA1050" s="17">
        <v>1.479731238963E-2</v>
      </c>
      <c r="BB1050" s="17">
        <v>1.47319233389852E-2</v>
      </c>
    </row>
    <row r="1051" spans="2:54">
      <c r="B1051" t="s">
        <v>308</v>
      </c>
      <c r="C1051" s="17">
        <v>0.84854238905170398</v>
      </c>
      <c r="D1051" s="17">
        <v>0.85498926827260602</v>
      </c>
      <c r="E1051" s="17">
        <v>0.84207058846390703</v>
      </c>
      <c r="F1051" s="17"/>
      <c r="G1051" s="17">
        <v>0.78952605524350605</v>
      </c>
      <c r="H1051" s="17">
        <v>0.82003490563668102</v>
      </c>
      <c r="I1051" s="17">
        <v>0.85468746606017998</v>
      </c>
      <c r="J1051" s="17">
        <v>0.84379521906695198</v>
      </c>
      <c r="K1051" s="17">
        <v>0.87788970804407596</v>
      </c>
      <c r="L1051" s="17">
        <v>0.88996657346818298</v>
      </c>
      <c r="M1051" s="17"/>
      <c r="N1051" s="17">
        <v>0.89698963501107198</v>
      </c>
      <c r="O1051" s="17">
        <v>0.88542983367740602</v>
      </c>
      <c r="P1051" s="17">
        <v>0.827339445035701</v>
      </c>
      <c r="Q1051" s="17">
        <v>0.77970581690620699</v>
      </c>
      <c r="R1051" s="17"/>
      <c r="S1051" s="17">
        <v>0.80741187329129005</v>
      </c>
      <c r="T1051" s="17">
        <v>0.86221346414030897</v>
      </c>
      <c r="U1051" s="17">
        <v>0.86237497661951801</v>
      </c>
      <c r="V1051" s="17">
        <v>0.85458508948554102</v>
      </c>
      <c r="W1051" s="17">
        <v>0.84528961782357503</v>
      </c>
      <c r="X1051" s="17">
        <v>0.85753519091264896</v>
      </c>
      <c r="Y1051" s="17">
        <v>0.80238671717822097</v>
      </c>
      <c r="Z1051" s="17">
        <v>0.83262727916839097</v>
      </c>
      <c r="AA1051" s="17">
        <v>0.87431387262859805</v>
      </c>
      <c r="AB1051" s="17">
        <v>0.89742941739990101</v>
      </c>
      <c r="AC1051" s="17">
        <v>0.80666378365713798</v>
      </c>
      <c r="AD1051" s="17">
        <v>0.87997910534546397</v>
      </c>
      <c r="AE1051" s="17"/>
      <c r="AF1051" s="17">
        <v>0.87696547302028804</v>
      </c>
      <c r="AG1051" s="17">
        <v>0.89154245305461599</v>
      </c>
      <c r="AH1051" s="17">
        <v>0.83715442653962002</v>
      </c>
      <c r="AI1051" s="17">
        <v>0.83287482152677705</v>
      </c>
      <c r="AJ1051" s="17">
        <v>0.797206111459142</v>
      </c>
      <c r="AK1051" s="17"/>
      <c r="AL1051" s="17">
        <v>0.81100618735241103</v>
      </c>
      <c r="AM1051" s="17">
        <v>0.81547845391408103</v>
      </c>
      <c r="AN1051" s="17">
        <v>0.89333984630319796</v>
      </c>
      <c r="AO1051" s="17">
        <v>0.90755757581994601</v>
      </c>
      <c r="AP1051" s="17">
        <v>0.89306897455182099</v>
      </c>
      <c r="AQ1051" s="17"/>
      <c r="AR1051" s="17">
        <v>0.86763385011847105</v>
      </c>
      <c r="AS1051" s="17"/>
      <c r="AT1051" s="17">
        <v>0.87166256011434695</v>
      </c>
      <c r="AU1051" s="17"/>
      <c r="AV1051" s="17">
        <v>0.89597552402701297</v>
      </c>
      <c r="AW1051" s="17"/>
      <c r="AX1051" s="17">
        <v>0.92176359942675001</v>
      </c>
      <c r="AY1051" s="17">
        <v>0.847448793878531</v>
      </c>
      <c r="AZ1051" s="17"/>
      <c r="BA1051" s="17">
        <v>0.84660754339496003</v>
      </c>
      <c r="BB1051" s="17">
        <v>0.89390477705205496</v>
      </c>
    </row>
    <row r="1052" spans="2:54">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row>
    <row r="1053" spans="2:54">
      <c r="B1053" s="6" t="s">
        <v>334</v>
      </c>
      <c r="C1053" s="17"/>
      <c r="D1053" s="17"/>
      <c r="E1053" s="17"/>
      <c r="F1053" s="17"/>
      <c r="G1053" s="17"/>
      <c r="H1053" s="17"/>
      <c r="I1053" s="17"/>
      <c r="J1053" s="17"/>
      <c r="K1053" s="17"/>
      <c r="L1053" s="17"/>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7"/>
      <c r="AI1053" s="17"/>
      <c r="AJ1053" s="17"/>
      <c r="AK1053" s="17"/>
      <c r="AL1053" s="17"/>
      <c r="AM1053" s="17"/>
      <c r="AN1053" s="17"/>
      <c r="AO1053" s="17"/>
      <c r="AP1053" s="17"/>
      <c r="AQ1053" s="17"/>
      <c r="AR1053" s="17"/>
      <c r="AS1053" s="17"/>
      <c r="AT1053" s="17"/>
      <c r="AU1053" s="17"/>
      <c r="AV1053" s="17"/>
      <c r="AW1053" s="17"/>
      <c r="AX1053" s="17"/>
      <c r="AY1053" s="17"/>
      <c r="AZ1053" s="17"/>
      <c r="BA1053" s="17"/>
      <c r="BB1053" s="17"/>
    </row>
    <row r="1054" spans="2:54">
      <c r="B1054" s="24" t="s">
        <v>29</v>
      </c>
      <c r="C1054" s="17"/>
      <c r="D1054" s="17"/>
      <c r="E1054" s="17"/>
      <c r="F1054" s="17"/>
      <c r="G1054" s="17"/>
      <c r="H1054" s="17"/>
      <c r="I1054" s="17"/>
      <c r="J1054" s="17"/>
      <c r="K1054" s="17"/>
      <c r="L1054" s="17"/>
      <c r="M1054" s="17"/>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c r="AT1054" s="17"/>
      <c r="AU1054" s="17"/>
      <c r="AV1054" s="17"/>
      <c r="AW1054" s="17"/>
      <c r="AX1054" s="17"/>
      <c r="AY1054" s="17"/>
      <c r="AZ1054" s="17"/>
      <c r="BA1054" s="17"/>
      <c r="BB1054" s="17"/>
    </row>
    <row r="1055" spans="2:54">
      <c r="B1055" t="s">
        <v>335</v>
      </c>
      <c r="C1055" s="17">
        <v>0.45740458054934102</v>
      </c>
      <c r="D1055" s="17">
        <v>0.45721963144050698</v>
      </c>
      <c r="E1055" s="17">
        <v>0.45563671301134601</v>
      </c>
      <c r="F1055" s="17"/>
      <c r="G1055" s="17">
        <v>0.370047149386459</v>
      </c>
      <c r="H1055" s="17">
        <v>0.38089516579192201</v>
      </c>
      <c r="I1055" s="17">
        <v>0.42027727743795401</v>
      </c>
      <c r="J1055" s="17">
        <v>0.45225770150462602</v>
      </c>
      <c r="K1055" s="17">
        <v>0.50426687901949496</v>
      </c>
      <c r="L1055" s="17">
        <v>0.58021421642402604</v>
      </c>
      <c r="M1055" s="17"/>
      <c r="N1055" s="17">
        <v>0.54170982137252</v>
      </c>
      <c r="O1055" s="17">
        <v>0.47093147119374501</v>
      </c>
      <c r="P1055" s="17">
        <v>0.40408358876461298</v>
      </c>
      <c r="Q1055" s="17">
        <v>0.40053035329778902</v>
      </c>
      <c r="R1055" s="17"/>
      <c r="S1055" s="17">
        <v>0.41476680187986797</v>
      </c>
      <c r="T1055" s="17">
        <v>0.49509025336000301</v>
      </c>
      <c r="U1055" s="17">
        <v>0.51042392589490604</v>
      </c>
      <c r="V1055" s="17">
        <v>0.47566918459889601</v>
      </c>
      <c r="W1055" s="17">
        <v>0.48385853229019199</v>
      </c>
      <c r="X1055" s="17">
        <v>0.429387862753703</v>
      </c>
      <c r="Y1055" s="17">
        <v>0.443118976284124</v>
      </c>
      <c r="Z1055" s="17">
        <v>0.42891754770815999</v>
      </c>
      <c r="AA1055" s="17">
        <v>0.47689439026171498</v>
      </c>
      <c r="AB1055" s="17">
        <v>0.43688679956597598</v>
      </c>
      <c r="AC1055" s="17">
        <v>0.431423697495949</v>
      </c>
      <c r="AD1055" s="17">
        <v>0.428363992876932</v>
      </c>
      <c r="AE1055" s="17"/>
      <c r="AF1055" s="17">
        <v>0.46834028767357899</v>
      </c>
      <c r="AG1055" s="17">
        <v>0.49044073367921398</v>
      </c>
      <c r="AH1055" s="17">
        <v>0.50705708883676603</v>
      </c>
      <c r="AI1055" s="17">
        <v>0.51494906207355995</v>
      </c>
      <c r="AJ1055" s="17">
        <v>0.40231483400206097</v>
      </c>
      <c r="AK1055" s="17"/>
      <c r="AL1055" s="17">
        <v>0.419502544747757</v>
      </c>
      <c r="AM1055" s="17">
        <v>0.43672581887870499</v>
      </c>
      <c r="AN1055" s="17">
        <v>0.49073164765545801</v>
      </c>
      <c r="AO1055" s="17">
        <v>0.47323840002745399</v>
      </c>
      <c r="AP1055" s="17">
        <v>0.53792988406319797</v>
      </c>
      <c r="AQ1055" s="17"/>
      <c r="AR1055" s="17">
        <v>0.468309133122433</v>
      </c>
      <c r="AS1055" s="17"/>
      <c r="AT1055" s="17">
        <v>0.45354948686255703</v>
      </c>
      <c r="AU1055" s="17"/>
      <c r="AV1055" s="17">
        <v>0.50556920973654396</v>
      </c>
      <c r="AW1055" s="17"/>
      <c r="AX1055" s="17">
        <v>0.55781336462647702</v>
      </c>
      <c r="AY1055" s="17">
        <v>0.46476054106620301</v>
      </c>
      <c r="AZ1055" s="17"/>
      <c r="BA1055" s="17">
        <v>0.46431267376559998</v>
      </c>
      <c r="BB1055" s="17">
        <v>0.49780074259124102</v>
      </c>
    </row>
    <row r="1056" spans="2:54">
      <c r="B1056" t="s">
        <v>336</v>
      </c>
      <c r="C1056" s="17">
        <v>0.45134399146776999</v>
      </c>
      <c r="D1056" s="17">
        <v>0.47143835390650901</v>
      </c>
      <c r="E1056" s="17">
        <v>0.43271746630411501</v>
      </c>
      <c r="F1056" s="17"/>
      <c r="G1056" s="17">
        <v>0.36261901999108798</v>
      </c>
      <c r="H1056" s="17">
        <v>0.386252309214278</v>
      </c>
      <c r="I1056" s="17">
        <v>0.39837135975986898</v>
      </c>
      <c r="J1056" s="17">
        <v>0.43579775950599098</v>
      </c>
      <c r="K1056" s="17">
        <v>0.53567740277579201</v>
      </c>
      <c r="L1056" s="17">
        <v>0.561904344307253</v>
      </c>
      <c r="M1056" s="17"/>
      <c r="N1056" s="17">
        <v>0.53570479566984197</v>
      </c>
      <c r="O1056" s="17">
        <v>0.47245353344536001</v>
      </c>
      <c r="P1056" s="17">
        <v>0.408077153095252</v>
      </c>
      <c r="Q1056" s="17">
        <v>0.37757662482425303</v>
      </c>
      <c r="R1056" s="17"/>
      <c r="S1056" s="17">
        <v>0.41106257933056001</v>
      </c>
      <c r="T1056" s="17">
        <v>0.49244737400218702</v>
      </c>
      <c r="U1056" s="17">
        <v>0.48992195734426502</v>
      </c>
      <c r="V1056" s="17">
        <v>0.53672932106421301</v>
      </c>
      <c r="W1056" s="17">
        <v>0.435883571100874</v>
      </c>
      <c r="X1056" s="17">
        <v>0.44042788019102902</v>
      </c>
      <c r="Y1056" s="17">
        <v>0.44448760825310701</v>
      </c>
      <c r="Z1056" s="17">
        <v>0.39694895252780299</v>
      </c>
      <c r="AA1056" s="17">
        <v>0.42951939709019399</v>
      </c>
      <c r="AB1056" s="17">
        <v>0.42656241761753999</v>
      </c>
      <c r="AC1056" s="17">
        <v>0.44795962289691599</v>
      </c>
      <c r="AD1056" s="17">
        <v>0.42142179355675202</v>
      </c>
      <c r="AE1056" s="17"/>
      <c r="AF1056" s="17">
        <v>0.45584311083218998</v>
      </c>
      <c r="AG1056" s="17">
        <v>0.48285864239362802</v>
      </c>
      <c r="AH1056" s="17">
        <v>0.48221586508671699</v>
      </c>
      <c r="AI1056" s="17">
        <v>0.48612900861591302</v>
      </c>
      <c r="AJ1056" s="17">
        <v>0.41761297851817197</v>
      </c>
      <c r="AK1056" s="17"/>
      <c r="AL1056" s="17">
        <v>0.40896291478560798</v>
      </c>
      <c r="AM1056" s="17">
        <v>0.416577064453301</v>
      </c>
      <c r="AN1056" s="17">
        <v>0.50119281575542796</v>
      </c>
      <c r="AO1056" s="17">
        <v>0.48224284242189303</v>
      </c>
      <c r="AP1056" s="17">
        <v>0.57051507735240903</v>
      </c>
      <c r="AQ1056" s="17"/>
      <c r="AR1056" s="17">
        <v>0.44339447211184002</v>
      </c>
      <c r="AS1056" s="17"/>
      <c r="AT1056" s="17">
        <v>0.43296326737965801</v>
      </c>
      <c r="AU1056" s="17"/>
      <c r="AV1056" s="17">
        <v>0.49643611785751202</v>
      </c>
      <c r="AW1056" s="17"/>
      <c r="AX1056" s="17">
        <v>0.52403142731353003</v>
      </c>
      <c r="AY1056" s="17">
        <v>0.43019214356674101</v>
      </c>
      <c r="AZ1056" s="17"/>
      <c r="BA1056" s="17">
        <v>0.456559749080998</v>
      </c>
      <c r="BB1056" s="17">
        <v>0.49153739691915499</v>
      </c>
    </row>
    <row r="1057" spans="2:54">
      <c r="B1057" t="s">
        <v>337</v>
      </c>
      <c r="C1057" s="17">
        <v>0.44676175501347798</v>
      </c>
      <c r="D1057" s="17">
        <v>0.49729505867956297</v>
      </c>
      <c r="E1057" s="17">
        <v>0.399032922742659</v>
      </c>
      <c r="F1057" s="17"/>
      <c r="G1057" s="17">
        <v>0.38564819251164401</v>
      </c>
      <c r="H1057" s="17">
        <v>0.393811097453377</v>
      </c>
      <c r="I1057" s="17">
        <v>0.420150900224045</v>
      </c>
      <c r="J1057" s="17">
        <v>0.42224774782595398</v>
      </c>
      <c r="K1057" s="17">
        <v>0.48422698769474398</v>
      </c>
      <c r="L1057" s="17">
        <v>0.54637066905201104</v>
      </c>
      <c r="M1057" s="17"/>
      <c r="N1057" s="17">
        <v>0.53003312986151996</v>
      </c>
      <c r="O1057" s="17">
        <v>0.44375189863888098</v>
      </c>
      <c r="P1057" s="17">
        <v>0.42338737188725001</v>
      </c>
      <c r="Q1057" s="17">
        <v>0.38341906986037999</v>
      </c>
      <c r="R1057" s="17"/>
      <c r="S1057" s="17">
        <v>0.42085222382040999</v>
      </c>
      <c r="T1057" s="17">
        <v>0.46062669822783697</v>
      </c>
      <c r="U1057" s="17">
        <v>0.47263843765900199</v>
      </c>
      <c r="V1057" s="17">
        <v>0.45167426125117699</v>
      </c>
      <c r="W1057" s="17">
        <v>0.44908515071903299</v>
      </c>
      <c r="X1057" s="17">
        <v>0.46680278278751502</v>
      </c>
      <c r="Y1057" s="17">
        <v>0.44423165610522197</v>
      </c>
      <c r="Z1057" s="17">
        <v>0.34764269542061199</v>
      </c>
      <c r="AA1057" s="17">
        <v>0.474560520785832</v>
      </c>
      <c r="AB1057" s="17">
        <v>0.45955881677117899</v>
      </c>
      <c r="AC1057" s="17">
        <v>0.40706833946799398</v>
      </c>
      <c r="AD1057" s="17">
        <v>0.42285757803249202</v>
      </c>
      <c r="AE1057" s="17"/>
      <c r="AF1057" s="17">
        <v>0.47279337490381701</v>
      </c>
      <c r="AG1057" s="17">
        <v>0.486976890839731</v>
      </c>
      <c r="AH1057" s="17">
        <v>0.45442066360272099</v>
      </c>
      <c r="AI1057" s="17">
        <v>0.45595386893074302</v>
      </c>
      <c r="AJ1057" s="17">
        <v>0.401725459435747</v>
      </c>
      <c r="AK1057" s="17"/>
      <c r="AL1057" s="17">
        <v>0.41194967886306999</v>
      </c>
      <c r="AM1057" s="17">
        <v>0.40827885266356601</v>
      </c>
      <c r="AN1057" s="17">
        <v>0.50000424296397294</v>
      </c>
      <c r="AO1057" s="17">
        <v>0.50687235917566098</v>
      </c>
      <c r="AP1057" s="17">
        <v>0.52057056461259799</v>
      </c>
      <c r="AQ1057" s="17"/>
      <c r="AR1057" s="17">
        <v>0.46785271695040398</v>
      </c>
      <c r="AS1057" s="17"/>
      <c r="AT1057" s="17">
        <v>0.42394718243308099</v>
      </c>
      <c r="AU1057" s="17"/>
      <c r="AV1057" s="17">
        <v>0.48502186905646999</v>
      </c>
      <c r="AW1057" s="17"/>
      <c r="AX1057" s="17">
        <v>0.50724844030969196</v>
      </c>
      <c r="AY1057" s="17">
        <v>0.46019574389013901</v>
      </c>
      <c r="AZ1057" s="17"/>
      <c r="BA1057" s="17">
        <v>0.44581616388651502</v>
      </c>
      <c r="BB1057" s="17">
        <v>0.49518369627081199</v>
      </c>
    </row>
    <row r="1058" spans="2:54">
      <c r="B1058" t="s">
        <v>338</v>
      </c>
      <c r="C1058" s="17">
        <v>0.40312689692501902</v>
      </c>
      <c r="D1058" s="17">
        <v>0.40072007161539402</v>
      </c>
      <c r="E1058" s="17">
        <v>0.40450969251391</v>
      </c>
      <c r="F1058" s="17"/>
      <c r="G1058" s="17">
        <v>0.285802756772008</v>
      </c>
      <c r="H1058" s="17">
        <v>0.33888362009747702</v>
      </c>
      <c r="I1058" s="17">
        <v>0.36280843264149498</v>
      </c>
      <c r="J1058" s="17">
        <v>0.36803773316125499</v>
      </c>
      <c r="K1058" s="17">
        <v>0.473115781728152</v>
      </c>
      <c r="L1058" s="17">
        <v>0.54713096900031799</v>
      </c>
      <c r="M1058" s="17"/>
      <c r="N1058" s="17">
        <v>0.48006037063083601</v>
      </c>
      <c r="O1058" s="17">
        <v>0.41461954460176398</v>
      </c>
      <c r="P1058" s="17">
        <v>0.34646242685470502</v>
      </c>
      <c r="Q1058" s="17">
        <v>0.356498140489173</v>
      </c>
      <c r="R1058" s="17"/>
      <c r="S1058" s="17">
        <v>0.33423722282190799</v>
      </c>
      <c r="T1058" s="17">
        <v>0.46757176208735601</v>
      </c>
      <c r="U1058" s="17">
        <v>0.45782614859029003</v>
      </c>
      <c r="V1058" s="17">
        <v>0.44356698803806599</v>
      </c>
      <c r="W1058" s="17">
        <v>0.37587952196420599</v>
      </c>
      <c r="X1058" s="17">
        <v>0.40039208070277299</v>
      </c>
      <c r="Y1058" s="17">
        <v>0.35903215777216002</v>
      </c>
      <c r="Z1058" s="17">
        <v>0.382195414393733</v>
      </c>
      <c r="AA1058" s="17">
        <v>0.41978397338073897</v>
      </c>
      <c r="AB1058" s="17">
        <v>0.39944545269001303</v>
      </c>
      <c r="AC1058" s="17">
        <v>0.409010114635526</v>
      </c>
      <c r="AD1058" s="17">
        <v>0.33546617666657202</v>
      </c>
      <c r="AE1058" s="17"/>
      <c r="AF1058" s="17">
        <v>0.40504480930416997</v>
      </c>
      <c r="AG1058" s="17">
        <v>0.42692358783658002</v>
      </c>
      <c r="AH1058" s="17">
        <v>0.42790989260114398</v>
      </c>
      <c r="AI1058" s="17">
        <v>0.43111074103498997</v>
      </c>
      <c r="AJ1058" s="17">
        <v>0.36155638815506402</v>
      </c>
      <c r="AK1058" s="17"/>
      <c r="AL1058" s="17">
        <v>0.366725991259711</v>
      </c>
      <c r="AM1058" s="17">
        <v>0.38426669428974802</v>
      </c>
      <c r="AN1058" s="17">
        <v>0.430751339432217</v>
      </c>
      <c r="AO1058" s="17">
        <v>0.41697016509644902</v>
      </c>
      <c r="AP1058" s="17">
        <v>0.45657526191037601</v>
      </c>
      <c r="AQ1058" s="17"/>
      <c r="AR1058" s="17">
        <v>0.39872394800897298</v>
      </c>
      <c r="AS1058" s="17"/>
      <c r="AT1058" s="17">
        <v>0.33507235017652598</v>
      </c>
      <c r="AU1058" s="17"/>
      <c r="AV1058" s="17">
        <v>0.45292488847381002</v>
      </c>
      <c r="AW1058" s="17"/>
      <c r="AX1058" s="17">
        <v>0.484669284345144</v>
      </c>
      <c r="AY1058" s="17">
        <v>0.38359400471119598</v>
      </c>
      <c r="AZ1058" s="17"/>
      <c r="BA1058" s="17">
        <v>0.432995601701752</v>
      </c>
      <c r="BB1058" s="17">
        <v>0.42968145144886799</v>
      </c>
    </row>
    <row r="1059" spans="2:54">
      <c r="B1059" t="s">
        <v>339</v>
      </c>
      <c r="C1059" s="17">
        <v>0.39772233984879901</v>
      </c>
      <c r="D1059" s="17">
        <v>0.41478444299748701</v>
      </c>
      <c r="E1059" s="17">
        <v>0.38130017836462299</v>
      </c>
      <c r="F1059" s="17"/>
      <c r="G1059" s="17">
        <v>0.37409492675772199</v>
      </c>
      <c r="H1059" s="17">
        <v>0.37064014599527201</v>
      </c>
      <c r="I1059" s="17">
        <v>0.37507382788834898</v>
      </c>
      <c r="J1059" s="17">
        <v>0.38340977605819598</v>
      </c>
      <c r="K1059" s="17">
        <v>0.40819147099824499</v>
      </c>
      <c r="L1059" s="17">
        <v>0.45786216675911801</v>
      </c>
      <c r="M1059" s="17"/>
      <c r="N1059" s="17">
        <v>0.49012458853648</v>
      </c>
      <c r="O1059" s="17">
        <v>0.39365032162032898</v>
      </c>
      <c r="P1059" s="17">
        <v>0.36359001955011999</v>
      </c>
      <c r="Q1059" s="17">
        <v>0.33257370470338399</v>
      </c>
      <c r="R1059" s="17"/>
      <c r="S1059" s="17">
        <v>0.39021703145801501</v>
      </c>
      <c r="T1059" s="17">
        <v>0.42686910277671403</v>
      </c>
      <c r="U1059" s="17">
        <v>0.44098071408360301</v>
      </c>
      <c r="V1059" s="17">
        <v>0.38652966225602398</v>
      </c>
      <c r="W1059" s="17">
        <v>0.42949472864345201</v>
      </c>
      <c r="X1059" s="17">
        <v>0.36153234403363099</v>
      </c>
      <c r="Y1059" s="17">
        <v>0.37790639542738602</v>
      </c>
      <c r="Z1059" s="17">
        <v>0.39339473483144199</v>
      </c>
      <c r="AA1059" s="17">
        <v>0.396951985044177</v>
      </c>
      <c r="AB1059" s="17">
        <v>0.41367605639920302</v>
      </c>
      <c r="AC1059" s="17">
        <v>0.33298878053269299</v>
      </c>
      <c r="AD1059" s="17">
        <v>0.38038012210151501</v>
      </c>
      <c r="AE1059" s="17"/>
      <c r="AF1059" s="17">
        <v>0.41646352014722399</v>
      </c>
      <c r="AG1059" s="17">
        <v>0.40499207796870001</v>
      </c>
      <c r="AH1059" s="17">
        <v>0.42618130532961701</v>
      </c>
      <c r="AI1059" s="17">
        <v>0.43830784381757898</v>
      </c>
      <c r="AJ1059" s="17">
        <v>0.35964206677478799</v>
      </c>
      <c r="AK1059" s="17"/>
      <c r="AL1059" s="17">
        <v>0.32614800789057802</v>
      </c>
      <c r="AM1059" s="17">
        <v>0.37756712846288099</v>
      </c>
      <c r="AN1059" s="17">
        <v>0.44973980016659099</v>
      </c>
      <c r="AO1059" s="17">
        <v>0.48075820401653402</v>
      </c>
      <c r="AP1059" s="17">
        <v>0.43872383352278999</v>
      </c>
      <c r="AQ1059" s="17"/>
      <c r="AR1059" s="17">
        <v>0.44625670999037997</v>
      </c>
      <c r="AS1059" s="17"/>
      <c r="AT1059" s="17">
        <v>0.384938851750317</v>
      </c>
      <c r="AU1059" s="17"/>
      <c r="AV1059" s="17">
        <v>0.50487754613174396</v>
      </c>
      <c r="AW1059" s="17"/>
      <c r="AX1059" s="17">
        <v>0.45705220818807801</v>
      </c>
      <c r="AY1059" s="17">
        <v>0.39007585683198198</v>
      </c>
      <c r="AZ1059" s="17"/>
      <c r="BA1059" s="17">
        <v>0.37325480913708398</v>
      </c>
      <c r="BB1059" s="17">
        <v>0.43985256475556</v>
      </c>
    </row>
    <row r="1060" spans="2:54">
      <c r="B1060" t="s">
        <v>340</v>
      </c>
      <c r="C1060" s="17">
        <v>0.36801133021291399</v>
      </c>
      <c r="D1060" s="17">
        <v>0.36883856987619801</v>
      </c>
      <c r="E1060" s="17">
        <v>0.367219153411316</v>
      </c>
      <c r="F1060" s="17"/>
      <c r="G1060" s="17">
        <v>0.32252776904903602</v>
      </c>
      <c r="H1060" s="17">
        <v>0.367077534587189</v>
      </c>
      <c r="I1060" s="17">
        <v>0.36394096940771198</v>
      </c>
      <c r="J1060" s="17">
        <v>0.33467350738685397</v>
      </c>
      <c r="K1060" s="17">
        <v>0.38778378100877597</v>
      </c>
      <c r="L1060" s="17">
        <v>0.41532255177352601</v>
      </c>
      <c r="M1060" s="17"/>
      <c r="N1060" s="17">
        <v>0.41963209042190402</v>
      </c>
      <c r="O1060" s="17">
        <v>0.37659793659747898</v>
      </c>
      <c r="P1060" s="17">
        <v>0.32545754633677998</v>
      </c>
      <c r="Q1060" s="17">
        <v>0.33935991643541202</v>
      </c>
      <c r="R1060" s="17"/>
      <c r="S1060" s="17">
        <v>0.36210466665721802</v>
      </c>
      <c r="T1060" s="17">
        <v>0.363466979740174</v>
      </c>
      <c r="U1060" s="17">
        <v>0.40772170487182602</v>
      </c>
      <c r="V1060" s="17">
        <v>0.40052510880007702</v>
      </c>
      <c r="W1060" s="17">
        <v>0.39912459567976</v>
      </c>
      <c r="X1060" s="17">
        <v>0.32526826301891099</v>
      </c>
      <c r="Y1060" s="17">
        <v>0.344370203961407</v>
      </c>
      <c r="Z1060" s="17">
        <v>0.35776639399753402</v>
      </c>
      <c r="AA1060" s="17">
        <v>0.36323418557513198</v>
      </c>
      <c r="AB1060" s="17">
        <v>0.41424963484550098</v>
      </c>
      <c r="AC1060" s="17">
        <v>0.33876557702731303</v>
      </c>
      <c r="AD1060" s="17">
        <v>0.27197901509305</v>
      </c>
      <c r="AE1060" s="17"/>
      <c r="AF1060" s="17">
        <v>0.40865812762579501</v>
      </c>
      <c r="AG1060" s="17">
        <v>0.31560228478449198</v>
      </c>
      <c r="AH1060" s="17">
        <v>0.39482602452738402</v>
      </c>
      <c r="AI1060" s="17">
        <v>0.42690794006785998</v>
      </c>
      <c r="AJ1060" s="17">
        <v>0.30578718899012403</v>
      </c>
      <c r="AK1060" s="17"/>
      <c r="AL1060" s="17">
        <v>0.318536757247604</v>
      </c>
      <c r="AM1060" s="17">
        <v>0.34476477922271598</v>
      </c>
      <c r="AN1060" s="17">
        <v>0.42663574371016799</v>
      </c>
      <c r="AO1060" s="17">
        <v>0.43586569819083598</v>
      </c>
      <c r="AP1060" s="17">
        <v>0.38645840874585002</v>
      </c>
      <c r="AQ1060" s="17"/>
      <c r="AR1060" s="17">
        <v>0.37750655737952399</v>
      </c>
      <c r="AS1060" s="17"/>
      <c r="AT1060" s="17">
        <v>0.37499199672296302</v>
      </c>
      <c r="AU1060" s="17"/>
      <c r="AV1060" s="17">
        <v>0.40772327123514801</v>
      </c>
      <c r="AW1060" s="17"/>
      <c r="AX1060" s="17">
        <v>0.42081586013368399</v>
      </c>
      <c r="AY1060" s="17">
        <v>0.38963642515915398</v>
      </c>
      <c r="AZ1060" s="17"/>
      <c r="BA1060" s="17">
        <v>0.33211885278023001</v>
      </c>
      <c r="BB1060" s="17">
        <v>0.407683692157497</v>
      </c>
    </row>
    <row r="1061" spans="2:54">
      <c r="B1061" t="s">
        <v>341</v>
      </c>
      <c r="C1061" s="17">
        <v>0.36642806050375798</v>
      </c>
      <c r="D1061" s="17">
        <v>0.417294909948978</v>
      </c>
      <c r="E1061" s="17">
        <v>0.31854222036167801</v>
      </c>
      <c r="F1061" s="17"/>
      <c r="G1061" s="17">
        <v>0.250118966391913</v>
      </c>
      <c r="H1061" s="17">
        <v>0.29326790481725001</v>
      </c>
      <c r="I1061" s="17">
        <v>0.30964858208136298</v>
      </c>
      <c r="J1061" s="17">
        <v>0.37125408577882402</v>
      </c>
      <c r="K1061" s="17">
        <v>0.46141838152335302</v>
      </c>
      <c r="L1061" s="17">
        <v>0.48238557213432498</v>
      </c>
      <c r="M1061" s="17"/>
      <c r="N1061" s="17">
        <v>0.45539110609050198</v>
      </c>
      <c r="O1061" s="17">
        <v>0.39552896880953198</v>
      </c>
      <c r="P1061" s="17">
        <v>0.32298363138588199</v>
      </c>
      <c r="Q1061" s="17">
        <v>0.28017705152524303</v>
      </c>
      <c r="R1061" s="17"/>
      <c r="S1061" s="17">
        <v>0.33505206024420198</v>
      </c>
      <c r="T1061" s="17">
        <v>0.428086995913178</v>
      </c>
      <c r="U1061" s="17">
        <v>0.44076428142959601</v>
      </c>
      <c r="V1061" s="17">
        <v>0.34965034538810102</v>
      </c>
      <c r="W1061" s="17">
        <v>0.35176399196139102</v>
      </c>
      <c r="X1061" s="17">
        <v>0.38331035947164599</v>
      </c>
      <c r="Y1061" s="17">
        <v>0.32310568467930001</v>
      </c>
      <c r="Z1061" s="17">
        <v>0.29303866676713702</v>
      </c>
      <c r="AA1061" s="17">
        <v>0.39601655770827099</v>
      </c>
      <c r="AB1061" s="17">
        <v>0.34106900327929501</v>
      </c>
      <c r="AC1061" s="17">
        <v>0.31185636061086303</v>
      </c>
      <c r="AD1061" s="17">
        <v>0.35276287275532597</v>
      </c>
      <c r="AE1061" s="17"/>
      <c r="AF1061" s="17">
        <v>0.36247423653543498</v>
      </c>
      <c r="AG1061" s="17">
        <v>0.43813518858747902</v>
      </c>
      <c r="AH1061" s="17">
        <v>0.435739246038789</v>
      </c>
      <c r="AI1061" s="17">
        <v>0.37653094817492799</v>
      </c>
      <c r="AJ1061" s="17">
        <v>0.31797395060765998</v>
      </c>
      <c r="AK1061" s="17"/>
      <c r="AL1061" s="17">
        <v>0.31320603793443202</v>
      </c>
      <c r="AM1061" s="17">
        <v>0.29694426433238402</v>
      </c>
      <c r="AN1061" s="17">
        <v>0.42592686400948099</v>
      </c>
      <c r="AO1061" s="17">
        <v>0.47131055860466498</v>
      </c>
      <c r="AP1061" s="17">
        <v>0.45035463132681203</v>
      </c>
      <c r="AQ1061" s="17"/>
      <c r="AR1061" s="17">
        <v>0.38402721069822199</v>
      </c>
      <c r="AS1061" s="17"/>
      <c r="AT1061" s="17">
        <v>0.367228454147488</v>
      </c>
      <c r="AU1061" s="17"/>
      <c r="AV1061" s="17">
        <v>0.39666036072677002</v>
      </c>
      <c r="AW1061" s="17"/>
      <c r="AX1061" s="17">
        <v>0.49792147512393797</v>
      </c>
      <c r="AY1061" s="17">
        <v>0.34850851987122899</v>
      </c>
      <c r="AZ1061" s="17"/>
      <c r="BA1061" s="17">
        <v>0.38776368903508002</v>
      </c>
      <c r="BB1061" s="17">
        <v>0.40676188452620199</v>
      </c>
    </row>
    <row r="1062" spans="2:54">
      <c r="B1062" t="s">
        <v>342</v>
      </c>
      <c r="C1062" s="17">
        <v>0.33706700525243299</v>
      </c>
      <c r="D1062" s="17">
        <v>0.38000023378546299</v>
      </c>
      <c r="E1062" s="17">
        <v>0.29491319417769701</v>
      </c>
      <c r="F1062" s="17"/>
      <c r="G1062" s="17">
        <v>0.31564145534024901</v>
      </c>
      <c r="H1062" s="17">
        <v>0.31415390077974398</v>
      </c>
      <c r="I1062" s="17">
        <v>0.32473555730805198</v>
      </c>
      <c r="J1062" s="17">
        <v>0.33876891920727698</v>
      </c>
      <c r="K1062" s="17">
        <v>0.31698872322639998</v>
      </c>
      <c r="L1062" s="17">
        <v>0.39136510997336099</v>
      </c>
      <c r="M1062" s="17"/>
      <c r="N1062" s="17">
        <v>0.42847565968671802</v>
      </c>
      <c r="O1062" s="17">
        <v>0.33641131667681201</v>
      </c>
      <c r="P1062" s="17">
        <v>0.292099941443141</v>
      </c>
      <c r="Q1062" s="17">
        <v>0.27868894232770602</v>
      </c>
      <c r="R1062" s="17"/>
      <c r="S1062" s="17">
        <v>0.351861787030261</v>
      </c>
      <c r="T1062" s="17">
        <v>0.33464845992266901</v>
      </c>
      <c r="U1062" s="17">
        <v>0.35591378402205698</v>
      </c>
      <c r="V1062" s="17">
        <v>0.36442110349140999</v>
      </c>
      <c r="W1062" s="17">
        <v>0.34173096194113201</v>
      </c>
      <c r="X1062" s="17">
        <v>0.33243689010076299</v>
      </c>
      <c r="Y1062" s="17">
        <v>0.308030001640895</v>
      </c>
      <c r="Z1062" s="17">
        <v>0.31042326496445499</v>
      </c>
      <c r="AA1062" s="17">
        <v>0.33375512637661398</v>
      </c>
      <c r="AB1062" s="17">
        <v>0.36128836600021003</v>
      </c>
      <c r="AC1062" s="17">
        <v>0.29080487292747698</v>
      </c>
      <c r="AD1062" s="17">
        <v>0.27900464170304201</v>
      </c>
      <c r="AE1062" s="17"/>
      <c r="AF1062" s="17">
        <v>0.37408401852119499</v>
      </c>
      <c r="AG1062" s="17">
        <v>0.358894814362965</v>
      </c>
      <c r="AH1062" s="17">
        <v>0.337825310294117</v>
      </c>
      <c r="AI1062" s="17">
        <v>0.36353511511365999</v>
      </c>
      <c r="AJ1062" s="17">
        <v>0.26729986185026899</v>
      </c>
      <c r="AK1062" s="17"/>
      <c r="AL1062" s="17">
        <v>0.27090903226753199</v>
      </c>
      <c r="AM1062" s="17">
        <v>0.32033726841680399</v>
      </c>
      <c r="AN1062" s="17">
        <v>0.38178307685409202</v>
      </c>
      <c r="AO1062" s="17">
        <v>0.41304572716113502</v>
      </c>
      <c r="AP1062" s="17">
        <v>0.44836664063668902</v>
      </c>
      <c r="AQ1062" s="17"/>
      <c r="AR1062" s="17">
        <v>0.35287374198440702</v>
      </c>
      <c r="AS1062" s="17"/>
      <c r="AT1062" s="17">
        <v>0.306555236125441</v>
      </c>
      <c r="AU1062" s="17"/>
      <c r="AV1062" s="17">
        <v>0.382953718389272</v>
      </c>
      <c r="AW1062" s="17"/>
      <c r="AX1062" s="17">
        <v>0.37683021408619999</v>
      </c>
      <c r="AY1062" s="17">
        <v>0.35857613128614702</v>
      </c>
      <c r="AZ1062" s="17"/>
      <c r="BA1062" s="17">
        <v>0.310553965057836</v>
      </c>
      <c r="BB1062" s="17">
        <v>0.37087657275723002</v>
      </c>
    </row>
    <row r="1063" spans="2:54">
      <c r="B1063" t="s">
        <v>343</v>
      </c>
      <c r="C1063" s="17">
        <v>0.32582505695182201</v>
      </c>
      <c r="D1063" s="17">
        <v>0.34476490806775101</v>
      </c>
      <c r="E1063" s="17">
        <v>0.30835613731856798</v>
      </c>
      <c r="F1063" s="17"/>
      <c r="G1063" s="17">
        <v>0.29785563727179798</v>
      </c>
      <c r="H1063" s="17">
        <v>0.29963615847627001</v>
      </c>
      <c r="I1063" s="17">
        <v>0.30406331437147399</v>
      </c>
      <c r="J1063" s="17">
        <v>0.32843993767317298</v>
      </c>
      <c r="K1063" s="17">
        <v>0.35127443571731798</v>
      </c>
      <c r="L1063" s="17">
        <v>0.36348106731554802</v>
      </c>
      <c r="M1063" s="17"/>
      <c r="N1063" s="17">
        <v>0.42087157142273102</v>
      </c>
      <c r="O1063" s="17">
        <v>0.34070903196080998</v>
      </c>
      <c r="P1063" s="17">
        <v>0.28758436630233197</v>
      </c>
      <c r="Q1063" s="17">
        <v>0.24110173296953</v>
      </c>
      <c r="R1063" s="17"/>
      <c r="S1063" s="17">
        <v>0.34877492397734</v>
      </c>
      <c r="T1063" s="17">
        <v>0.364320947790572</v>
      </c>
      <c r="U1063" s="17">
        <v>0.34256001965090699</v>
      </c>
      <c r="V1063" s="17">
        <v>0.31949783708899299</v>
      </c>
      <c r="W1063" s="17">
        <v>0.29037653257777901</v>
      </c>
      <c r="X1063" s="17">
        <v>0.323343045186605</v>
      </c>
      <c r="Y1063" s="17">
        <v>0.32155594299839602</v>
      </c>
      <c r="Z1063" s="17">
        <v>0.280267000402317</v>
      </c>
      <c r="AA1063" s="17">
        <v>0.33612391735916802</v>
      </c>
      <c r="AB1063" s="17">
        <v>0.29915552066849199</v>
      </c>
      <c r="AC1063" s="17">
        <v>0.30635882101755502</v>
      </c>
      <c r="AD1063" s="17">
        <v>0.26301870761623097</v>
      </c>
      <c r="AE1063" s="17"/>
      <c r="AF1063" s="17">
        <v>0.36346474982607802</v>
      </c>
      <c r="AG1063" s="17">
        <v>0.30442842059032998</v>
      </c>
      <c r="AH1063" s="17">
        <v>0.41034470343568502</v>
      </c>
      <c r="AI1063" s="17">
        <v>0.41164565902192402</v>
      </c>
      <c r="AJ1063" s="17">
        <v>0.21255609886648499</v>
      </c>
      <c r="AK1063" s="17"/>
      <c r="AL1063" s="17">
        <v>0.25857406787352899</v>
      </c>
      <c r="AM1063" s="17">
        <v>0.28779092596366201</v>
      </c>
      <c r="AN1063" s="17">
        <v>0.408798397053308</v>
      </c>
      <c r="AO1063" s="17">
        <v>0.40494953063641298</v>
      </c>
      <c r="AP1063" s="17">
        <v>0.47897138651251803</v>
      </c>
      <c r="AQ1063" s="17"/>
      <c r="AR1063" s="17">
        <v>0.371498177202091</v>
      </c>
      <c r="AS1063" s="17"/>
      <c r="AT1063" s="17">
        <v>0.290512989331694</v>
      </c>
      <c r="AU1063" s="17"/>
      <c r="AV1063" s="17">
        <v>0.43447165050702802</v>
      </c>
      <c r="AW1063" s="17"/>
      <c r="AX1063" s="17">
        <v>0.33703925213178298</v>
      </c>
      <c r="AY1063" s="17">
        <v>0.35731688654579902</v>
      </c>
      <c r="AZ1063" s="17"/>
      <c r="BA1063" s="17">
        <v>0.282089815429868</v>
      </c>
      <c r="BB1063" s="17">
        <v>0.38640520891859298</v>
      </c>
    </row>
    <row r="1064" spans="2:54">
      <c r="B1064" t="s">
        <v>344</v>
      </c>
      <c r="C1064" s="17">
        <v>0.29553925250955598</v>
      </c>
      <c r="D1064" s="17">
        <v>0.271903597776746</v>
      </c>
      <c r="E1064" s="17">
        <v>0.31760879202268999</v>
      </c>
      <c r="F1064" s="17"/>
      <c r="G1064" s="17">
        <v>0.25391787800767002</v>
      </c>
      <c r="H1064" s="17">
        <v>0.27802934862891998</v>
      </c>
      <c r="I1064" s="17">
        <v>0.298438608632833</v>
      </c>
      <c r="J1064" s="17">
        <v>0.27319641021075902</v>
      </c>
      <c r="K1064" s="17">
        <v>0.32905573417295297</v>
      </c>
      <c r="L1064" s="17">
        <v>0.33111796077351702</v>
      </c>
      <c r="M1064" s="17"/>
      <c r="N1064" s="17">
        <v>0.33543712270194898</v>
      </c>
      <c r="O1064" s="17">
        <v>0.282737727104244</v>
      </c>
      <c r="P1064" s="17">
        <v>0.266386537999458</v>
      </c>
      <c r="Q1064" s="17">
        <v>0.29115727738243602</v>
      </c>
      <c r="R1064" s="17"/>
      <c r="S1064" s="17">
        <v>0.26969425868695202</v>
      </c>
      <c r="T1064" s="17">
        <v>0.30305175492174702</v>
      </c>
      <c r="U1064" s="17">
        <v>0.32086370577642198</v>
      </c>
      <c r="V1064" s="17">
        <v>0.30499898658035302</v>
      </c>
      <c r="W1064" s="17">
        <v>0.29030550637605801</v>
      </c>
      <c r="X1064" s="17">
        <v>0.29553333735027798</v>
      </c>
      <c r="Y1064" s="17">
        <v>0.28076006957437599</v>
      </c>
      <c r="Z1064" s="17">
        <v>0.348412734821619</v>
      </c>
      <c r="AA1064" s="17">
        <v>0.30273786750187698</v>
      </c>
      <c r="AB1064" s="17">
        <v>0.29182461541294502</v>
      </c>
      <c r="AC1064" s="17">
        <v>0.30395674840539399</v>
      </c>
      <c r="AD1064" s="17">
        <v>0.239794835776138</v>
      </c>
      <c r="AE1064" s="17"/>
      <c r="AF1064" s="17">
        <v>0.34247603199551202</v>
      </c>
      <c r="AG1064" s="17">
        <v>0.27470931034107698</v>
      </c>
      <c r="AH1064" s="17">
        <v>0.26174346477486599</v>
      </c>
      <c r="AI1064" s="17">
        <v>0.35074671452169398</v>
      </c>
      <c r="AJ1064" s="17">
        <v>0.25025923124246902</v>
      </c>
      <c r="AK1064" s="17"/>
      <c r="AL1064" s="17">
        <v>0.27542667225029899</v>
      </c>
      <c r="AM1064" s="17">
        <v>0.28980614589537601</v>
      </c>
      <c r="AN1064" s="17">
        <v>0.30017795290451499</v>
      </c>
      <c r="AO1064" s="17">
        <v>0.29667126008984801</v>
      </c>
      <c r="AP1064" s="17">
        <v>0.36889231955754298</v>
      </c>
      <c r="AQ1064" s="17"/>
      <c r="AR1064" s="17">
        <v>0.37115916892989398</v>
      </c>
      <c r="AS1064" s="17"/>
      <c r="AT1064" s="17">
        <v>0.327612434961355</v>
      </c>
      <c r="AU1064" s="17"/>
      <c r="AV1064" s="17">
        <v>0.40883722510453302</v>
      </c>
      <c r="AW1064" s="17"/>
      <c r="AX1064" s="17">
        <v>0.344973049180752</v>
      </c>
      <c r="AY1064" s="17">
        <v>0.32530182654436302</v>
      </c>
      <c r="AZ1064" s="17"/>
      <c r="BA1064" s="17">
        <v>0.28785076673455101</v>
      </c>
      <c r="BB1064" s="17">
        <v>0.32504557527864503</v>
      </c>
    </row>
    <row r="1065" spans="2:54">
      <c r="B1065" t="s">
        <v>345</v>
      </c>
      <c r="C1065" s="17">
        <v>0.28334036288993603</v>
      </c>
      <c r="D1065" s="17">
        <v>0.321153551942848</v>
      </c>
      <c r="E1065" s="17">
        <v>0.24656506433987799</v>
      </c>
      <c r="F1065" s="17"/>
      <c r="G1065" s="17">
        <v>0.26563175734553801</v>
      </c>
      <c r="H1065" s="17">
        <v>0.27084588573674601</v>
      </c>
      <c r="I1065" s="17">
        <v>0.26750912249488201</v>
      </c>
      <c r="J1065" s="17">
        <v>0.25557667700196002</v>
      </c>
      <c r="K1065" s="17">
        <v>0.27972414219487202</v>
      </c>
      <c r="L1065" s="17">
        <v>0.34354796649806102</v>
      </c>
      <c r="M1065" s="17"/>
      <c r="N1065" s="17">
        <v>0.32904781260992499</v>
      </c>
      <c r="O1065" s="17">
        <v>0.26904266128195198</v>
      </c>
      <c r="P1065" s="17">
        <v>0.26967875251554602</v>
      </c>
      <c r="Q1065" s="17">
        <v>0.25948879248969198</v>
      </c>
      <c r="R1065" s="17"/>
      <c r="S1065" s="17">
        <v>0.273942812774084</v>
      </c>
      <c r="T1065" s="17">
        <v>0.28122952155780401</v>
      </c>
      <c r="U1065" s="17">
        <v>0.306976999208526</v>
      </c>
      <c r="V1065" s="17">
        <v>0.31993412746382799</v>
      </c>
      <c r="W1065" s="17">
        <v>0.24087331687058799</v>
      </c>
      <c r="X1065" s="17">
        <v>0.27641199904540997</v>
      </c>
      <c r="Y1065" s="17">
        <v>0.28351936590382698</v>
      </c>
      <c r="Z1065" s="17">
        <v>0.24873799369918201</v>
      </c>
      <c r="AA1065" s="17">
        <v>0.34029534593232802</v>
      </c>
      <c r="AB1065" s="17">
        <v>0.27587715440364402</v>
      </c>
      <c r="AC1065" s="17">
        <v>0.25481955154232</v>
      </c>
      <c r="AD1065" s="17">
        <v>0.19044167664515399</v>
      </c>
      <c r="AE1065" s="17"/>
      <c r="AF1065" s="17">
        <v>0.29558024811829098</v>
      </c>
      <c r="AG1065" s="17">
        <v>0.33677712601229598</v>
      </c>
      <c r="AH1065" s="17">
        <v>0.26486531580466399</v>
      </c>
      <c r="AI1065" s="17">
        <v>0.304532685630582</v>
      </c>
      <c r="AJ1065" s="17">
        <v>0.27523316608521398</v>
      </c>
      <c r="AK1065" s="17"/>
      <c r="AL1065" s="17">
        <v>0.26088438662110403</v>
      </c>
      <c r="AM1065" s="17">
        <v>0.26945169986199002</v>
      </c>
      <c r="AN1065" s="17">
        <v>0.29098646094687702</v>
      </c>
      <c r="AO1065" s="17">
        <v>0.31539586731562502</v>
      </c>
      <c r="AP1065" s="17">
        <v>0.42344021102146301</v>
      </c>
      <c r="AQ1065" s="17"/>
      <c r="AR1065" s="17">
        <v>0.314965007527092</v>
      </c>
      <c r="AS1065" s="17"/>
      <c r="AT1065" s="17">
        <v>0.31048396171512899</v>
      </c>
      <c r="AU1065" s="17"/>
      <c r="AV1065" s="17">
        <v>0.31795925005928</v>
      </c>
      <c r="AW1065" s="17"/>
      <c r="AX1065" s="17">
        <v>0.36436213391767402</v>
      </c>
      <c r="AY1065" s="17">
        <v>0.285278638687193</v>
      </c>
      <c r="AZ1065" s="17"/>
      <c r="BA1065" s="17">
        <v>0.28783764372419202</v>
      </c>
      <c r="BB1065" s="17">
        <v>0.30080181332644901</v>
      </c>
    </row>
    <row r="1066" spans="2:54">
      <c r="B1066" t="s">
        <v>346</v>
      </c>
      <c r="C1066" s="17">
        <v>0.18283418303038099</v>
      </c>
      <c r="D1066" s="17">
        <v>0.20393025161071801</v>
      </c>
      <c r="E1066" s="17">
        <v>0.16243571118411401</v>
      </c>
      <c r="F1066" s="17"/>
      <c r="G1066" s="17">
        <v>0.200282501511301</v>
      </c>
      <c r="H1066" s="17">
        <v>0.178118333966262</v>
      </c>
      <c r="I1066" s="17">
        <v>0.17407026231949699</v>
      </c>
      <c r="J1066" s="17">
        <v>0.15887847588061299</v>
      </c>
      <c r="K1066" s="17">
        <v>0.19008446957191999</v>
      </c>
      <c r="L1066" s="17">
        <v>0.19707366092091899</v>
      </c>
      <c r="M1066" s="17"/>
      <c r="N1066" s="17">
        <v>0.196383546211684</v>
      </c>
      <c r="O1066" s="17">
        <v>0.155862281192059</v>
      </c>
      <c r="P1066" s="17">
        <v>0.20450251405935199</v>
      </c>
      <c r="Q1066" s="17">
        <v>0.17452289706347099</v>
      </c>
      <c r="R1066" s="17"/>
      <c r="S1066" s="17">
        <v>0.17034287962810599</v>
      </c>
      <c r="T1066" s="17">
        <v>0.18090601141593099</v>
      </c>
      <c r="U1066" s="17">
        <v>0.16187303272832099</v>
      </c>
      <c r="V1066" s="17">
        <v>0.20686501823546499</v>
      </c>
      <c r="W1066" s="17">
        <v>0.16874383864345899</v>
      </c>
      <c r="X1066" s="17">
        <v>0.189630373725962</v>
      </c>
      <c r="Y1066" s="17">
        <v>0.17437467781306401</v>
      </c>
      <c r="Z1066" s="17">
        <v>0.16354651602627299</v>
      </c>
      <c r="AA1066" s="17">
        <v>0.20893960693810101</v>
      </c>
      <c r="AB1066" s="17">
        <v>0.21851342108882699</v>
      </c>
      <c r="AC1066" s="17">
        <v>0.15433368483228799</v>
      </c>
      <c r="AD1066" s="17">
        <v>0.13921614695031001</v>
      </c>
      <c r="AE1066" s="17"/>
      <c r="AF1066" s="17">
        <v>0.190685384204832</v>
      </c>
      <c r="AG1066" s="17">
        <v>0.18630621868025199</v>
      </c>
      <c r="AH1066" s="17">
        <v>0.18382008159180499</v>
      </c>
      <c r="AI1066" s="17">
        <v>0.151490098570642</v>
      </c>
      <c r="AJ1066" s="17">
        <v>0.18703064962239499</v>
      </c>
      <c r="AK1066" s="17"/>
      <c r="AL1066" s="17">
        <v>0.168691061265242</v>
      </c>
      <c r="AM1066" s="17">
        <v>0.169647663157414</v>
      </c>
      <c r="AN1066" s="17">
        <v>0.177717698751713</v>
      </c>
      <c r="AO1066" s="17">
        <v>0.19937987223374701</v>
      </c>
      <c r="AP1066" s="17">
        <v>0.28183794415498098</v>
      </c>
      <c r="AQ1066" s="17"/>
      <c r="AR1066" s="17">
        <v>0.218644833243439</v>
      </c>
      <c r="AS1066" s="17"/>
      <c r="AT1066" s="17">
        <v>0.24174162080702999</v>
      </c>
      <c r="AU1066" s="17"/>
      <c r="AV1066" s="17">
        <v>0.24252324582452001</v>
      </c>
      <c r="AW1066" s="17"/>
      <c r="AX1066" s="17">
        <v>0.20081497161233799</v>
      </c>
      <c r="AY1066" s="17">
        <v>0.18749973772880801</v>
      </c>
      <c r="AZ1066" s="17"/>
      <c r="BA1066" s="17">
        <v>0.166218344821318</v>
      </c>
      <c r="BB1066" s="17">
        <v>0.20221275585106799</v>
      </c>
    </row>
    <row r="1067" spans="2:54">
      <c r="B1067" t="s">
        <v>347</v>
      </c>
      <c r="C1067" s="17">
        <v>0.156649193242587</v>
      </c>
      <c r="D1067" s="17">
        <v>0.17859546719029701</v>
      </c>
      <c r="E1067" s="17">
        <v>0.13542252926409901</v>
      </c>
      <c r="F1067" s="17"/>
      <c r="G1067" s="17">
        <v>0.189717904233181</v>
      </c>
      <c r="H1067" s="17">
        <v>0.12075193768886699</v>
      </c>
      <c r="I1067" s="17">
        <v>0.135959486960431</v>
      </c>
      <c r="J1067" s="17">
        <v>0.16442444191897601</v>
      </c>
      <c r="K1067" s="17">
        <v>0.14864862141381499</v>
      </c>
      <c r="L1067" s="17">
        <v>0.18015101566589101</v>
      </c>
      <c r="M1067" s="17"/>
      <c r="N1067" s="17">
        <v>0.19348871886312599</v>
      </c>
      <c r="O1067" s="17">
        <v>0.138227935147132</v>
      </c>
      <c r="P1067" s="17">
        <v>0.144883646527461</v>
      </c>
      <c r="Q1067" s="17">
        <v>0.14414011362739301</v>
      </c>
      <c r="R1067" s="17"/>
      <c r="S1067" s="17">
        <v>0.17690090624705501</v>
      </c>
      <c r="T1067" s="17">
        <v>0.16214553529822601</v>
      </c>
      <c r="U1067" s="17">
        <v>0.17360871838021699</v>
      </c>
      <c r="V1067" s="17">
        <v>0.154203976060477</v>
      </c>
      <c r="W1067" s="17">
        <v>0.19109615027665999</v>
      </c>
      <c r="X1067" s="17">
        <v>0.15901773299986599</v>
      </c>
      <c r="Y1067" s="17">
        <v>0.14557204591711301</v>
      </c>
      <c r="Z1067" s="17">
        <v>0.135621734179034</v>
      </c>
      <c r="AA1067" s="17">
        <v>0.18187617857796201</v>
      </c>
      <c r="AB1067" s="17">
        <v>0.10530572567344</v>
      </c>
      <c r="AC1067" s="17">
        <v>0.104576731840076</v>
      </c>
      <c r="AD1067" s="17">
        <v>0.11888012018522801</v>
      </c>
      <c r="AE1067" s="17"/>
      <c r="AF1067" s="17">
        <v>0.18729130730509799</v>
      </c>
      <c r="AG1067" s="17">
        <v>0.153782618381994</v>
      </c>
      <c r="AH1067" s="17">
        <v>0.14368113970677199</v>
      </c>
      <c r="AI1067" s="17">
        <v>0.165636490264228</v>
      </c>
      <c r="AJ1067" s="17">
        <v>0.128786957619759</v>
      </c>
      <c r="AK1067" s="17"/>
      <c r="AL1067" s="17">
        <v>0.117101035546335</v>
      </c>
      <c r="AM1067" s="17">
        <v>0.14149685648434701</v>
      </c>
      <c r="AN1067" s="17">
        <v>0.18661383986928001</v>
      </c>
      <c r="AO1067" s="17">
        <v>0.18379605760450701</v>
      </c>
      <c r="AP1067" s="17">
        <v>0.25884556301435502</v>
      </c>
      <c r="AQ1067" s="17"/>
      <c r="AR1067" s="17">
        <v>0.20615243310355999</v>
      </c>
      <c r="AS1067" s="17"/>
      <c r="AT1067" s="17">
        <v>0.20644829080035401</v>
      </c>
      <c r="AU1067" s="17"/>
      <c r="AV1067" s="17">
        <v>0.234866521738365</v>
      </c>
      <c r="AW1067" s="17"/>
      <c r="AX1067" s="17">
        <v>0.16069718634862001</v>
      </c>
      <c r="AY1067" s="17">
        <v>0.200851926835202</v>
      </c>
      <c r="AZ1067" s="17"/>
      <c r="BA1067" s="17">
        <v>0.139425370730063</v>
      </c>
      <c r="BB1067" s="17">
        <v>0.17607428537867101</v>
      </c>
    </row>
    <row r="1068" spans="2:54">
      <c r="B1068" t="s">
        <v>348</v>
      </c>
      <c r="C1068" s="17">
        <v>0.15442430744778399</v>
      </c>
      <c r="D1068" s="17">
        <v>0.16544422721187199</v>
      </c>
      <c r="E1068" s="17">
        <v>0.143743109822663</v>
      </c>
      <c r="F1068" s="17"/>
      <c r="G1068" s="17">
        <v>0.18087289119376701</v>
      </c>
      <c r="H1068" s="17">
        <v>0.155171896461788</v>
      </c>
      <c r="I1068" s="17">
        <v>0.17945648129928299</v>
      </c>
      <c r="J1068" s="17">
        <v>0.13325479840267401</v>
      </c>
      <c r="K1068" s="17">
        <v>0.14415128965125201</v>
      </c>
      <c r="L1068" s="17">
        <v>0.14016677583135201</v>
      </c>
      <c r="M1068" s="17"/>
      <c r="N1068" s="17">
        <v>0.16212315281643699</v>
      </c>
      <c r="O1068" s="17">
        <v>0.144023052866182</v>
      </c>
      <c r="P1068" s="17">
        <v>0.146187165360702</v>
      </c>
      <c r="Q1068" s="17">
        <v>0.16336919423022001</v>
      </c>
      <c r="R1068" s="17"/>
      <c r="S1068" s="17">
        <v>0.16560714009965799</v>
      </c>
      <c r="T1068" s="17">
        <v>0.106446277482696</v>
      </c>
      <c r="U1068" s="17">
        <v>0.14128961805930701</v>
      </c>
      <c r="V1068" s="17">
        <v>0.161438770876</v>
      </c>
      <c r="W1068" s="17">
        <v>0.15029078888983599</v>
      </c>
      <c r="X1068" s="17">
        <v>0.181528854877369</v>
      </c>
      <c r="Y1068" s="17">
        <v>0.14353255923120001</v>
      </c>
      <c r="Z1068" s="17">
        <v>0.15846570075870001</v>
      </c>
      <c r="AA1068" s="17">
        <v>0.18816039517003</v>
      </c>
      <c r="AB1068" s="17">
        <v>0.135576023119448</v>
      </c>
      <c r="AC1068" s="17">
        <v>0.14984735963187801</v>
      </c>
      <c r="AD1068" s="17">
        <v>0.216911921940701</v>
      </c>
      <c r="AE1068" s="17"/>
      <c r="AF1068" s="17">
        <v>0.169808991331068</v>
      </c>
      <c r="AG1068" s="17">
        <v>0.16614846659122801</v>
      </c>
      <c r="AH1068" s="17">
        <v>0.109147111318349</v>
      </c>
      <c r="AI1068" s="17">
        <v>0.143786639888934</v>
      </c>
      <c r="AJ1068" s="17">
        <v>0.13247730662268301</v>
      </c>
      <c r="AK1068" s="17"/>
      <c r="AL1068" s="17">
        <v>0.134391436509156</v>
      </c>
      <c r="AM1068" s="17">
        <v>0.142148144485755</v>
      </c>
      <c r="AN1068" s="17">
        <v>0.14597043763629</v>
      </c>
      <c r="AO1068" s="17">
        <v>0.201086994753921</v>
      </c>
      <c r="AP1068" s="17">
        <v>0.16717759824356301</v>
      </c>
      <c r="AQ1068" s="17"/>
      <c r="AR1068" s="17">
        <v>0.21543306039721699</v>
      </c>
      <c r="AS1068" s="17"/>
      <c r="AT1068" s="17">
        <v>0.246836410896909</v>
      </c>
      <c r="AU1068" s="17"/>
      <c r="AV1068" s="17">
        <v>0.21865766791948699</v>
      </c>
      <c r="AW1068" s="17"/>
      <c r="AX1068" s="17">
        <v>0.18808515670074899</v>
      </c>
      <c r="AY1068" s="17">
        <v>0.17489949682754199</v>
      </c>
      <c r="AZ1068" s="17"/>
      <c r="BA1068" s="17">
        <v>0.14606526924201099</v>
      </c>
      <c r="BB1068" s="17">
        <v>0.16053518482262399</v>
      </c>
    </row>
    <row r="1069" spans="2:54">
      <c r="B1069" t="s">
        <v>130</v>
      </c>
      <c r="C1069" s="17">
        <v>7.3319757179643202E-2</v>
      </c>
      <c r="D1069" s="17">
        <v>5.6064971858101602E-2</v>
      </c>
      <c r="E1069" s="17">
        <v>9.0523825035561098E-2</v>
      </c>
      <c r="F1069" s="17"/>
      <c r="G1069" s="17">
        <v>5.5793567377430298E-2</v>
      </c>
      <c r="H1069" s="17">
        <v>4.9508823681654303E-2</v>
      </c>
      <c r="I1069" s="17">
        <v>6.1986683309790902E-2</v>
      </c>
      <c r="J1069" s="17">
        <v>8.0760959134522095E-2</v>
      </c>
      <c r="K1069" s="17">
        <v>0.100781044991956</v>
      </c>
      <c r="L1069" s="17">
        <v>8.9239831163254901E-2</v>
      </c>
      <c r="M1069" s="17"/>
      <c r="N1069" s="17">
        <v>4.6568556854398098E-2</v>
      </c>
      <c r="O1069" s="17">
        <v>7.2956667529387204E-2</v>
      </c>
      <c r="P1069" s="17">
        <v>6.5817726734860693E-2</v>
      </c>
      <c r="Q1069" s="17">
        <v>0.108001723535502</v>
      </c>
      <c r="R1069" s="17"/>
      <c r="S1069" s="17">
        <v>4.46198839165124E-2</v>
      </c>
      <c r="T1069" s="17">
        <v>9.8429625432032805E-2</v>
      </c>
      <c r="U1069" s="17">
        <v>9.0920686633287798E-2</v>
      </c>
      <c r="V1069" s="17">
        <v>3.1718795050106899E-2</v>
      </c>
      <c r="W1069" s="17">
        <v>7.7488174051905306E-2</v>
      </c>
      <c r="X1069" s="17">
        <v>7.5612749127831294E-2</v>
      </c>
      <c r="Y1069" s="17">
        <v>9.3208050751995994E-2</v>
      </c>
      <c r="Z1069" s="17">
        <v>0.11255769123406099</v>
      </c>
      <c r="AA1069" s="17">
        <v>5.5787127662804699E-2</v>
      </c>
      <c r="AB1069" s="17">
        <v>7.1236274825882295E-2</v>
      </c>
      <c r="AC1069" s="17">
        <v>9.7040508431524994E-2</v>
      </c>
      <c r="AD1069" s="17">
        <v>8.5003647352693695E-2</v>
      </c>
      <c r="AE1069" s="17"/>
      <c r="AF1069" s="17">
        <v>4.20765313000796E-2</v>
      </c>
      <c r="AG1069" s="17">
        <v>5.2307110181514897E-2</v>
      </c>
      <c r="AH1069" s="17">
        <v>6.2772750539158595E-2</v>
      </c>
      <c r="AI1069" s="17">
        <v>4.9431814303332898E-2</v>
      </c>
      <c r="AJ1069" s="17">
        <v>8.0183707118540906E-2</v>
      </c>
      <c r="AK1069" s="17"/>
      <c r="AL1069" s="17">
        <v>0.112400817569221</v>
      </c>
      <c r="AM1069" s="17">
        <v>8.0335526788332598E-2</v>
      </c>
      <c r="AN1069" s="17">
        <v>4.1087162063180999E-2</v>
      </c>
      <c r="AO1069" s="17">
        <v>2.6613901187278601E-2</v>
      </c>
      <c r="AP1069" s="17">
        <v>7.4689808684018297E-2</v>
      </c>
      <c r="AQ1069" s="17"/>
      <c r="AR1069" s="17">
        <v>2.71540359724445E-2</v>
      </c>
      <c r="AS1069" s="17"/>
      <c r="AT1069" s="17">
        <v>3.0581571685447499E-2</v>
      </c>
      <c r="AU1069" s="17"/>
      <c r="AV1069" s="17">
        <v>1.7524714982686901E-2</v>
      </c>
      <c r="AW1069" s="17"/>
      <c r="AX1069" s="17">
        <v>3.0172351242699E-2</v>
      </c>
      <c r="AY1069" s="17">
        <v>5.1113006854358399E-2</v>
      </c>
      <c r="AZ1069" s="17"/>
      <c r="BA1069" s="17">
        <v>8.1306978288342893E-2</v>
      </c>
      <c r="BB1069" s="17">
        <v>5.16367459394729E-2</v>
      </c>
    </row>
    <row r="1070" spans="2:54">
      <c r="B1070" t="s">
        <v>349</v>
      </c>
      <c r="C1070" s="17">
        <v>2.5991352225127402E-2</v>
      </c>
      <c r="D1070" s="17">
        <v>2.5404324279363299E-2</v>
      </c>
      <c r="E1070" s="17">
        <v>2.6690857327328E-2</v>
      </c>
      <c r="F1070" s="17"/>
      <c r="G1070" s="17">
        <v>9.9791657196239506E-3</v>
      </c>
      <c r="H1070" s="17">
        <v>1.3034736353823E-2</v>
      </c>
      <c r="I1070" s="17">
        <v>1.5626089501214899E-2</v>
      </c>
      <c r="J1070" s="17">
        <v>3.0775156381054401E-2</v>
      </c>
      <c r="K1070" s="17">
        <v>3.23905020386328E-2</v>
      </c>
      <c r="L1070" s="17">
        <v>4.74981997130388E-2</v>
      </c>
      <c r="M1070" s="17"/>
      <c r="N1070" s="17">
        <v>1.7579507042880499E-2</v>
      </c>
      <c r="O1070" s="17">
        <v>1.1871967276255601E-2</v>
      </c>
      <c r="P1070" s="17">
        <v>2.7820609162306099E-2</v>
      </c>
      <c r="Q1070" s="17">
        <v>4.3960634993598202E-2</v>
      </c>
      <c r="R1070" s="17"/>
      <c r="S1070" s="17">
        <v>2.4334791809360799E-2</v>
      </c>
      <c r="T1070" s="17">
        <v>3.33621267187591E-2</v>
      </c>
      <c r="U1070" s="17">
        <v>3.8247358143144297E-2</v>
      </c>
      <c r="V1070" s="17">
        <v>2.7898702293429199E-2</v>
      </c>
      <c r="W1070" s="17">
        <v>4.0855413350642598E-2</v>
      </c>
      <c r="X1070" s="17">
        <v>3.07065234952064E-2</v>
      </c>
      <c r="Y1070" s="17">
        <v>1.7754045172408101E-2</v>
      </c>
      <c r="Z1070" s="17">
        <v>1.52807941220075E-2</v>
      </c>
      <c r="AA1070" s="17">
        <v>1.49720517405224E-2</v>
      </c>
      <c r="AB1070" s="17">
        <v>1.8939846830987699E-2</v>
      </c>
      <c r="AC1070" s="17">
        <v>1.96650249493407E-2</v>
      </c>
      <c r="AD1070" s="17">
        <v>2.2802153481825901E-2</v>
      </c>
      <c r="AE1070" s="17"/>
      <c r="AF1070" s="17">
        <v>8.2917567102833607E-3</v>
      </c>
      <c r="AG1070" s="17">
        <v>3.75855098947133E-2</v>
      </c>
      <c r="AH1070" s="17">
        <v>2.1896860453761501E-2</v>
      </c>
      <c r="AI1070" s="17">
        <v>7.1110357130855896E-3</v>
      </c>
      <c r="AJ1070" s="17">
        <v>5.5997821094663801E-2</v>
      </c>
      <c r="AK1070" s="17"/>
      <c r="AL1070" s="17">
        <v>4.5516435729302501E-2</v>
      </c>
      <c r="AM1070" s="17">
        <v>1.9527240686043501E-2</v>
      </c>
      <c r="AN1070" s="17">
        <v>1.5737485356367601E-2</v>
      </c>
      <c r="AO1070" s="17">
        <v>2.2350182388934499E-2</v>
      </c>
      <c r="AP1070" s="17">
        <v>0</v>
      </c>
      <c r="AQ1070" s="17"/>
      <c r="AR1070" s="17">
        <v>1.2641420929141001E-2</v>
      </c>
      <c r="AS1070" s="17"/>
      <c r="AT1070" s="17">
        <v>1.1428824838485801E-2</v>
      </c>
      <c r="AU1070" s="17"/>
      <c r="AV1070" s="17">
        <v>1.33843731046079E-2</v>
      </c>
      <c r="AW1070" s="17"/>
      <c r="AX1070" s="17">
        <v>1.8548150400900201E-2</v>
      </c>
      <c r="AY1070" s="17">
        <v>9.1119126421696107E-3</v>
      </c>
      <c r="AZ1070" s="17"/>
      <c r="BA1070" s="17">
        <v>4.6319385385260599E-2</v>
      </c>
      <c r="BB1070" s="17">
        <v>1.45489274704531E-2</v>
      </c>
    </row>
    <row r="1071" spans="2:54">
      <c r="C1071" s="17"/>
      <c r="D1071" s="17"/>
      <c r="E1071" s="17"/>
      <c r="F1071" s="17"/>
      <c r="G1071" s="17"/>
      <c r="H1071" s="17"/>
      <c r="I1071" s="17"/>
      <c r="J1071" s="17"/>
      <c r="K1071" s="17"/>
      <c r="L1071" s="17"/>
      <c r="M1071" s="17"/>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7"/>
      <c r="AI1071" s="17"/>
      <c r="AJ1071" s="17"/>
      <c r="AK1071" s="17"/>
      <c r="AL1071" s="17"/>
      <c r="AM1071" s="17"/>
      <c r="AN1071" s="17"/>
      <c r="AO1071" s="17"/>
      <c r="AP1071" s="17"/>
      <c r="AQ1071" s="17"/>
      <c r="AR1071" s="17"/>
      <c r="AS1071" s="17"/>
      <c r="AT1071" s="17"/>
      <c r="AU1071" s="17"/>
      <c r="AV1071" s="17"/>
      <c r="AW1071" s="17"/>
      <c r="AX1071" s="17"/>
      <c r="AY1071" s="17"/>
      <c r="AZ1071" s="17"/>
      <c r="BA1071" s="17"/>
      <c r="BB1071" s="17"/>
    </row>
    <row r="1072" spans="2:54">
      <c r="B1072" s="6" t="s">
        <v>350</v>
      </c>
      <c r="C1072" s="17"/>
      <c r="D1072" s="17"/>
      <c r="E1072" s="17"/>
      <c r="F1072" s="17"/>
      <c r="G1072" s="17"/>
      <c r="H1072" s="17"/>
      <c r="I1072" s="17"/>
      <c r="J1072" s="17"/>
      <c r="K1072" s="17"/>
      <c r="L1072" s="17"/>
      <c r="M1072" s="17"/>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7"/>
      <c r="AI1072" s="17"/>
      <c r="AJ1072" s="17"/>
      <c r="AK1072" s="17"/>
      <c r="AL1072" s="17"/>
      <c r="AM1072" s="17"/>
      <c r="AN1072" s="17"/>
      <c r="AO1072" s="17"/>
      <c r="AP1072" s="17"/>
      <c r="AQ1072" s="17"/>
      <c r="AR1072" s="17"/>
      <c r="AS1072" s="17"/>
      <c r="AT1072" s="17"/>
      <c r="AU1072" s="17"/>
      <c r="AV1072" s="17"/>
      <c r="AW1072" s="17"/>
      <c r="AX1072" s="17"/>
      <c r="AY1072" s="17"/>
      <c r="AZ1072" s="17"/>
      <c r="BA1072" s="17"/>
      <c r="BB1072" s="17"/>
    </row>
    <row r="1073" spans="2:54">
      <c r="B1073" s="24" t="s">
        <v>29</v>
      </c>
      <c r="C1073" s="17"/>
      <c r="D1073" s="17"/>
      <c r="E1073" s="17"/>
      <c r="F1073" s="17"/>
      <c r="G1073" s="17"/>
      <c r="H1073" s="17"/>
      <c r="I1073" s="17"/>
      <c r="J1073" s="17"/>
      <c r="K1073" s="17"/>
      <c r="L1073" s="17"/>
      <c r="M1073" s="17"/>
      <c r="N1073" s="17"/>
      <c r="O1073" s="17"/>
      <c r="P1073" s="17"/>
      <c r="Q1073" s="17"/>
      <c r="R1073" s="17"/>
      <c r="S1073" s="17"/>
      <c r="T1073" s="17"/>
      <c r="U1073" s="17"/>
      <c r="V1073" s="17"/>
      <c r="W1073" s="17"/>
      <c r="X1073" s="17"/>
      <c r="Y1073" s="17"/>
      <c r="Z1073" s="17"/>
      <c r="AA1073" s="17"/>
      <c r="AB1073" s="17"/>
      <c r="AC1073" s="17"/>
      <c r="AD1073" s="17"/>
      <c r="AE1073" s="17"/>
      <c r="AF1073" s="17"/>
      <c r="AG1073" s="17"/>
      <c r="AH1073" s="17"/>
      <c r="AI1073" s="17"/>
      <c r="AJ1073" s="17"/>
      <c r="AK1073" s="17"/>
      <c r="AL1073" s="17"/>
      <c r="AM1073" s="17"/>
      <c r="AN1073" s="17"/>
      <c r="AO1073" s="17"/>
      <c r="AP1073" s="17"/>
      <c r="AQ1073" s="17"/>
      <c r="AR1073" s="17"/>
      <c r="AS1073" s="17"/>
      <c r="AT1073" s="17"/>
      <c r="AU1073" s="17"/>
      <c r="AV1073" s="17"/>
      <c r="AW1073" s="17"/>
      <c r="AX1073" s="17"/>
      <c r="AY1073" s="17"/>
      <c r="AZ1073" s="17"/>
      <c r="BA1073" s="17"/>
      <c r="BB1073" s="17"/>
    </row>
    <row r="1074" spans="2:54">
      <c r="B1074" t="s">
        <v>216</v>
      </c>
      <c r="C1074" s="17">
        <v>0.21660860655302999</v>
      </c>
      <c r="D1074" s="17">
        <v>0.24477262346921699</v>
      </c>
      <c r="E1074" s="17">
        <v>0.188961916861898</v>
      </c>
      <c r="F1074" s="17"/>
      <c r="G1074" s="17">
        <v>0.190795913108469</v>
      </c>
      <c r="H1074" s="17">
        <v>0.21212417749554799</v>
      </c>
      <c r="I1074" s="17">
        <v>0.213589061177551</v>
      </c>
      <c r="J1074" s="17">
        <v>0.224203900757074</v>
      </c>
      <c r="K1074" s="17">
        <v>0.22029003663197699</v>
      </c>
      <c r="L1074" s="17">
        <v>0.23148166294917899</v>
      </c>
      <c r="M1074" s="17"/>
      <c r="N1074" s="17">
        <v>0.26721955239758699</v>
      </c>
      <c r="O1074" s="17">
        <v>0.223271166570678</v>
      </c>
      <c r="P1074" s="17">
        <v>0.19744155334656499</v>
      </c>
      <c r="Q1074" s="17">
        <v>0.17345853932011601</v>
      </c>
      <c r="R1074" s="17"/>
      <c r="S1074" s="17">
        <v>0.28606932747408897</v>
      </c>
      <c r="T1074" s="17">
        <v>0.205502552221976</v>
      </c>
      <c r="U1074" s="17">
        <v>0.23410391323256499</v>
      </c>
      <c r="V1074" s="17">
        <v>0.190856809135521</v>
      </c>
      <c r="W1074" s="17">
        <v>0.221003180241579</v>
      </c>
      <c r="X1074" s="17">
        <v>0.19267353521511801</v>
      </c>
      <c r="Y1074" s="17">
        <v>0.161708952294048</v>
      </c>
      <c r="Z1074" s="17">
        <v>0.19906097768995001</v>
      </c>
      <c r="AA1074" s="17">
        <v>0.21203384458924701</v>
      </c>
      <c r="AB1074" s="17">
        <v>0.218952882204376</v>
      </c>
      <c r="AC1074" s="17">
        <v>0.26811877140927898</v>
      </c>
      <c r="AD1074" s="17">
        <v>0.12667533186921601</v>
      </c>
      <c r="AE1074" s="17"/>
      <c r="AF1074" s="17">
        <v>0.29404651164261397</v>
      </c>
      <c r="AG1074" s="17">
        <v>0.189652678817364</v>
      </c>
      <c r="AH1074" s="17">
        <v>0.20567572088706099</v>
      </c>
      <c r="AI1074" s="17">
        <v>0.19954343314026199</v>
      </c>
      <c r="AJ1074" s="17">
        <v>0.14331669027427801</v>
      </c>
      <c r="AK1074" s="17"/>
      <c r="AL1074" s="17">
        <v>0.174121436304013</v>
      </c>
      <c r="AM1074" s="17">
        <v>0.18256786886830201</v>
      </c>
      <c r="AN1074" s="17">
        <v>0.24855059422644701</v>
      </c>
      <c r="AO1074" s="17">
        <v>0.31444757955784602</v>
      </c>
      <c r="AP1074" s="17">
        <v>0.33943679838568802</v>
      </c>
      <c r="AQ1074" s="17"/>
      <c r="AR1074" s="17">
        <v>0.30035908846353798</v>
      </c>
      <c r="AS1074" s="17"/>
      <c r="AT1074" s="17">
        <v>0.26905348936142098</v>
      </c>
      <c r="AU1074" s="17"/>
      <c r="AV1074" s="17">
        <v>0.35546720086303202</v>
      </c>
      <c r="AW1074" s="17"/>
      <c r="AX1074" s="17">
        <v>0.283150736997483</v>
      </c>
      <c r="AY1074" s="17">
        <v>0.27887060135518899</v>
      </c>
      <c r="AZ1074" s="17"/>
      <c r="BA1074" s="17">
        <v>0.19329003168606501</v>
      </c>
      <c r="BB1074" s="17">
        <v>0.25722292943768099</v>
      </c>
    </row>
    <row r="1075" spans="2:54">
      <c r="B1075" t="s">
        <v>217</v>
      </c>
      <c r="C1075" s="17">
        <v>0.45364770196700899</v>
      </c>
      <c r="D1075" s="17">
        <v>0.447207636579456</v>
      </c>
      <c r="E1075" s="17">
        <v>0.46010834876761297</v>
      </c>
      <c r="F1075" s="17"/>
      <c r="G1075" s="17">
        <v>0.44075713270055</v>
      </c>
      <c r="H1075" s="17">
        <v>0.45350739256265798</v>
      </c>
      <c r="I1075" s="17">
        <v>0.47308091896955601</v>
      </c>
      <c r="J1075" s="17">
        <v>0.44244034210828198</v>
      </c>
      <c r="K1075" s="17">
        <v>0.45503506273387001</v>
      </c>
      <c r="L1075" s="17">
        <v>0.45399984782755998</v>
      </c>
      <c r="M1075" s="17"/>
      <c r="N1075" s="17">
        <v>0.45977708821712199</v>
      </c>
      <c r="O1075" s="17">
        <v>0.43946701675008698</v>
      </c>
      <c r="P1075" s="17">
        <v>0.45125935062133299</v>
      </c>
      <c r="Q1075" s="17">
        <v>0.46313942448140799</v>
      </c>
      <c r="R1075" s="17"/>
      <c r="S1075" s="17">
        <v>0.36435876022642</v>
      </c>
      <c r="T1075" s="17">
        <v>0.44364852524839199</v>
      </c>
      <c r="U1075" s="17">
        <v>0.42059772723351002</v>
      </c>
      <c r="V1075" s="17">
        <v>0.51616508319209697</v>
      </c>
      <c r="W1075" s="17">
        <v>0.449966012435978</v>
      </c>
      <c r="X1075" s="17">
        <v>0.45352385074754697</v>
      </c>
      <c r="Y1075" s="17">
        <v>0.50283959422585101</v>
      </c>
      <c r="Z1075" s="17">
        <v>0.491993045267415</v>
      </c>
      <c r="AA1075" s="17">
        <v>0.50345538919298405</v>
      </c>
      <c r="AB1075" s="17">
        <v>0.47740070261325601</v>
      </c>
      <c r="AC1075" s="17">
        <v>0.37054898774015599</v>
      </c>
      <c r="AD1075" s="17">
        <v>0.52578732634760195</v>
      </c>
      <c r="AE1075" s="17"/>
      <c r="AF1075" s="17">
        <v>0.47905453345724902</v>
      </c>
      <c r="AG1075" s="17">
        <v>0.463084702326854</v>
      </c>
      <c r="AH1075" s="17">
        <v>0.46250028676029598</v>
      </c>
      <c r="AI1075" s="17">
        <v>0.48674024461676901</v>
      </c>
      <c r="AJ1075" s="17">
        <v>0.40506553599987599</v>
      </c>
      <c r="AK1075" s="17"/>
      <c r="AL1075" s="17">
        <v>0.45773600674878601</v>
      </c>
      <c r="AM1075" s="17">
        <v>0.46025307154600198</v>
      </c>
      <c r="AN1075" s="17">
        <v>0.48676719514883998</v>
      </c>
      <c r="AO1075" s="17">
        <v>0.42325985891760798</v>
      </c>
      <c r="AP1075" s="17">
        <v>0.35529174634925897</v>
      </c>
      <c r="AQ1075" s="17"/>
      <c r="AR1075" s="17">
        <v>0.42845718143800698</v>
      </c>
      <c r="AS1075" s="17"/>
      <c r="AT1075" s="17">
        <v>0.484138175685497</v>
      </c>
      <c r="AU1075" s="17"/>
      <c r="AV1075" s="17">
        <v>0.37722341725431102</v>
      </c>
      <c r="AW1075" s="17"/>
      <c r="AX1075" s="17">
        <v>0.51877324816071801</v>
      </c>
      <c r="AY1075" s="17">
        <v>0.45370978060270001</v>
      </c>
      <c r="AZ1075" s="17"/>
      <c r="BA1075" s="17">
        <v>0.44027680540069503</v>
      </c>
      <c r="BB1075" s="17">
        <v>0.46069932238724698</v>
      </c>
    </row>
    <row r="1076" spans="2:54">
      <c r="B1076" t="s">
        <v>218</v>
      </c>
      <c r="C1076" s="17">
        <v>0.21160315155970799</v>
      </c>
      <c r="D1076" s="17">
        <v>0.184928326917603</v>
      </c>
      <c r="E1076" s="17">
        <v>0.237049065528809</v>
      </c>
      <c r="F1076" s="17"/>
      <c r="G1076" s="17">
        <v>0.19914894897817301</v>
      </c>
      <c r="H1076" s="17">
        <v>0.20614056587794899</v>
      </c>
      <c r="I1076" s="17">
        <v>0.19783325303034199</v>
      </c>
      <c r="J1076" s="17">
        <v>0.20954363733763601</v>
      </c>
      <c r="K1076" s="17">
        <v>0.21252112606881199</v>
      </c>
      <c r="L1076" s="17">
        <v>0.23686688573853601</v>
      </c>
      <c r="M1076" s="17"/>
      <c r="N1076" s="17">
        <v>0.180591443972167</v>
      </c>
      <c r="O1076" s="17">
        <v>0.22688278802961101</v>
      </c>
      <c r="P1076" s="17">
        <v>0.20913212012240601</v>
      </c>
      <c r="Q1076" s="17">
        <v>0.23073794446857199</v>
      </c>
      <c r="R1076" s="17"/>
      <c r="S1076" s="17">
        <v>0.20556481205448601</v>
      </c>
      <c r="T1076" s="17">
        <v>0.238172983830821</v>
      </c>
      <c r="U1076" s="17">
        <v>0.23971486267529801</v>
      </c>
      <c r="V1076" s="17">
        <v>0.16957274638037501</v>
      </c>
      <c r="W1076" s="17">
        <v>0.191182020717484</v>
      </c>
      <c r="X1076" s="17">
        <v>0.251352984388033</v>
      </c>
      <c r="Y1076" s="17">
        <v>0.22041048282707701</v>
      </c>
      <c r="Z1076" s="17">
        <v>0.22139780002635601</v>
      </c>
      <c r="AA1076" s="17">
        <v>0.19855565503963801</v>
      </c>
      <c r="AB1076" s="17">
        <v>0.17300018076807799</v>
      </c>
      <c r="AC1076" s="17">
        <v>0.220945172144594</v>
      </c>
      <c r="AD1076" s="17">
        <v>0.21533035639655701</v>
      </c>
      <c r="AE1076" s="17"/>
      <c r="AF1076" s="17">
        <v>0.13777872043811501</v>
      </c>
      <c r="AG1076" s="17">
        <v>0.22937144756206301</v>
      </c>
      <c r="AH1076" s="17">
        <v>0.23735212056321001</v>
      </c>
      <c r="AI1076" s="17">
        <v>0.17720756182620601</v>
      </c>
      <c r="AJ1076" s="17">
        <v>0.26633559766597797</v>
      </c>
      <c r="AK1076" s="17"/>
      <c r="AL1076" s="17">
        <v>0.23237113445604199</v>
      </c>
      <c r="AM1076" s="17">
        <v>0.22929313146796401</v>
      </c>
      <c r="AN1076" s="17">
        <v>0.19172533135084599</v>
      </c>
      <c r="AO1076" s="17">
        <v>0.14485238111291501</v>
      </c>
      <c r="AP1076" s="17">
        <v>0.14571139680685599</v>
      </c>
      <c r="AQ1076" s="17"/>
      <c r="AR1076" s="17">
        <v>0.155407646848084</v>
      </c>
      <c r="AS1076" s="17"/>
      <c r="AT1076" s="17">
        <v>0.126661401165615</v>
      </c>
      <c r="AU1076" s="17"/>
      <c r="AV1076" s="17">
        <v>0.151934916892141</v>
      </c>
      <c r="AW1076" s="17"/>
      <c r="AX1076" s="17">
        <v>0.114554824019466</v>
      </c>
      <c r="AY1076" s="17">
        <v>0.167541327591953</v>
      </c>
      <c r="AZ1076" s="17"/>
      <c r="BA1076" s="17">
        <v>0.225282453648249</v>
      </c>
      <c r="BB1076" s="17">
        <v>0.179516236887935</v>
      </c>
    </row>
    <row r="1077" spans="2:54">
      <c r="B1077" t="s">
        <v>219</v>
      </c>
      <c r="C1077" s="17">
        <v>8.3530858946934197E-2</v>
      </c>
      <c r="D1077" s="17">
        <v>8.7784596453707495E-2</v>
      </c>
      <c r="E1077" s="17">
        <v>7.9783462473150907E-2</v>
      </c>
      <c r="F1077" s="17"/>
      <c r="G1077" s="17">
        <v>0.12342606132396</v>
      </c>
      <c r="H1077" s="17">
        <v>0.101667598399814</v>
      </c>
      <c r="I1077" s="17">
        <v>9.1006040961463294E-2</v>
      </c>
      <c r="J1077" s="17">
        <v>9.00875005449705E-2</v>
      </c>
      <c r="K1077" s="17">
        <v>7.2974909768716206E-2</v>
      </c>
      <c r="L1077" s="17">
        <v>3.8000598952407698E-2</v>
      </c>
      <c r="M1077" s="17"/>
      <c r="N1077" s="17">
        <v>6.9196448378267605E-2</v>
      </c>
      <c r="O1077" s="17">
        <v>7.6942999035649204E-2</v>
      </c>
      <c r="P1077" s="17">
        <v>0.112394752375806</v>
      </c>
      <c r="Q1077" s="17">
        <v>8.0571553947069094E-2</v>
      </c>
      <c r="R1077" s="17"/>
      <c r="S1077" s="17">
        <v>0.103015146537512</v>
      </c>
      <c r="T1077" s="17">
        <v>7.1269622515918604E-2</v>
      </c>
      <c r="U1077" s="17">
        <v>8.0751881905534201E-2</v>
      </c>
      <c r="V1077" s="17">
        <v>0.100615702165708</v>
      </c>
      <c r="W1077" s="17">
        <v>6.7530486376753296E-2</v>
      </c>
      <c r="X1077" s="17">
        <v>8.3127443105313698E-2</v>
      </c>
      <c r="Y1077" s="17">
        <v>7.1456596777050005E-2</v>
      </c>
      <c r="Z1077" s="17">
        <v>5.29172647122663E-2</v>
      </c>
      <c r="AA1077" s="17">
        <v>6.9289076983162001E-2</v>
      </c>
      <c r="AB1077" s="17">
        <v>9.1780035059373405E-2</v>
      </c>
      <c r="AC1077" s="17">
        <v>9.5815797699017199E-2</v>
      </c>
      <c r="AD1077" s="17">
        <v>0.120376767663639</v>
      </c>
      <c r="AE1077" s="17"/>
      <c r="AF1077" s="17">
        <v>6.4970486959508994E-2</v>
      </c>
      <c r="AG1077" s="17">
        <v>8.8217153649883501E-2</v>
      </c>
      <c r="AH1077" s="17">
        <v>6.6280122126490398E-2</v>
      </c>
      <c r="AI1077" s="17">
        <v>0.105245853569152</v>
      </c>
      <c r="AJ1077" s="17">
        <v>0.12280232353634001</v>
      </c>
      <c r="AK1077" s="17"/>
      <c r="AL1077" s="17">
        <v>9.1990794340089693E-2</v>
      </c>
      <c r="AM1077" s="17">
        <v>9.2676684425725006E-2</v>
      </c>
      <c r="AN1077" s="17">
        <v>5.15185372474109E-2</v>
      </c>
      <c r="AO1077" s="17">
        <v>8.9100630725300903E-2</v>
      </c>
      <c r="AP1077" s="17">
        <v>0.10849064227503</v>
      </c>
      <c r="AQ1077" s="17"/>
      <c r="AR1077" s="17">
        <v>8.0624048757447303E-2</v>
      </c>
      <c r="AS1077" s="17"/>
      <c r="AT1077" s="17">
        <v>6.5757193036431696E-2</v>
      </c>
      <c r="AU1077" s="17"/>
      <c r="AV1077" s="17">
        <v>8.5132035597417097E-2</v>
      </c>
      <c r="AW1077" s="17"/>
      <c r="AX1077" s="17">
        <v>7.0791135294001606E-2</v>
      </c>
      <c r="AY1077" s="17">
        <v>7.7810030385861401E-2</v>
      </c>
      <c r="AZ1077" s="17"/>
      <c r="BA1077" s="17">
        <v>8.8560069991596602E-2</v>
      </c>
      <c r="BB1077" s="17">
        <v>8.2768636195230103E-2</v>
      </c>
    </row>
    <row r="1078" spans="2:54">
      <c r="B1078" t="s">
        <v>220</v>
      </c>
      <c r="C1078" s="17">
        <v>3.4609680973318201E-2</v>
      </c>
      <c r="D1078" s="17">
        <v>3.5306816580017199E-2</v>
      </c>
      <c r="E1078" s="17">
        <v>3.4097206368528699E-2</v>
      </c>
      <c r="F1078" s="17"/>
      <c r="G1078" s="17">
        <v>4.5871943888848299E-2</v>
      </c>
      <c r="H1078" s="17">
        <v>2.6560265664030799E-2</v>
      </c>
      <c r="I1078" s="17">
        <v>2.44907258610878E-2</v>
      </c>
      <c r="J1078" s="17">
        <v>3.3724619252037298E-2</v>
      </c>
      <c r="K1078" s="17">
        <v>3.9178864796625502E-2</v>
      </c>
      <c r="L1078" s="17">
        <v>3.9651004532317402E-2</v>
      </c>
      <c r="M1078" s="17"/>
      <c r="N1078" s="17">
        <v>2.3215467034856399E-2</v>
      </c>
      <c r="O1078" s="17">
        <v>3.34360296139753E-2</v>
      </c>
      <c r="P1078" s="17">
        <v>2.9772223533890401E-2</v>
      </c>
      <c r="Q1078" s="17">
        <v>5.2092537782835402E-2</v>
      </c>
      <c r="R1078" s="17"/>
      <c r="S1078" s="17">
        <v>4.0991953707493797E-2</v>
      </c>
      <c r="T1078" s="17">
        <v>4.14063161828927E-2</v>
      </c>
      <c r="U1078" s="17">
        <v>2.4831614953092999E-2</v>
      </c>
      <c r="V1078" s="17">
        <v>2.2789659126299801E-2</v>
      </c>
      <c r="W1078" s="17">
        <v>7.0318300228205302E-2</v>
      </c>
      <c r="X1078" s="17">
        <v>1.9322186543987801E-2</v>
      </c>
      <c r="Y1078" s="17">
        <v>4.3584373875973997E-2</v>
      </c>
      <c r="Z1078" s="17">
        <v>3.4630912304012301E-2</v>
      </c>
      <c r="AA1078" s="17">
        <v>1.6666034194968399E-2</v>
      </c>
      <c r="AB1078" s="17">
        <v>3.8866199354916503E-2</v>
      </c>
      <c r="AC1078" s="17">
        <v>4.4571271006954398E-2</v>
      </c>
      <c r="AD1078" s="17">
        <v>1.1830217722985399E-2</v>
      </c>
      <c r="AE1078" s="17"/>
      <c r="AF1078" s="17">
        <v>2.41497475025125E-2</v>
      </c>
      <c r="AG1078" s="17">
        <v>2.9674017643835902E-2</v>
      </c>
      <c r="AH1078" s="17">
        <v>2.8191749662942502E-2</v>
      </c>
      <c r="AI1078" s="17">
        <v>3.1262906847611502E-2</v>
      </c>
      <c r="AJ1078" s="17">
        <v>6.2479852523528903E-2</v>
      </c>
      <c r="AK1078" s="17"/>
      <c r="AL1078" s="17">
        <v>4.3780628151069402E-2</v>
      </c>
      <c r="AM1078" s="17">
        <v>3.5209243692007897E-2</v>
      </c>
      <c r="AN1078" s="17">
        <v>2.1438342026456399E-2</v>
      </c>
      <c r="AO1078" s="17">
        <v>2.8339549686331199E-2</v>
      </c>
      <c r="AP1078" s="17">
        <v>5.1069416183168202E-2</v>
      </c>
      <c r="AQ1078" s="17"/>
      <c r="AR1078" s="17">
        <v>3.5152034492924401E-2</v>
      </c>
      <c r="AS1078" s="17"/>
      <c r="AT1078" s="17">
        <v>5.4389740751034497E-2</v>
      </c>
      <c r="AU1078" s="17"/>
      <c r="AV1078" s="17">
        <v>3.0242429393098801E-2</v>
      </c>
      <c r="AW1078" s="17"/>
      <c r="AX1078" s="17">
        <v>1.27300555283311E-2</v>
      </c>
      <c r="AY1078" s="17">
        <v>2.2068260064296401E-2</v>
      </c>
      <c r="AZ1078" s="17"/>
      <c r="BA1078" s="17">
        <v>5.2590639273394302E-2</v>
      </c>
      <c r="BB1078" s="17">
        <v>1.97928750919063E-2</v>
      </c>
    </row>
    <row r="1079" spans="2:54">
      <c r="C1079" s="17"/>
      <c r="D1079" s="17"/>
      <c r="E1079" s="17"/>
      <c r="F1079" s="17"/>
      <c r="G1079" s="17"/>
      <c r="H1079" s="17"/>
      <c r="I1079" s="17"/>
      <c r="J1079" s="17"/>
      <c r="K1079" s="17"/>
      <c r="L1079" s="17"/>
      <c r="M1079" s="17"/>
      <c r="N1079" s="17"/>
      <c r="O1079" s="17"/>
      <c r="P1079" s="17"/>
      <c r="Q1079" s="17"/>
      <c r="R1079" s="17"/>
      <c r="S1079" s="17"/>
      <c r="T1079" s="17"/>
      <c r="U1079" s="17"/>
      <c r="V1079" s="17"/>
      <c r="W1079" s="17"/>
      <c r="X1079" s="17"/>
      <c r="Y1079" s="17"/>
      <c r="Z1079" s="17"/>
      <c r="AA1079" s="17"/>
      <c r="AB1079" s="17"/>
      <c r="AC1079" s="17"/>
      <c r="AD1079" s="17"/>
      <c r="AE1079" s="17"/>
      <c r="AF1079" s="17"/>
      <c r="AG1079" s="17"/>
      <c r="AH1079" s="17"/>
      <c r="AI1079" s="17"/>
      <c r="AJ1079" s="17"/>
      <c r="AK1079" s="17"/>
      <c r="AL1079" s="17"/>
      <c r="AM1079" s="17"/>
      <c r="AN1079" s="17"/>
      <c r="AO1079" s="17"/>
      <c r="AP1079" s="17"/>
      <c r="AQ1079" s="17"/>
      <c r="AR1079" s="17"/>
      <c r="AS1079" s="17"/>
      <c r="AT1079" s="17"/>
      <c r="AU1079" s="17"/>
      <c r="AV1079" s="17"/>
      <c r="AW1079" s="17"/>
      <c r="AX1079" s="17"/>
      <c r="AY1079" s="17"/>
      <c r="AZ1079" s="17"/>
      <c r="BA1079" s="17"/>
      <c r="BB1079" s="17"/>
    </row>
    <row r="1080" spans="2:54">
      <c r="B1080" s="6" t="s">
        <v>351</v>
      </c>
      <c r="C1080" s="17"/>
      <c r="D1080" s="17"/>
      <c r="E1080" s="17"/>
      <c r="F1080" s="17"/>
      <c r="G1080" s="17"/>
      <c r="H1080" s="17"/>
      <c r="I1080" s="17"/>
      <c r="J1080" s="17"/>
      <c r="K1080" s="17"/>
      <c r="L1080" s="17"/>
      <c r="M1080" s="17"/>
      <c r="N1080" s="17"/>
      <c r="O1080" s="17"/>
      <c r="P1080" s="17"/>
      <c r="Q1080" s="17"/>
      <c r="R1080" s="17"/>
      <c r="S1080" s="17"/>
      <c r="T1080" s="17"/>
      <c r="U1080" s="17"/>
      <c r="V1080" s="17"/>
      <c r="W1080" s="17"/>
      <c r="X1080" s="17"/>
      <c r="Y1080" s="17"/>
      <c r="Z1080" s="17"/>
      <c r="AA1080" s="17"/>
      <c r="AB1080" s="17"/>
      <c r="AC1080" s="17"/>
      <c r="AD1080" s="17"/>
      <c r="AE1080" s="17"/>
      <c r="AF1080" s="17"/>
      <c r="AG1080" s="17"/>
      <c r="AH1080" s="17"/>
      <c r="AI1080" s="17"/>
      <c r="AJ1080" s="17"/>
      <c r="AK1080" s="17"/>
      <c r="AL1080" s="17"/>
      <c r="AM1080" s="17"/>
      <c r="AN1080" s="17"/>
      <c r="AO1080" s="17"/>
      <c r="AP1080" s="17"/>
      <c r="AQ1080" s="17"/>
      <c r="AR1080" s="17"/>
      <c r="AS1080" s="17"/>
      <c r="AT1080" s="17"/>
      <c r="AU1080" s="17"/>
      <c r="AV1080" s="17"/>
      <c r="AW1080" s="17"/>
      <c r="AX1080" s="17"/>
      <c r="AY1080" s="17"/>
      <c r="AZ1080" s="17"/>
      <c r="BA1080" s="17"/>
      <c r="BB1080" s="17"/>
    </row>
    <row r="1081" spans="2:54">
      <c r="B1081" s="24" t="s">
        <v>29</v>
      </c>
      <c r="C1081" s="17"/>
      <c r="D1081" s="17"/>
      <c r="E1081" s="17"/>
      <c r="F1081" s="17"/>
      <c r="G1081" s="17"/>
      <c r="H1081" s="17"/>
      <c r="I1081" s="17"/>
      <c r="J1081" s="17"/>
      <c r="K1081" s="17"/>
      <c r="L1081" s="17"/>
      <c r="M1081" s="17"/>
      <c r="N1081" s="17"/>
      <c r="O1081" s="17"/>
      <c r="P1081" s="17"/>
      <c r="Q1081" s="17"/>
      <c r="R1081" s="17"/>
      <c r="S1081" s="17"/>
      <c r="T1081" s="17"/>
      <c r="U1081" s="17"/>
      <c r="V1081" s="17"/>
      <c r="W1081" s="17"/>
      <c r="X1081" s="17"/>
      <c r="Y1081" s="17"/>
      <c r="Z1081" s="17"/>
      <c r="AA1081" s="17"/>
      <c r="AB1081" s="17"/>
      <c r="AC1081" s="17"/>
      <c r="AD1081" s="17"/>
      <c r="AE1081" s="17"/>
      <c r="AF1081" s="17"/>
      <c r="AG1081" s="17"/>
      <c r="AH1081" s="17"/>
      <c r="AI1081" s="17"/>
      <c r="AJ1081" s="17"/>
      <c r="AK1081" s="17"/>
      <c r="AL1081" s="17"/>
      <c r="AM1081" s="17"/>
      <c r="AN1081" s="17"/>
      <c r="AO1081" s="17"/>
      <c r="AP1081" s="17"/>
      <c r="AQ1081" s="17"/>
      <c r="AR1081" s="17"/>
      <c r="AS1081" s="17"/>
      <c r="AT1081" s="17"/>
      <c r="AU1081" s="17"/>
      <c r="AV1081" s="17"/>
      <c r="AW1081" s="17"/>
      <c r="AX1081" s="17"/>
      <c r="AY1081" s="17"/>
      <c r="AZ1081" s="17"/>
      <c r="BA1081" s="17"/>
      <c r="BB1081" s="17"/>
    </row>
    <row r="1082" spans="2:54">
      <c r="B1082" t="s">
        <v>216</v>
      </c>
      <c r="C1082" s="17">
        <v>0.26132811133197498</v>
      </c>
      <c r="D1082" s="17">
        <v>0.28975164740135501</v>
      </c>
      <c r="E1082" s="17">
        <v>0.23364537623109699</v>
      </c>
      <c r="F1082" s="17"/>
      <c r="G1082" s="17">
        <v>0.26565603472510801</v>
      </c>
      <c r="H1082" s="17">
        <v>0.25354260558477598</v>
      </c>
      <c r="I1082" s="17">
        <v>0.236494457725067</v>
      </c>
      <c r="J1082" s="17">
        <v>0.25221744095190601</v>
      </c>
      <c r="K1082" s="17">
        <v>0.25278986052226099</v>
      </c>
      <c r="L1082" s="17">
        <v>0.29729514360756298</v>
      </c>
      <c r="M1082" s="17"/>
      <c r="N1082" s="17">
        <v>0.33706457818760799</v>
      </c>
      <c r="O1082" s="17">
        <v>0.26097963053718298</v>
      </c>
      <c r="P1082" s="17">
        <v>0.22762659063700599</v>
      </c>
      <c r="Q1082" s="17">
        <v>0.207359277951498</v>
      </c>
      <c r="R1082" s="17"/>
      <c r="S1082" s="17">
        <v>0.33191935689756902</v>
      </c>
      <c r="T1082" s="17">
        <v>0.23291495196652601</v>
      </c>
      <c r="U1082" s="17">
        <v>0.27645405231429698</v>
      </c>
      <c r="V1082" s="17">
        <v>0.28115725858449903</v>
      </c>
      <c r="W1082" s="17">
        <v>0.24406845852166301</v>
      </c>
      <c r="X1082" s="17">
        <v>0.235119050359611</v>
      </c>
      <c r="Y1082" s="17">
        <v>0.23201554244522701</v>
      </c>
      <c r="Z1082" s="17">
        <v>0.24771543205785199</v>
      </c>
      <c r="AA1082" s="17">
        <v>0.28361415820234998</v>
      </c>
      <c r="AB1082" s="17">
        <v>0.24240821202799701</v>
      </c>
      <c r="AC1082" s="17">
        <v>0.25625406811886797</v>
      </c>
      <c r="AD1082" s="17">
        <v>0.15438995347960799</v>
      </c>
      <c r="AE1082" s="17"/>
      <c r="AF1082" s="17">
        <v>0.346468540045899</v>
      </c>
      <c r="AG1082" s="17">
        <v>0.23798758343983301</v>
      </c>
      <c r="AH1082" s="17">
        <v>0.24979600181876699</v>
      </c>
      <c r="AI1082" s="17">
        <v>0.31428475817217699</v>
      </c>
      <c r="AJ1082" s="17">
        <v>0.15889022213293899</v>
      </c>
      <c r="AK1082" s="17"/>
      <c r="AL1082" s="17">
        <v>0.220575229633554</v>
      </c>
      <c r="AM1082" s="17">
        <v>0.22267598213013901</v>
      </c>
      <c r="AN1082" s="17">
        <v>0.30730934506559199</v>
      </c>
      <c r="AO1082" s="17">
        <v>0.35303108315287601</v>
      </c>
      <c r="AP1082" s="17">
        <v>0.43535924601868398</v>
      </c>
      <c r="AQ1082" s="17"/>
      <c r="AR1082" s="17">
        <v>0.35469641726009099</v>
      </c>
      <c r="AS1082" s="17"/>
      <c r="AT1082" s="17">
        <v>0.32026385357327303</v>
      </c>
      <c r="AU1082" s="17"/>
      <c r="AV1082" s="17">
        <v>0.41972505980741598</v>
      </c>
      <c r="AW1082" s="17"/>
      <c r="AX1082" s="17">
        <v>0.36922084847807302</v>
      </c>
      <c r="AY1082" s="17">
        <v>0.30825595617426699</v>
      </c>
      <c r="AZ1082" s="17"/>
      <c r="BA1082" s="17">
        <v>0.23064562714140499</v>
      </c>
      <c r="BB1082" s="17">
        <v>0.29757603469163901</v>
      </c>
    </row>
    <row r="1083" spans="2:54">
      <c r="B1083" t="s">
        <v>217</v>
      </c>
      <c r="C1083" s="17">
        <v>0.451017637430702</v>
      </c>
      <c r="D1083" s="17">
        <v>0.436254016129766</v>
      </c>
      <c r="E1083" s="17">
        <v>0.46626449945022402</v>
      </c>
      <c r="F1083" s="17"/>
      <c r="G1083" s="17">
        <v>0.36405267864563401</v>
      </c>
      <c r="H1083" s="17">
        <v>0.451542310866418</v>
      </c>
      <c r="I1083" s="17">
        <v>0.49588650165300102</v>
      </c>
      <c r="J1083" s="17">
        <v>0.47563883838607701</v>
      </c>
      <c r="K1083" s="17">
        <v>0.479161588392857</v>
      </c>
      <c r="L1083" s="17">
        <v>0.43337753213132202</v>
      </c>
      <c r="M1083" s="17"/>
      <c r="N1083" s="17">
        <v>0.44077918443286301</v>
      </c>
      <c r="O1083" s="17">
        <v>0.44957965916036702</v>
      </c>
      <c r="P1083" s="17">
        <v>0.45139646957783702</v>
      </c>
      <c r="Q1083" s="17">
        <v>0.46340410579778701</v>
      </c>
      <c r="R1083" s="17"/>
      <c r="S1083" s="17">
        <v>0.38915176613578001</v>
      </c>
      <c r="T1083" s="17">
        <v>0.44910954207165998</v>
      </c>
      <c r="U1083" s="17">
        <v>0.45377216240871598</v>
      </c>
      <c r="V1083" s="17">
        <v>0.461494743510873</v>
      </c>
      <c r="W1083" s="17">
        <v>0.413846950732778</v>
      </c>
      <c r="X1083" s="17">
        <v>0.48069641530064799</v>
      </c>
      <c r="Y1083" s="17">
        <v>0.47697590480978203</v>
      </c>
      <c r="Z1083" s="17">
        <v>0.47447582119689702</v>
      </c>
      <c r="AA1083" s="17">
        <v>0.46575352785927598</v>
      </c>
      <c r="AB1083" s="17">
        <v>0.47392614999491001</v>
      </c>
      <c r="AC1083" s="17">
        <v>0.43674381383362598</v>
      </c>
      <c r="AD1083" s="17">
        <v>0.50742898966768202</v>
      </c>
      <c r="AE1083" s="17"/>
      <c r="AF1083" s="17">
        <v>0.44464203032502603</v>
      </c>
      <c r="AG1083" s="17">
        <v>0.47009402967386599</v>
      </c>
      <c r="AH1083" s="17">
        <v>0.49206617889090998</v>
      </c>
      <c r="AI1083" s="17">
        <v>0.44275226936419598</v>
      </c>
      <c r="AJ1083" s="17">
        <v>0.43368236540883498</v>
      </c>
      <c r="AK1083" s="17"/>
      <c r="AL1083" s="17">
        <v>0.44953082027246999</v>
      </c>
      <c r="AM1083" s="17">
        <v>0.46113987533926498</v>
      </c>
      <c r="AN1083" s="17">
        <v>0.45447049548914398</v>
      </c>
      <c r="AO1083" s="17">
        <v>0.440604552611287</v>
      </c>
      <c r="AP1083" s="17">
        <v>0.30238297003822701</v>
      </c>
      <c r="AQ1083" s="17"/>
      <c r="AR1083" s="17">
        <v>0.42294303699747599</v>
      </c>
      <c r="AS1083" s="17"/>
      <c r="AT1083" s="17">
        <v>0.45367827982417203</v>
      </c>
      <c r="AU1083" s="17"/>
      <c r="AV1083" s="17">
        <v>0.378443431173556</v>
      </c>
      <c r="AW1083" s="17"/>
      <c r="AX1083" s="17">
        <v>0.44845793267299799</v>
      </c>
      <c r="AY1083" s="17">
        <v>0.45901856286528497</v>
      </c>
      <c r="AZ1083" s="17"/>
      <c r="BA1083" s="17">
        <v>0.46396158610767002</v>
      </c>
      <c r="BB1083" s="17">
        <v>0.466753224632806</v>
      </c>
    </row>
    <row r="1084" spans="2:54">
      <c r="B1084" t="s">
        <v>218</v>
      </c>
      <c r="C1084" s="17">
        <v>0.17905962409321399</v>
      </c>
      <c r="D1084" s="17">
        <v>0.157511013260591</v>
      </c>
      <c r="E1084" s="17">
        <v>0.19934208993234601</v>
      </c>
      <c r="F1084" s="17"/>
      <c r="G1084" s="17">
        <v>0.19230895772755199</v>
      </c>
      <c r="H1084" s="17">
        <v>0.175544832370188</v>
      </c>
      <c r="I1084" s="17">
        <v>0.15078144593618301</v>
      </c>
      <c r="J1084" s="17">
        <v>0.16442705287644299</v>
      </c>
      <c r="K1084" s="17">
        <v>0.17951816796244899</v>
      </c>
      <c r="L1084" s="17">
        <v>0.20798089175794601</v>
      </c>
      <c r="M1084" s="17"/>
      <c r="N1084" s="17">
        <v>0.151688813423737</v>
      </c>
      <c r="O1084" s="17">
        <v>0.18169880977321501</v>
      </c>
      <c r="P1084" s="17">
        <v>0.194429485806282</v>
      </c>
      <c r="Q1084" s="17">
        <v>0.19369042903389599</v>
      </c>
      <c r="R1084" s="17"/>
      <c r="S1084" s="17">
        <v>0.173232568622181</v>
      </c>
      <c r="T1084" s="17">
        <v>0.21341314348268101</v>
      </c>
      <c r="U1084" s="17">
        <v>0.19314561225680801</v>
      </c>
      <c r="V1084" s="17">
        <v>0.13616641311732</v>
      </c>
      <c r="W1084" s="17">
        <v>0.21328013920527999</v>
      </c>
      <c r="X1084" s="17">
        <v>0.20933505696080201</v>
      </c>
      <c r="Y1084" s="17">
        <v>0.17864587105732899</v>
      </c>
      <c r="Z1084" s="17">
        <v>0.15882098207687501</v>
      </c>
      <c r="AA1084" s="17">
        <v>0.148138348629023</v>
      </c>
      <c r="AB1084" s="17">
        <v>0.13514525196520999</v>
      </c>
      <c r="AC1084" s="17">
        <v>0.20681269507891001</v>
      </c>
      <c r="AD1084" s="17">
        <v>0.204216734022373</v>
      </c>
      <c r="AE1084" s="17"/>
      <c r="AF1084" s="17">
        <v>0.120510675576721</v>
      </c>
      <c r="AG1084" s="17">
        <v>0.19123034739756101</v>
      </c>
      <c r="AH1084" s="17">
        <v>0.17226986379867601</v>
      </c>
      <c r="AI1084" s="17">
        <v>0.16211155678649899</v>
      </c>
      <c r="AJ1084" s="17">
        <v>0.22095918751395599</v>
      </c>
      <c r="AK1084" s="17"/>
      <c r="AL1084" s="17">
        <v>0.21382293004133701</v>
      </c>
      <c r="AM1084" s="17">
        <v>0.18516280357953799</v>
      </c>
      <c r="AN1084" s="17">
        <v>0.16443252679593601</v>
      </c>
      <c r="AO1084" s="17">
        <v>0.12498325487513801</v>
      </c>
      <c r="AP1084" s="17">
        <v>0.12374293371811899</v>
      </c>
      <c r="AQ1084" s="17"/>
      <c r="AR1084" s="17">
        <v>0.110090414875716</v>
      </c>
      <c r="AS1084" s="17"/>
      <c r="AT1084" s="17">
        <v>9.5695886724568094E-2</v>
      </c>
      <c r="AU1084" s="17"/>
      <c r="AV1084" s="17">
        <v>0.10983776990339</v>
      </c>
      <c r="AW1084" s="17"/>
      <c r="AX1084" s="17">
        <v>0.11239378104804799</v>
      </c>
      <c r="AY1084" s="17">
        <v>0.12849153756802201</v>
      </c>
      <c r="AZ1084" s="17"/>
      <c r="BA1084" s="17">
        <v>0.19601737706066799</v>
      </c>
      <c r="BB1084" s="17">
        <v>0.14271342362155501</v>
      </c>
    </row>
    <row r="1085" spans="2:54">
      <c r="B1085" t="s">
        <v>219</v>
      </c>
      <c r="C1085" s="17">
        <v>7.6078035961717694E-2</v>
      </c>
      <c r="D1085" s="17">
        <v>8.17073938466754E-2</v>
      </c>
      <c r="E1085" s="17">
        <v>7.0279437973299205E-2</v>
      </c>
      <c r="F1085" s="17"/>
      <c r="G1085" s="17">
        <v>0.141747075849988</v>
      </c>
      <c r="H1085" s="17">
        <v>9.3433664608411807E-2</v>
      </c>
      <c r="I1085" s="17">
        <v>8.3982634856950206E-2</v>
      </c>
      <c r="J1085" s="17">
        <v>6.7398759938624403E-2</v>
      </c>
      <c r="K1085" s="17">
        <v>6.05192903485893E-2</v>
      </c>
      <c r="L1085" s="17">
        <v>2.9468735114056999E-2</v>
      </c>
      <c r="M1085" s="17"/>
      <c r="N1085" s="17">
        <v>4.8583734172999098E-2</v>
      </c>
      <c r="O1085" s="17">
        <v>7.7900093417589203E-2</v>
      </c>
      <c r="P1085" s="17">
        <v>9.8216098026933804E-2</v>
      </c>
      <c r="Q1085" s="17">
        <v>8.5441296102691397E-2</v>
      </c>
      <c r="R1085" s="17"/>
      <c r="S1085" s="17">
        <v>7.5214850089622906E-2</v>
      </c>
      <c r="T1085" s="17">
        <v>6.4854609258195195E-2</v>
      </c>
      <c r="U1085" s="17">
        <v>4.9956136194653E-2</v>
      </c>
      <c r="V1085" s="17">
        <v>8.9258328292330602E-2</v>
      </c>
      <c r="W1085" s="17">
        <v>6.8781419706907695E-2</v>
      </c>
      <c r="X1085" s="17">
        <v>5.8867122318330002E-2</v>
      </c>
      <c r="Y1085" s="17">
        <v>8.7824549726025394E-2</v>
      </c>
      <c r="Z1085" s="17">
        <v>6.0352567252449703E-2</v>
      </c>
      <c r="AA1085" s="17">
        <v>8.5055700571489506E-2</v>
      </c>
      <c r="AB1085" s="17">
        <v>0.10022521026975099</v>
      </c>
      <c r="AC1085" s="17">
        <v>7.1861690489789395E-2</v>
      </c>
      <c r="AD1085" s="17">
        <v>0.118838987117064</v>
      </c>
      <c r="AE1085" s="17"/>
      <c r="AF1085" s="17">
        <v>7.0177983274436903E-2</v>
      </c>
      <c r="AG1085" s="17">
        <v>7.1557142384985006E-2</v>
      </c>
      <c r="AH1085" s="17">
        <v>5.6439721842467303E-2</v>
      </c>
      <c r="AI1085" s="17">
        <v>4.89140829949129E-2</v>
      </c>
      <c r="AJ1085" s="17">
        <v>0.120934326278371</v>
      </c>
      <c r="AK1085" s="17"/>
      <c r="AL1085" s="17">
        <v>7.2103028492756099E-2</v>
      </c>
      <c r="AM1085" s="17">
        <v>9.7020913983492302E-2</v>
      </c>
      <c r="AN1085" s="17">
        <v>5.5875193583807103E-2</v>
      </c>
      <c r="AO1085" s="17">
        <v>5.8043287126238602E-2</v>
      </c>
      <c r="AP1085" s="17">
        <v>6.4812256889552694E-2</v>
      </c>
      <c r="AQ1085" s="17"/>
      <c r="AR1085" s="17">
        <v>7.2943523485973494E-2</v>
      </c>
      <c r="AS1085" s="17"/>
      <c r="AT1085" s="17">
        <v>7.2453925639723499E-2</v>
      </c>
      <c r="AU1085" s="17"/>
      <c r="AV1085" s="17">
        <v>6.8568750344899801E-2</v>
      </c>
      <c r="AW1085" s="17"/>
      <c r="AX1085" s="17">
        <v>5.0379411442135799E-2</v>
      </c>
      <c r="AY1085" s="17">
        <v>7.7576826137643995E-2</v>
      </c>
      <c r="AZ1085" s="17"/>
      <c r="BA1085" s="17">
        <v>6.5306502408530601E-2</v>
      </c>
      <c r="BB1085" s="17">
        <v>7.1521270251348801E-2</v>
      </c>
    </row>
    <row r="1086" spans="2:54">
      <c r="B1086" t="s">
        <v>220</v>
      </c>
      <c r="C1086" s="17">
        <v>3.2516591182390198E-2</v>
      </c>
      <c r="D1086" s="17">
        <v>3.4775929361612397E-2</v>
      </c>
      <c r="E1086" s="17">
        <v>3.04685964130335E-2</v>
      </c>
      <c r="F1086" s="17"/>
      <c r="G1086" s="17">
        <v>3.6235253051719103E-2</v>
      </c>
      <c r="H1086" s="17">
        <v>2.5936586570205901E-2</v>
      </c>
      <c r="I1086" s="17">
        <v>3.2854959828799303E-2</v>
      </c>
      <c r="J1086" s="17">
        <v>4.0317907846949899E-2</v>
      </c>
      <c r="K1086" s="17">
        <v>2.80110927738433E-2</v>
      </c>
      <c r="L1086" s="17">
        <v>3.1877697389112503E-2</v>
      </c>
      <c r="M1086" s="17"/>
      <c r="N1086" s="17">
        <v>2.1883689782792599E-2</v>
      </c>
      <c r="O1086" s="17">
        <v>2.9841807111646301E-2</v>
      </c>
      <c r="P1086" s="17">
        <v>2.83313559519409E-2</v>
      </c>
      <c r="Q1086" s="17">
        <v>5.0104891114127102E-2</v>
      </c>
      <c r="R1086" s="17"/>
      <c r="S1086" s="17">
        <v>3.0481458254847101E-2</v>
      </c>
      <c r="T1086" s="17">
        <v>3.9707753220937898E-2</v>
      </c>
      <c r="U1086" s="17">
        <v>2.6672036825525099E-2</v>
      </c>
      <c r="V1086" s="17">
        <v>3.1923256494977202E-2</v>
      </c>
      <c r="W1086" s="17">
        <v>6.0023031833371501E-2</v>
      </c>
      <c r="X1086" s="17">
        <v>1.59823550606089E-2</v>
      </c>
      <c r="Y1086" s="17">
        <v>2.4538131961637202E-2</v>
      </c>
      <c r="Z1086" s="17">
        <v>5.86351974159273E-2</v>
      </c>
      <c r="AA1086" s="17">
        <v>1.74382647378605E-2</v>
      </c>
      <c r="AB1086" s="17">
        <v>4.82951757421319E-2</v>
      </c>
      <c r="AC1086" s="17">
        <v>2.8327732478807099E-2</v>
      </c>
      <c r="AD1086" s="17">
        <v>1.51253357132728E-2</v>
      </c>
      <c r="AE1086" s="17"/>
      <c r="AF1086" s="17">
        <v>1.82007707779171E-2</v>
      </c>
      <c r="AG1086" s="17">
        <v>2.9130897103754501E-2</v>
      </c>
      <c r="AH1086" s="17">
        <v>2.942823364918E-2</v>
      </c>
      <c r="AI1086" s="17">
        <v>3.1937332682215103E-2</v>
      </c>
      <c r="AJ1086" s="17">
        <v>6.5533898665898704E-2</v>
      </c>
      <c r="AK1086" s="17"/>
      <c r="AL1086" s="17">
        <v>4.3967991559882402E-2</v>
      </c>
      <c r="AM1086" s="17">
        <v>3.4000424967565897E-2</v>
      </c>
      <c r="AN1086" s="17">
        <v>1.7912439065519901E-2</v>
      </c>
      <c r="AO1086" s="17">
        <v>2.33378222344603E-2</v>
      </c>
      <c r="AP1086" s="17">
        <v>7.3702593335416303E-2</v>
      </c>
      <c r="AQ1086" s="17"/>
      <c r="AR1086" s="17">
        <v>3.9326607380743402E-2</v>
      </c>
      <c r="AS1086" s="17"/>
      <c r="AT1086" s="17">
        <v>5.7908054238263403E-2</v>
      </c>
      <c r="AU1086" s="17"/>
      <c r="AV1086" s="17">
        <v>2.3424988770737901E-2</v>
      </c>
      <c r="AW1086" s="17"/>
      <c r="AX1086" s="17">
        <v>1.9548026358744801E-2</v>
      </c>
      <c r="AY1086" s="17">
        <v>2.66571172547817E-2</v>
      </c>
      <c r="AZ1086" s="17"/>
      <c r="BA1086" s="17">
        <v>4.4068907281726903E-2</v>
      </c>
      <c r="BB1086" s="17">
        <v>2.1436046802651199E-2</v>
      </c>
    </row>
    <row r="1087" spans="2:54">
      <c r="C1087" s="17"/>
      <c r="D1087" s="17"/>
      <c r="E1087" s="17"/>
      <c r="F1087" s="17"/>
      <c r="G1087" s="17"/>
      <c r="H1087" s="17"/>
      <c r="I1087" s="17"/>
      <c r="J1087" s="17"/>
      <c r="K1087" s="17"/>
      <c r="L1087" s="17"/>
      <c r="M1087" s="17"/>
      <c r="N1087" s="17"/>
      <c r="O1087" s="17"/>
      <c r="P1087" s="17"/>
      <c r="Q1087" s="17"/>
      <c r="R1087" s="17"/>
      <c r="S1087" s="17"/>
      <c r="T1087" s="17"/>
      <c r="U1087" s="17"/>
      <c r="V1087" s="17"/>
      <c r="W1087" s="17"/>
      <c r="X1087" s="17"/>
      <c r="Y1087" s="17"/>
      <c r="Z1087" s="17"/>
      <c r="AA1087" s="17"/>
      <c r="AB1087" s="17"/>
      <c r="AC1087" s="17"/>
      <c r="AD1087" s="17"/>
      <c r="AE1087" s="17"/>
      <c r="AF1087" s="17"/>
      <c r="AG1087" s="17"/>
      <c r="AH1087" s="17"/>
      <c r="AI1087" s="17"/>
      <c r="AJ1087" s="17"/>
      <c r="AK1087" s="17"/>
      <c r="AL1087" s="17"/>
      <c r="AM1087" s="17"/>
      <c r="AN1087" s="17"/>
      <c r="AO1087" s="17"/>
      <c r="AP1087" s="17"/>
      <c r="AQ1087" s="17"/>
      <c r="AR1087" s="17"/>
      <c r="AS1087" s="17"/>
      <c r="AT1087" s="17"/>
      <c r="AU1087" s="17"/>
      <c r="AV1087" s="17"/>
      <c r="AW1087" s="17"/>
      <c r="AX1087" s="17"/>
      <c r="AY1087" s="17"/>
      <c r="AZ1087" s="17"/>
      <c r="BA1087" s="17"/>
      <c r="BB1087" s="17"/>
    </row>
    <row r="1088" spans="2:54">
      <c r="B1088" s="6" t="s">
        <v>352</v>
      </c>
      <c r="C1088" s="17"/>
      <c r="D1088" s="17"/>
      <c r="E1088" s="17"/>
      <c r="F1088" s="17"/>
      <c r="G1088" s="17"/>
      <c r="H1088" s="17"/>
      <c r="I1088" s="17"/>
      <c r="J1088" s="17"/>
      <c r="K1088" s="17"/>
      <c r="L1088" s="17"/>
      <c r="M1088" s="17"/>
      <c r="N1088" s="17"/>
      <c r="O1088" s="17"/>
      <c r="P1088" s="17"/>
      <c r="Q1088" s="17"/>
      <c r="R1088" s="17"/>
      <c r="S1088" s="17"/>
      <c r="T1088" s="17"/>
      <c r="U1088" s="17"/>
      <c r="V1088" s="17"/>
      <c r="W1088" s="17"/>
      <c r="X1088" s="17"/>
      <c r="Y1088" s="17"/>
      <c r="Z1088" s="17"/>
      <c r="AA1088" s="17"/>
      <c r="AB1088" s="17"/>
      <c r="AC1088" s="17"/>
      <c r="AD1088" s="17"/>
      <c r="AE1088" s="17"/>
      <c r="AF1088" s="17"/>
      <c r="AG1088" s="17"/>
      <c r="AH1088" s="17"/>
      <c r="AI1088" s="17"/>
      <c r="AJ1088" s="17"/>
      <c r="AK1088" s="17"/>
      <c r="AL1088" s="17"/>
      <c r="AM1088" s="17"/>
      <c r="AN1088" s="17"/>
      <c r="AO1088" s="17"/>
      <c r="AP1088" s="17"/>
      <c r="AQ1088" s="17"/>
      <c r="AR1088" s="17"/>
      <c r="AS1088" s="17"/>
      <c r="AT1088" s="17"/>
      <c r="AU1088" s="17"/>
      <c r="AV1088" s="17"/>
      <c r="AW1088" s="17"/>
      <c r="AX1088" s="17"/>
      <c r="AY1088" s="17"/>
      <c r="AZ1088" s="17"/>
      <c r="BA1088" s="17"/>
      <c r="BB1088" s="17"/>
    </row>
    <row r="1089" spans="2:54">
      <c r="B1089" s="24" t="s">
        <v>29</v>
      </c>
      <c r="C1089" s="17"/>
      <c r="D1089" s="17"/>
      <c r="E1089" s="17"/>
      <c r="F1089" s="17"/>
      <c r="G1089" s="17"/>
      <c r="H1089" s="17"/>
      <c r="I1089" s="17"/>
      <c r="J1089" s="17"/>
      <c r="K1089" s="17"/>
      <c r="L1089" s="17"/>
      <c r="M1089" s="17"/>
      <c r="N1089" s="17"/>
      <c r="O1089" s="17"/>
      <c r="P1089" s="17"/>
      <c r="Q1089" s="17"/>
      <c r="R1089" s="17"/>
      <c r="S1089" s="17"/>
      <c r="T1089" s="17"/>
      <c r="U1089" s="17"/>
      <c r="V1089" s="17"/>
      <c r="W1089" s="17"/>
      <c r="X1089" s="17"/>
      <c r="Y1089" s="17"/>
      <c r="Z1089" s="17"/>
      <c r="AA1089" s="17"/>
      <c r="AB1089" s="17"/>
      <c r="AC1089" s="17"/>
      <c r="AD1089" s="17"/>
      <c r="AE1089" s="17"/>
      <c r="AF1089" s="17"/>
      <c r="AG1089" s="17"/>
      <c r="AH1089" s="17"/>
      <c r="AI1089" s="17"/>
      <c r="AJ1089" s="17"/>
      <c r="AK1089" s="17"/>
      <c r="AL1089" s="17"/>
      <c r="AM1089" s="17"/>
      <c r="AN1089" s="17"/>
      <c r="AO1089" s="17"/>
      <c r="AP1089" s="17"/>
      <c r="AQ1089" s="17"/>
      <c r="AR1089" s="17"/>
      <c r="AS1089" s="17"/>
      <c r="AT1089" s="17"/>
      <c r="AU1089" s="17"/>
      <c r="AV1089" s="17"/>
      <c r="AW1089" s="17"/>
      <c r="AX1089" s="17"/>
      <c r="AY1089" s="17"/>
      <c r="AZ1089" s="17"/>
      <c r="BA1089" s="17"/>
      <c r="BB1089" s="17"/>
    </row>
    <row r="1090" spans="2:54">
      <c r="B1090" t="s">
        <v>216</v>
      </c>
      <c r="C1090" s="17">
        <v>0.148482581514497</v>
      </c>
      <c r="D1090" s="17">
        <v>0.15308779499767999</v>
      </c>
      <c r="E1090" s="17">
        <v>0.14470768733466799</v>
      </c>
      <c r="F1090" s="17"/>
      <c r="G1090" s="17">
        <v>0.13134662392756499</v>
      </c>
      <c r="H1090" s="17">
        <v>0.150347306845764</v>
      </c>
      <c r="I1090" s="17">
        <v>0.131863749328438</v>
      </c>
      <c r="J1090" s="17">
        <v>0.14149884368693</v>
      </c>
      <c r="K1090" s="17">
        <v>0.147125782660678</v>
      </c>
      <c r="L1090" s="17">
        <v>0.177421316283735</v>
      </c>
      <c r="M1090" s="17"/>
      <c r="N1090" s="17">
        <v>0.15665201430928499</v>
      </c>
      <c r="O1090" s="17">
        <v>0.133278713438925</v>
      </c>
      <c r="P1090" s="17">
        <v>0.13515797093047099</v>
      </c>
      <c r="Q1090" s="17">
        <v>0.16664810485749601</v>
      </c>
      <c r="R1090" s="17"/>
      <c r="S1090" s="17">
        <v>0.17690815678798399</v>
      </c>
      <c r="T1090" s="17">
        <v>0.13888755640467901</v>
      </c>
      <c r="U1090" s="17">
        <v>0.15597845373939301</v>
      </c>
      <c r="V1090" s="17">
        <v>0.149662727955091</v>
      </c>
      <c r="W1090" s="17">
        <v>0.12259790596213201</v>
      </c>
      <c r="X1090" s="17">
        <v>0.115488484890874</v>
      </c>
      <c r="Y1090" s="17">
        <v>0.14213534679956299</v>
      </c>
      <c r="Z1090" s="17">
        <v>0.14664977416367</v>
      </c>
      <c r="AA1090" s="17">
        <v>0.13232417052779899</v>
      </c>
      <c r="AB1090" s="17">
        <v>0.15886234121109799</v>
      </c>
      <c r="AC1090" s="17">
        <v>0.174131625449573</v>
      </c>
      <c r="AD1090" s="17">
        <v>0.19777172588096201</v>
      </c>
      <c r="AE1090" s="17"/>
      <c r="AF1090" s="17">
        <v>0.138624382571887</v>
      </c>
      <c r="AG1090" s="17">
        <v>0.17238057951952401</v>
      </c>
      <c r="AH1090" s="17">
        <v>0.118293406217505</v>
      </c>
      <c r="AI1090" s="17">
        <v>0.110792114024585</v>
      </c>
      <c r="AJ1090" s="17">
        <v>0.14964321917055601</v>
      </c>
      <c r="AK1090" s="17"/>
      <c r="AL1090" s="17">
        <v>0.159910807329781</v>
      </c>
      <c r="AM1090" s="17">
        <v>0.12185866835523</v>
      </c>
      <c r="AN1090" s="17">
        <v>0.15611563570630099</v>
      </c>
      <c r="AO1090" s="17">
        <v>0.16344357779906499</v>
      </c>
      <c r="AP1090" s="17">
        <v>0.20645264396309501</v>
      </c>
      <c r="AQ1090" s="17"/>
      <c r="AR1090" s="17">
        <v>0.15082206230014999</v>
      </c>
      <c r="AS1090" s="17"/>
      <c r="AT1090" s="17">
        <v>0.14311139588202301</v>
      </c>
      <c r="AU1090" s="17"/>
      <c r="AV1090" s="17">
        <v>0.14402058420696101</v>
      </c>
      <c r="AW1090" s="17"/>
      <c r="AX1090" s="17">
        <v>0.131429052004744</v>
      </c>
      <c r="AY1090" s="17">
        <v>0.13438558262449499</v>
      </c>
      <c r="AZ1090" s="17"/>
      <c r="BA1090" s="17">
        <v>0.17074797319403101</v>
      </c>
      <c r="BB1090" s="17">
        <v>0.14140946763030501</v>
      </c>
    </row>
    <row r="1091" spans="2:54">
      <c r="B1091" t="s">
        <v>217</v>
      </c>
      <c r="C1091" s="17">
        <v>0.36980136687243198</v>
      </c>
      <c r="D1091" s="17">
        <v>0.37657287826261199</v>
      </c>
      <c r="E1091" s="17">
        <v>0.36298602225666299</v>
      </c>
      <c r="F1091" s="17"/>
      <c r="G1091" s="17">
        <v>0.38248833045438801</v>
      </c>
      <c r="H1091" s="17">
        <v>0.40992077696529</v>
      </c>
      <c r="I1091" s="17">
        <v>0.36952872817245402</v>
      </c>
      <c r="J1091" s="17">
        <v>0.409595656680731</v>
      </c>
      <c r="K1091" s="17">
        <v>0.33810896657276002</v>
      </c>
      <c r="L1091" s="17">
        <v>0.318198946967157</v>
      </c>
      <c r="M1091" s="17"/>
      <c r="N1091" s="17">
        <v>0.39026265803730797</v>
      </c>
      <c r="O1091" s="17">
        <v>0.36871765909015602</v>
      </c>
      <c r="P1091" s="17">
        <v>0.38039878092435397</v>
      </c>
      <c r="Q1091" s="17">
        <v>0.33959370728115701</v>
      </c>
      <c r="R1091" s="17"/>
      <c r="S1091" s="17">
        <v>0.38009379359411499</v>
      </c>
      <c r="T1091" s="17">
        <v>0.35609498564772901</v>
      </c>
      <c r="U1091" s="17">
        <v>0.34719479267147901</v>
      </c>
      <c r="V1091" s="17">
        <v>0.40289435102353599</v>
      </c>
      <c r="W1091" s="17">
        <v>0.39673081339800398</v>
      </c>
      <c r="X1091" s="17">
        <v>0.36892039329785697</v>
      </c>
      <c r="Y1091" s="17">
        <v>0.33666027386845898</v>
      </c>
      <c r="Z1091" s="17">
        <v>0.36764306606562702</v>
      </c>
      <c r="AA1091" s="17">
        <v>0.42490505358904301</v>
      </c>
      <c r="AB1091" s="17">
        <v>0.37583049537449598</v>
      </c>
      <c r="AC1091" s="17">
        <v>0.29198944932904097</v>
      </c>
      <c r="AD1091" s="17">
        <v>0.28363365881442398</v>
      </c>
      <c r="AE1091" s="17"/>
      <c r="AF1091" s="17">
        <v>0.42660242655570202</v>
      </c>
      <c r="AG1091" s="17">
        <v>0.33790535421893497</v>
      </c>
      <c r="AH1091" s="17">
        <v>0.37631416855878702</v>
      </c>
      <c r="AI1091" s="17">
        <v>0.42500074037483998</v>
      </c>
      <c r="AJ1091" s="17">
        <v>0.30394460549720398</v>
      </c>
      <c r="AK1091" s="17"/>
      <c r="AL1091" s="17">
        <v>0.32874560101327499</v>
      </c>
      <c r="AM1091" s="17">
        <v>0.38864684314258102</v>
      </c>
      <c r="AN1091" s="17">
        <v>0.37403716561296002</v>
      </c>
      <c r="AO1091" s="17">
        <v>0.42755245256475799</v>
      </c>
      <c r="AP1091" s="17">
        <v>0.37250894355624298</v>
      </c>
      <c r="AQ1091" s="17"/>
      <c r="AR1091" s="17">
        <v>0.41906553803462299</v>
      </c>
      <c r="AS1091" s="17"/>
      <c r="AT1091" s="17">
        <v>0.41775634126812999</v>
      </c>
      <c r="AU1091" s="17"/>
      <c r="AV1091" s="17">
        <v>0.45292159549509298</v>
      </c>
      <c r="AW1091" s="17"/>
      <c r="AX1091" s="17">
        <v>0.37658245487584402</v>
      </c>
      <c r="AY1091" s="17">
        <v>0.40906911209128999</v>
      </c>
      <c r="AZ1091" s="17"/>
      <c r="BA1091" s="17">
        <v>0.32626004244190299</v>
      </c>
      <c r="BB1091" s="17">
        <v>0.40211125049358099</v>
      </c>
    </row>
    <row r="1092" spans="2:54">
      <c r="B1092" t="s">
        <v>218</v>
      </c>
      <c r="C1092" s="17">
        <v>0.23383012673678999</v>
      </c>
      <c r="D1092" s="17">
        <v>0.244786864505395</v>
      </c>
      <c r="E1092" s="17">
        <v>0.223199429159852</v>
      </c>
      <c r="F1092" s="17"/>
      <c r="G1092" s="17">
        <v>0.224282101875141</v>
      </c>
      <c r="H1092" s="17">
        <v>0.17324175351231799</v>
      </c>
      <c r="I1092" s="17">
        <v>0.223719737149422</v>
      </c>
      <c r="J1092" s="17">
        <v>0.20422745172307299</v>
      </c>
      <c r="K1092" s="17">
        <v>0.28101997472894902</v>
      </c>
      <c r="L1092" s="17">
        <v>0.29057960631554602</v>
      </c>
      <c r="M1092" s="17"/>
      <c r="N1092" s="17">
        <v>0.226141987945992</v>
      </c>
      <c r="O1092" s="17">
        <v>0.247744536537398</v>
      </c>
      <c r="P1092" s="17">
        <v>0.22997845698925801</v>
      </c>
      <c r="Q1092" s="17">
        <v>0.22806327106322399</v>
      </c>
      <c r="R1092" s="17"/>
      <c r="S1092" s="17">
        <v>0.20202823226687799</v>
      </c>
      <c r="T1092" s="17">
        <v>0.24437096047047399</v>
      </c>
      <c r="U1092" s="17">
        <v>0.26711690264023302</v>
      </c>
      <c r="V1092" s="17">
        <v>0.21126867755301701</v>
      </c>
      <c r="W1092" s="17">
        <v>0.22445324735286701</v>
      </c>
      <c r="X1092" s="17">
        <v>0.28231342636762602</v>
      </c>
      <c r="Y1092" s="17">
        <v>0.268917827684101</v>
      </c>
      <c r="Z1092" s="17">
        <v>0.213680234996699</v>
      </c>
      <c r="AA1092" s="17">
        <v>0.204897642134372</v>
      </c>
      <c r="AB1092" s="17">
        <v>0.22120529189836899</v>
      </c>
      <c r="AC1092" s="17">
        <v>0.23036669377163899</v>
      </c>
      <c r="AD1092" s="17">
        <v>0.274395371215507</v>
      </c>
      <c r="AE1092" s="17"/>
      <c r="AF1092" s="17">
        <v>0.211693750685163</v>
      </c>
      <c r="AG1092" s="17">
        <v>0.22850176064444899</v>
      </c>
      <c r="AH1092" s="17">
        <v>0.300190649773109</v>
      </c>
      <c r="AI1092" s="17">
        <v>0.212418115902787</v>
      </c>
      <c r="AJ1092" s="17">
        <v>0.21257263137130999</v>
      </c>
      <c r="AK1092" s="17"/>
      <c r="AL1092" s="17">
        <v>0.26854024318755898</v>
      </c>
      <c r="AM1092" s="17">
        <v>0.226960743697526</v>
      </c>
      <c r="AN1092" s="17">
        <v>0.22405721906854201</v>
      </c>
      <c r="AO1092" s="17">
        <v>0.18834167729850401</v>
      </c>
      <c r="AP1092" s="17">
        <v>0.18106815979305499</v>
      </c>
      <c r="AQ1092" s="17"/>
      <c r="AR1092" s="17">
        <v>0.18361950002581601</v>
      </c>
      <c r="AS1092" s="17"/>
      <c r="AT1092" s="17">
        <v>0.12996532302230099</v>
      </c>
      <c r="AU1092" s="17"/>
      <c r="AV1092" s="17">
        <v>0.21725590055077201</v>
      </c>
      <c r="AW1092" s="17"/>
      <c r="AX1092" s="17">
        <v>0.19648505821498799</v>
      </c>
      <c r="AY1092" s="17">
        <v>0.22668766355338699</v>
      </c>
      <c r="AZ1092" s="17"/>
      <c r="BA1092" s="17">
        <v>0.21904954523288001</v>
      </c>
      <c r="BB1092" s="17">
        <v>0.24268365875286299</v>
      </c>
    </row>
    <row r="1093" spans="2:54">
      <c r="B1093" t="s">
        <v>219</v>
      </c>
      <c r="C1093" s="17">
        <v>0.16789663921103701</v>
      </c>
      <c r="D1093" s="17">
        <v>0.14880024605266301</v>
      </c>
      <c r="E1093" s="17">
        <v>0.18612721790264999</v>
      </c>
      <c r="F1093" s="17"/>
      <c r="G1093" s="17">
        <v>0.188813052652613</v>
      </c>
      <c r="H1093" s="17">
        <v>0.199165991430865</v>
      </c>
      <c r="I1093" s="17">
        <v>0.19293013841092299</v>
      </c>
      <c r="J1093" s="17">
        <v>0.16806652495651001</v>
      </c>
      <c r="K1093" s="17">
        <v>0.15043020970573401</v>
      </c>
      <c r="L1093" s="17">
        <v>0.11985914609293399</v>
      </c>
      <c r="M1093" s="17"/>
      <c r="N1093" s="17">
        <v>0.14930024812723899</v>
      </c>
      <c r="O1093" s="17">
        <v>0.18017922266750899</v>
      </c>
      <c r="P1093" s="17">
        <v>0.17185037443474199</v>
      </c>
      <c r="Q1093" s="17">
        <v>0.17418294019882199</v>
      </c>
      <c r="R1093" s="17"/>
      <c r="S1093" s="17">
        <v>0.170768554596605</v>
      </c>
      <c r="T1093" s="17">
        <v>0.17113558005782001</v>
      </c>
      <c r="U1093" s="17">
        <v>0.138410303815307</v>
      </c>
      <c r="V1093" s="17">
        <v>0.155548051395104</v>
      </c>
      <c r="W1093" s="17">
        <v>0.17673009682338101</v>
      </c>
      <c r="X1093" s="17">
        <v>0.14668029090538601</v>
      </c>
      <c r="Y1093" s="17">
        <v>0.181507279584014</v>
      </c>
      <c r="Z1093" s="17">
        <v>0.14132561470402899</v>
      </c>
      <c r="AA1093" s="17">
        <v>0.165924974452168</v>
      </c>
      <c r="AB1093" s="17">
        <v>0.17591909611343801</v>
      </c>
      <c r="AC1093" s="17">
        <v>0.21944127262444399</v>
      </c>
      <c r="AD1093" s="17">
        <v>0.195329634253084</v>
      </c>
      <c r="AE1093" s="17"/>
      <c r="AF1093" s="17">
        <v>0.15734953975302099</v>
      </c>
      <c r="AG1093" s="17">
        <v>0.167007981855054</v>
      </c>
      <c r="AH1093" s="17">
        <v>0.13287797707893201</v>
      </c>
      <c r="AI1093" s="17">
        <v>0.19081156444314801</v>
      </c>
      <c r="AJ1093" s="17">
        <v>0.206142007075165</v>
      </c>
      <c r="AK1093" s="17"/>
      <c r="AL1093" s="17">
        <v>0.14797570279847899</v>
      </c>
      <c r="AM1093" s="17">
        <v>0.18238788574020401</v>
      </c>
      <c r="AN1093" s="17">
        <v>0.182676865367456</v>
      </c>
      <c r="AO1093" s="17">
        <v>0.148705353801041</v>
      </c>
      <c r="AP1093" s="17">
        <v>0.17484059660145301</v>
      </c>
      <c r="AQ1093" s="17"/>
      <c r="AR1093" s="17">
        <v>0.168999031321411</v>
      </c>
      <c r="AS1093" s="17"/>
      <c r="AT1093" s="17">
        <v>0.200764383682282</v>
      </c>
      <c r="AU1093" s="17"/>
      <c r="AV1093" s="17">
        <v>0.14750201347478301</v>
      </c>
      <c r="AW1093" s="17"/>
      <c r="AX1093" s="17">
        <v>0.177914186871339</v>
      </c>
      <c r="AY1093" s="17">
        <v>0.16632705984677501</v>
      </c>
      <c r="AZ1093" s="17"/>
      <c r="BA1093" s="17">
        <v>0.17176775451821399</v>
      </c>
      <c r="BB1093" s="17">
        <v>0.157734035871921</v>
      </c>
    </row>
    <row r="1094" spans="2:54">
      <c r="B1094" t="s">
        <v>220</v>
      </c>
      <c r="C1094" s="17">
        <v>7.9989285665244006E-2</v>
      </c>
      <c r="D1094" s="17">
        <v>7.6752216181650096E-2</v>
      </c>
      <c r="E1094" s="17">
        <v>8.2979643346166906E-2</v>
      </c>
      <c r="F1094" s="17"/>
      <c r="G1094" s="17">
        <v>7.3069891090293104E-2</v>
      </c>
      <c r="H1094" s="17">
        <v>6.7324171245762607E-2</v>
      </c>
      <c r="I1094" s="17">
        <v>8.1957646938763395E-2</v>
      </c>
      <c r="J1094" s="17">
        <v>7.6611522952755903E-2</v>
      </c>
      <c r="K1094" s="17">
        <v>8.3315066331878504E-2</v>
      </c>
      <c r="L1094" s="17">
        <v>9.3940984340628197E-2</v>
      </c>
      <c r="M1094" s="17"/>
      <c r="N1094" s="17">
        <v>7.7643091580176196E-2</v>
      </c>
      <c r="O1094" s="17">
        <v>7.0079868266011994E-2</v>
      </c>
      <c r="P1094" s="17">
        <v>8.2614416721175796E-2</v>
      </c>
      <c r="Q1094" s="17">
        <v>9.1511976599300299E-2</v>
      </c>
      <c r="R1094" s="17"/>
      <c r="S1094" s="17">
        <v>7.0201262754419194E-2</v>
      </c>
      <c r="T1094" s="17">
        <v>8.9510917419297606E-2</v>
      </c>
      <c r="U1094" s="17">
        <v>9.1299547133587802E-2</v>
      </c>
      <c r="V1094" s="17">
        <v>8.0626192073251904E-2</v>
      </c>
      <c r="W1094" s="17">
        <v>7.9487936463616696E-2</v>
      </c>
      <c r="X1094" s="17">
        <v>8.6597404538257705E-2</v>
      </c>
      <c r="Y1094" s="17">
        <v>7.0779272063863502E-2</v>
      </c>
      <c r="Z1094" s="17">
        <v>0.13070131006997601</v>
      </c>
      <c r="AA1094" s="17">
        <v>7.1948159296618103E-2</v>
      </c>
      <c r="AB1094" s="17">
        <v>6.8182775402599996E-2</v>
      </c>
      <c r="AC1094" s="17">
        <v>8.40709588253028E-2</v>
      </c>
      <c r="AD1094" s="17">
        <v>4.8869609836023897E-2</v>
      </c>
      <c r="AE1094" s="17"/>
      <c r="AF1094" s="17">
        <v>6.5729900434226302E-2</v>
      </c>
      <c r="AG1094" s="17">
        <v>9.4204323762039202E-2</v>
      </c>
      <c r="AH1094" s="17">
        <v>7.2323798371666304E-2</v>
      </c>
      <c r="AI1094" s="17">
        <v>6.09774652546409E-2</v>
      </c>
      <c r="AJ1094" s="17">
        <v>0.12769753688576499</v>
      </c>
      <c r="AK1094" s="17"/>
      <c r="AL1094" s="17">
        <v>9.4827645670904903E-2</v>
      </c>
      <c r="AM1094" s="17">
        <v>8.0145859064459202E-2</v>
      </c>
      <c r="AN1094" s="17">
        <v>6.3113114244740795E-2</v>
      </c>
      <c r="AO1094" s="17">
        <v>7.1956938536632195E-2</v>
      </c>
      <c r="AP1094" s="17">
        <v>6.51296560861538E-2</v>
      </c>
      <c r="AQ1094" s="17"/>
      <c r="AR1094" s="17">
        <v>7.7493868317999801E-2</v>
      </c>
      <c r="AS1094" s="17"/>
      <c r="AT1094" s="17">
        <v>0.10840255614526401</v>
      </c>
      <c r="AU1094" s="17"/>
      <c r="AV1094" s="17">
        <v>3.8299906272391701E-2</v>
      </c>
      <c r="AW1094" s="17"/>
      <c r="AX1094" s="17">
        <v>0.117589248033084</v>
      </c>
      <c r="AY1094" s="17">
        <v>6.3530581884053097E-2</v>
      </c>
      <c r="AZ1094" s="17"/>
      <c r="BA1094" s="17">
        <v>0.112174684612973</v>
      </c>
      <c r="BB1094" s="17">
        <v>5.6061587251330001E-2</v>
      </c>
    </row>
    <row r="1095" spans="2:54">
      <c r="C1095" s="17"/>
      <c r="D1095" s="17"/>
      <c r="E1095" s="17"/>
      <c r="F1095" s="17"/>
      <c r="G1095" s="17"/>
      <c r="H1095" s="17"/>
      <c r="I1095" s="17"/>
      <c r="J1095" s="17"/>
      <c r="K1095" s="17"/>
      <c r="L1095" s="17"/>
      <c r="M1095" s="17"/>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7"/>
      <c r="AI1095" s="17"/>
      <c r="AJ1095" s="17"/>
      <c r="AK1095" s="17"/>
      <c r="AL1095" s="17"/>
      <c r="AM1095" s="17"/>
      <c r="AN1095" s="17"/>
      <c r="AO1095" s="17"/>
      <c r="AP1095" s="17"/>
      <c r="AQ1095" s="17"/>
      <c r="AR1095" s="17"/>
      <c r="AS1095" s="17"/>
      <c r="AT1095" s="17"/>
      <c r="AU1095" s="17"/>
      <c r="AV1095" s="17"/>
      <c r="AW1095" s="17"/>
      <c r="AX1095" s="17"/>
      <c r="AY1095" s="17"/>
      <c r="AZ1095" s="17"/>
      <c r="BA1095" s="17"/>
      <c r="BB1095" s="17"/>
    </row>
    <row r="1096" spans="2:54">
      <c r="B1096" s="6" t="s">
        <v>353</v>
      </c>
      <c r="C1096" s="17"/>
      <c r="D1096" s="17"/>
      <c r="E1096" s="17"/>
      <c r="F1096" s="17"/>
      <c r="G1096" s="17"/>
      <c r="H1096" s="17"/>
      <c r="I1096" s="17"/>
      <c r="J1096" s="17"/>
      <c r="K1096" s="17"/>
      <c r="L1096" s="17"/>
      <c r="M1096" s="17"/>
      <c r="N1096" s="17"/>
      <c r="O1096" s="17"/>
      <c r="P1096" s="17"/>
      <c r="Q1096" s="17"/>
      <c r="R1096" s="17"/>
      <c r="S1096" s="17"/>
      <c r="T1096" s="17"/>
      <c r="U1096" s="17"/>
      <c r="V1096" s="17"/>
      <c r="W1096" s="17"/>
      <c r="X1096" s="17"/>
      <c r="Y1096" s="17"/>
      <c r="Z1096" s="17"/>
      <c r="AA1096" s="17"/>
      <c r="AB1096" s="17"/>
      <c r="AC1096" s="17"/>
      <c r="AD1096" s="17"/>
      <c r="AE1096" s="17"/>
      <c r="AF1096" s="17"/>
      <c r="AG1096" s="17"/>
      <c r="AH1096" s="17"/>
      <c r="AI1096" s="17"/>
      <c r="AJ1096" s="17"/>
      <c r="AK1096" s="17"/>
      <c r="AL1096" s="17"/>
      <c r="AM1096" s="17"/>
      <c r="AN1096" s="17"/>
      <c r="AO1096" s="17"/>
      <c r="AP1096" s="17"/>
      <c r="AQ1096" s="17"/>
      <c r="AR1096" s="17"/>
      <c r="AS1096" s="17"/>
      <c r="AT1096" s="17"/>
      <c r="AU1096" s="17"/>
      <c r="AV1096" s="17"/>
      <c r="AW1096" s="17"/>
      <c r="AX1096" s="17"/>
      <c r="AY1096" s="17"/>
      <c r="AZ1096" s="17"/>
      <c r="BA1096" s="17"/>
      <c r="BB1096" s="17"/>
    </row>
    <row r="1097" spans="2:54">
      <c r="B1097" s="24" t="s">
        <v>29</v>
      </c>
      <c r="C1097" s="17"/>
      <c r="D1097" s="17"/>
      <c r="E1097" s="17"/>
      <c r="F1097" s="17"/>
      <c r="G1097" s="17"/>
      <c r="H1097" s="17"/>
      <c r="I1097" s="17"/>
      <c r="J1097" s="17"/>
      <c r="K1097" s="17"/>
      <c r="L1097" s="17"/>
      <c r="M1097" s="17"/>
      <c r="N1097" s="17"/>
      <c r="O1097" s="17"/>
      <c r="P1097" s="17"/>
      <c r="Q1097" s="17"/>
      <c r="R1097" s="17"/>
      <c r="S1097" s="17"/>
      <c r="T1097" s="17"/>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c r="AT1097" s="17"/>
      <c r="AU1097" s="17"/>
      <c r="AV1097" s="17"/>
      <c r="AW1097" s="17"/>
      <c r="AX1097" s="17"/>
      <c r="AY1097" s="17"/>
      <c r="AZ1097" s="17"/>
      <c r="BA1097" s="17"/>
      <c r="BB1097" s="17"/>
    </row>
    <row r="1098" spans="2:54">
      <c r="B1098" t="s">
        <v>354</v>
      </c>
      <c r="C1098" s="17">
        <v>0.321912473971327</v>
      </c>
      <c r="D1098" s="17">
        <v>0.36807497678002798</v>
      </c>
      <c r="E1098" s="17">
        <v>0.27776324161061999</v>
      </c>
      <c r="F1098" s="17"/>
      <c r="G1098" s="17">
        <v>0.32547474809978999</v>
      </c>
      <c r="H1098" s="17">
        <v>0.37924508039771798</v>
      </c>
      <c r="I1098" s="17">
        <v>0.33775841524420502</v>
      </c>
      <c r="J1098" s="17">
        <v>0.31747530456589901</v>
      </c>
      <c r="K1098" s="17">
        <v>0.27813694368541703</v>
      </c>
      <c r="L1098" s="17">
        <v>0.29196096287029799</v>
      </c>
      <c r="M1098" s="17"/>
      <c r="N1098" s="17">
        <v>0.40966951989137901</v>
      </c>
      <c r="O1098" s="17">
        <v>0.28674564834152</v>
      </c>
      <c r="P1098" s="17">
        <v>0.30707988277026499</v>
      </c>
      <c r="Q1098" s="17">
        <v>0.274638983782311</v>
      </c>
      <c r="R1098" s="17"/>
      <c r="S1098" s="17">
        <v>0.38480895600868398</v>
      </c>
      <c r="T1098" s="17">
        <v>0.30250496939614602</v>
      </c>
      <c r="U1098" s="17">
        <v>0.29630915309827499</v>
      </c>
      <c r="V1098" s="17">
        <v>0.30444706653379</v>
      </c>
      <c r="W1098" s="17">
        <v>0.25521647434921502</v>
      </c>
      <c r="X1098" s="17">
        <v>0.31925782065245201</v>
      </c>
      <c r="Y1098" s="17">
        <v>0.31775716737235499</v>
      </c>
      <c r="Z1098" s="17">
        <v>0.30499006820156099</v>
      </c>
      <c r="AA1098" s="17">
        <v>0.33573759528062003</v>
      </c>
      <c r="AB1098" s="17">
        <v>0.35024167268405199</v>
      </c>
      <c r="AC1098" s="17">
        <v>0.31143610146916101</v>
      </c>
      <c r="AD1098" s="17">
        <v>0.31244458075348402</v>
      </c>
      <c r="AE1098" s="17"/>
      <c r="AF1098" s="17">
        <v>0.39982266684104101</v>
      </c>
      <c r="AG1098" s="17">
        <v>0.32654781752568102</v>
      </c>
      <c r="AH1098" s="17">
        <v>0.283705439480121</v>
      </c>
      <c r="AI1098" s="17">
        <v>0.29614314840216899</v>
      </c>
      <c r="AJ1098" s="17">
        <v>0.27034230928678499</v>
      </c>
      <c r="AK1098" s="17"/>
      <c r="AL1098" s="17">
        <v>0.262238451767206</v>
      </c>
      <c r="AM1098" s="17">
        <v>0.27473047976440301</v>
      </c>
      <c r="AN1098" s="17">
        <v>0.36405084186312098</v>
      </c>
      <c r="AO1098" s="17">
        <v>0.471017018658417</v>
      </c>
      <c r="AP1098" s="17">
        <v>0.48926419025430501</v>
      </c>
      <c r="AQ1098" s="17"/>
      <c r="AR1098" s="17">
        <v>0.37816926741774698</v>
      </c>
      <c r="AS1098" s="17"/>
      <c r="AT1098" s="17">
        <v>0.41093691758041201</v>
      </c>
      <c r="AU1098" s="17"/>
      <c r="AV1098" s="17">
        <v>0.411698942266919</v>
      </c>
      <c r="AW1098" s="17"/>
      <c r="AX1098" s="17">
        <v>0.39381889738044301</v>
      </c>
      <c r="AY1098" s="17">
        <v>0.37008693142857402</v>
      </c>
      <c r="AZ1098" s="17"/>
      <c r="BA1098" s="17">
        <v>0.28666503932861398</v>
      </c>
      <c r="BB1098" s="17">
        <v>0.36059716620686999</v>
      </c>
    </row>
    <row r="1099" spans="2:54">
      <c r="B1099" t="s">
        <v>355</v>
      </c>
      <c r="C1099" s="17">
        <v>0.40383213625432701</v>
      </c>
      <c r="D1099" s="17">
        <v>0.39900626695492097</v>
      </c>
      <c r="E1099" s="17">
        <v>0.407901348670343</v>
      </c>
      <c r="F1099" s="17"/>
      <c r="G1099" s="17">
        <v>0.40597038414915698</v>
      </c>
      <c r="H1099" s="17">
        <v>0.37861074411314399</v>
      </c>
      <c r="I1099" s="17">
        <v>0.395706591642699</v>
      </c>
      <c r="J1099" s="17">
        <v>0.397686611587167</v>
      </c>
      <c r="K1099" s="17">
        <v>0.42054105424652399</v>
      </c>
      <c r="L1099" s="17">
        <v>0.42391289638863899</v>
      </c>
      <c r="M1099" s="17"/>
      <c r="N1099" s="17">
        <v>0.41148319335139999</v>
      </c>
      <c r="O1099" s="17">
        <v>0.41279677862089698</v>
      </c>
      <c r="P1099" s="17">
        <v>0.40083181410454299</v>
      </c>
      <c r="Q1099" s="17">
        <v>0.394244017643269</v>
      </c>
      <c r="R1099" s="17"/>
      <c r="S1099" s="17">
        <v>0.35580677386200199</v>
      </c>
      <c r="T1099" s="17">
        <v>0.40445316555351402</v>
      </c>
      <c r="U1099" s="17">
        <v>0.41955163714808003</v>
      </c>
      <c r="V1099" s="17">
        <v>0.45551011655962498</v>
      </c>
      <c r="W1099" s="17">
        <v>0.420340569184177</v>
      </c>
      <c r="X1099" s="17">
        <v>0.41241141144386401</v>
      </c>
      <c r="Y1099" s="17">
        <v>0.39061586417886601</v>
      </c>
      <c r="Z1099" s="17">
        <v>0.37516090658942802</v>
      </c>
      <c r="AA1099" s="17">
        <v>0.39937991926729099</v>
      </c>
      <c r="AB1099" s="17">
        <v>0.44339438147367</v>
      </c>
      <c r="AC1099" s="17">
        <v>0.41147335176477701</v>
      </c>
      <c r="AD1099" s="17">
        <v>0.32270440618795698</v>
      </c>
      <c r="AE1099" s="17"/>
      <c r="AF1099" s="17">
        <v>0.40242404124248699</v>
      </c>
      <c r="AG1099" s="17">
        <v>0.39915067902405998</v>
      </c>
      <c r="AH1099" s="17">
        <v>0.432616281431984</v>
      </c>
      <c r="AI1099" s="17">
        <v>0.48397177180196799</v>
      </c>
      <c r="AJ1099" s="17">
        <v>0.39809042560339403</v>
      </c>
      <c r="AK1099" s="17"/>
      <c r="AL1099" s="17">
        <v>0.38367917742410201</v>
      </c>
      <c r="AM1099" s="17">
        <v>0.430374609888797</v>
      </c>
      <c r="AN1099" s="17">
        <v>0.415819222218754</v>
      </c>
      <c r="AO1099" s="17">
        <v>0.34931460350483801</v>
      </c>
      <c r="AP1099" s="17">
        <v>0.32406602344754298</v>
      </c>
      <c r="AQ1099" s="17"/>
      <c r="AR1099" s="17">
        <v>0.42677194190658901</v>
      </c>
      <c r="AS1099" s="17"/>
      <c r="AT1099" s="17">
        <v>0.366518191259884</v>
      </c>
      <c r="AU1099" s="17"/>
      <c r="AV1099" s="17">
        <v>0.41493350845523802</v>
      </c>
      <c r="AW1099" s="17"/>
      <c r="AX1099" s="17">
        <v>0.45409990149405299</v>
      </c>
      <c r="AY1099" s="17">
        <v>0.39058996631455101</v>
      </c>
      <c r="AZ1099" s="17"/>
      <c r="BA1099" s="17">
        <v>0.39924036668012602</v>
      </c>
      <c r="BB1099" s="17">
        <v>0.41677936887655098</v>
      </c>
    </row>
    <row r="1100" spans="2:54">
      <c r="B1100" t="s">
        <v>356</v>
      </c>
      <c r="C1100" s="17">
        <v>0.15152926570303801</v>
      </c>
      <c r="D1100" s="17">
        <v>0.14363936116770801</v>
      </c>
      <c r="E1100" s="17">
        <v>0.15885088385946899</v>
      </c>
      <c r="F1100" s="17"/>
      <c r="G1100" s="17">
        <v>0.15822624000101701</v>
      </c>
      <c r="H1100" s="17">
        <v>0.146047243128854</v>
      </c>
      <c r="I1100" s="17">
        <v>0.14642668459747499</v>
      </c>
      <c r="J1100" s="17">
        <v>0.171433785233057</v>
      </c>
      <c r="K1100" s="17">
        <v>0.158822591420887</v>
      </c>
      <c r="L1100" s="17">
        <v>0.13482720367182799</v>
      </c>
      <c r="M1100" s="17"/>
      <c r="N1100" s="17">
        <v>0.104930183400678</v>
      </c>
      <c r="O1100" s="17">
        <v>0.177706641018676</v>
      </c>
      <c r="P1100" s="17">
        <v>0.169246671439371</v>
      </c>
      <c r="Q1100" s="17">
        <v>0.16172979261744</v>
      </c>
      <c r="R1100" s="17"/>
      <c r="S1100" s="17">
        <v>0.15653898465971899</v>
      </c>
      <c r="T1100" s="17">
        <v>0.138471143496741</v>
      </c>
      <c r="U1100" s="17">
        <v>0.13045364826251099</v>
      </c>
      <c r="V1100" s="17">
        <v>0.14870760475148401</v>
      </c>
      <c r="W1100" s="17">
        <v>0.20515648777828099</v>
      </c>
      <c r="X1100" s="17">
        <v>0.14467320264619299</v>
      </c>
      <c r="Y1100" s="17">
        <v>0.17341527403225299</v>
      </c>
      <c r="Z1100" s="17">
        <v>0.16617521514280001</v>
      </c>
      <c r="AA1100" s="17">
        <v>0.161159592588135</v>
      </c>
      <c r="AB1100" s="17">
        <v>9.8199757132243604E-2</v>
      </c>
      <c r="AC1100" s="17">
        <v>0.144050279312678</v>
      </c>
      <c r="AD1100" s="17">
        <v>0.20396763905720899</v>
      </c>
      <c r="AE1100" s="17"/>
      <c r="AF1100" s="17">
        <v>0.118986783520168</v>
      </c>
      <c r="AG1100" s="17">
        <v>0.1581315242613</v>
      </c>
      <c r="AH1100" s="17">
        <v>0.165377711586222</v>
      </c>
      <c r="AI1100" s="17">
        <v>0.13958177745528499</v>
      </c>
      <c r="AJ1100" s="17">
        <v>0.17501332439563699</v>
      </c>
      <c r="AK1100" s="17"/>
      <c r="AL1100" s="17">
        <v>0.18047111972029101</v>
      </c>
      <c r="AM1100" s="17">
        <v>0.15512954085453501</v>
      </c>
      <c r="AN1100" s="17">
        <v>0.14148706986974499</v>
      </c>
      <c r="AO1100" s="17">
        <v>0.12203254088797399</v>
      </c>
      <c r="AP1100" s="17">
        <v>0.11530260166027501</v>
      </c>
      <c r="AQ1100" s="17"/>
      <c r="AR1100" s="17">
        <v>0.11517359041235101</v>
      </c>
      <c r="AS1100" s="17"/>
      <c r="AT1100" s="17">
        <v>0.12637484730732801</v>
      </c>
      <c r="AU1100" s="17"/>
      <c r="AV1100" s="17">
        <v>0.12471649231023101</v>
      </c>
      <c r="AW1100" s="17"/>
      <c r="AX1100" s="17">
        <v>7.7580580699179197E-2</v>
      </c>
      <c r="AY1100" s="17">
        <v>0.138691356342904</v>
      </c>
      <c r="AZ1100" s="17"/>
      <c r="BA1100" s="17">
        <v>0.17801599444827801</v>
      </c>
      <c r="BB1100" s="17">
        <v>0.13605540955876499</v>
      </c>
    </row>
    <row r="1101" spans="2:54">
      <c r="B1101" t="s">
        <v>357</v>
      </c>
      <c r="C1101" s="17">
        <v>3.8541773646491299E-2</v>
      </c>
      <c r="D1101" s="17">
        <v>3.7953566566117598E-2</v>
      </c>
      <c r="E1101" s="17">
        <v>3.9303429146735097E-2</v>
      </c>
      <c r="F1101" s="17"/>
      <c r="G1101" s="17">
        <v>4.4114381295779798E-2</v>
      </c>
      <c r="H1101" s="17">
        <v>3.1436876792192599E-2</v>
      </c>
      <c r="I1101" s="17">
        <v>4.11584476089535E-2</v>
      </c>
      <c r="J1101" s="17">
        <v>3.0803695374949099E-2</v>
      </c>
      <c r="K1101" s="17">
        <v>3.2604141717732099E-2</v>
      </c>
      <c r="L1101" s="17">
        <v>4.88470249982009E-2</v>
      </c>
      <c r="M1101" s="17"/>
      <c r="N1101" s="17">
        <v>3.0200582125499299E-2</v>
      </c>
      <c r="O1101" s="17">
        <v>3.2303440479124299E-2</v>
      </c>
      <c r="P1101" s="17">
        <v>4.6487327431255297E-2</v>
      </c>
      <c r="Q1101" s="17">
        <v>4.5882934214536701E-2</v>
      </c>
      <c r="R1101" s="17"/>
      <c r="S1101" s="17">
        <v>4.30315780461277E-2</v>
      </c>
      <c r="T1101" s="17">
        <v>5.4421070964466099E-2</v>
      </c>
      <c r="U1101" s="17">
        <v>6.5847039559665199E-2</v>
      </c>
      <c r="V1101" s="17">
        <v>2.5641672520211201E-2</v>
      </c>
      <c r="W1101" s="17">
        <v>4.4270022255857799E-2</v>
      </c>
      <c r="X1101" s="17">
        <v>3.6549546732795098E-2</v>
      </c>
      <c r="Y1101" s="17">
        <v>2.3278739098126802E-2</v>
      </c>
      <c r="Z1101" s="17">
        <v>7.8403465847172397E-3</v>
      </c>
      <c r="AA1101" s="17">
        <v>3.4289248293920202E-2</v>
      </c>
      <c r="AB1101" s="17">
        <v>3.9322705156952603E-2</v>
      </c>
      <c r="AC1101" s="17">
        <v>1.7781994471897399E-2</v>
      </c>
      <c r="AD1101" s="17">
        <v>3.6544133562374799E-2</v>
      </c>
      <c r="AE1101" s="17"/>
      <c r="AF1101" s="17">
        <v>2.3073385819288798E-2</v>
      </c>
      <c r="AG1101" s="17">
        <v>4.7094324852397597E-2</v>
      </c>
      <c r="AH1101" s="17">
        <v>4.4081930297333601E-2</v>
      </c>
      <c r="AI1101" s="17">
        <v>2.4763767730553402E-2</v>
      </c>
      <c r="AJ1101" s="17">
        <v>6.4432637576528201E-2</v>
      </c>
      <c r="AK1101" s="17"/>
      <c r="AL1101" s="17">
        <v>4.7753681376716803E-2</v>
      </c>
      <c r="AM1101" s="17">
        <v>4.3811997182029799E-2</v>
      </c>
      <c r="AN1101" s="17">
        <v>2.7214234985278501E-2</v>
      </c>
      <c r="AO1101" s="17">
        <v>3.9468718071427301E-2</v>
      </c>
      <c r="AP1101" s="17">
        <v>2.9014000332204901E-2</v>
      </c>
      <c r="AQ1101" s="17"/>
      <c r="AR1101" s="17">
        <v>2.5080116799243098E-2</v>
      </c>
      <c r="AS1101" s="17"/>
      <c r="AT1101" s="17">
        <v>2.8749184836920301E-2</v>
      </c>
      <c r="AU1101" s="17"/>
      <c r="AV1101" s="17">
        <v>1.411792201651E-2</v>
      </c>
      <c r="AW1101" s="17"/>
      <c r="AX1101" s="17">
        <v>3.7142167782045099E-2</v>
      </c>
      <c r="AY1101" s="17">
        <v>2.2257659650720199E-2</v>
      </c>
      <c r="AZ1101" s="17"/>
      <c r="BA1101" s="17">
        <v>5.2011056188511103E-2</v>
      </c>
      <c r="BB1101" s="17">
        <v>2.5705950206189099E-2</v>
      </c>
    </row>
    <row r="1102" spans="2:54">
      <c r="B1102" t="s">
        <v>130</v>
      </c>
      <c r="C1102" s="17">
        <v>8.4184350424816506E-2</v>
      </c>
      <c r="D1102" s="17">
        <v>5.1325828531225297E-2</v>
      </c>
      <c r="E1102" s="17">
        <v>0.116181096712833</v>
      </c>
      <c r="F1102" s="17"/>
      <c r="G1102" s="17">
        <v>6.6214246454256304E-2</v>
      </c>
      <c r="H1102" s="17">
        <v>6.4660055568092303E-2</v>
      </c>
      <c r="I1102" s="17">
        <v>7.8949860906667099E-2</v>
      </c>
      <c r="J1102" s="17">
        <v>8.2600603238926998E-2</v>
      </c>
      <c r="K1102" s="17">
        <v>0.10989526892944</v>
      </c>
      <c r="L1102" s="17">
        <v>0.100451912071034</v>
      </c>
      <c r="M1102" s="17"/>
      <c r="N1102" s="17">
        <v>4.3716521231043998E-2</v>
      </c>
      <c r="O1102" s="17">
        <v>9.0447491539782002E-2</v>
      </c>
      <c r="P1102" s="17">
        <v>7.6354304254566005E-2</v>
      </c>
      <c r="Q1102" s="17">
        <v>0.12350427174244299</v>
      </c>
      <c r="R1102" s="17"/>
      <c r="S1102" s="17">
        <v>5.98137074234679E-2</v>
      </c>
      <c r="T1102" s="17">
        <v>0.100149650589133</v>
      </c>
      <c r="U1102" s="17">
        <v>8.7838521931469196E-2</v>
      </c>
      <c r="V1102" s="17">
        <v>6.56935396348899E-2</v>
      </c>
      <c r="W1102" s="17">
        <v>7.5016446432469297E-2</v>
      </c>
      <c r="X1102" s="17">
        <v>8.7108018524695296E-2</v>
      </c>
      <c r="Y1102" s="17">
        <v>9.4932955318398501E-2</v>
      </c>
      <c r="Z1102" s="17">
        <v>0.14583346348149501</v>
      </c>
      <c r="AA1102" s="17">
        <v>6.9433644570033703E-2</v>
      </c>
      <c r="AB1102" s="17">
        <v>6.88414835530822E-2</v>
      </c>
      <c r="AC1102" s="17">
        <v>0.115258272981486</v>
      </c>
      <c r="AD1102" s="17">
        <v>0.124339240438976</v>
      </c>
      <c r="AE1102" s="17"/>
      <c r="AF1102" s="17">
        <v>5.56931225770146E-2</v>
      </c>
      <c r="AG1102" s="17">
        <v>6.9075654336561002E-2</v>
      </c>
      <c r="AH1102" s="17">
        <v>7.4218637204339105E-2</v>
      </c>
      <c r="AI1102" s="17">
        <v>5.5539534610023797E-2</v>
      </c>
      <c r="AJ1102" s="17">
        <v>9.21213031376555E-2</v>
      </c>
      <c r="AK1102" s="17"/>
      <c r="AL1102" s="17">
        <v>0.12585756971168499</v>
      </c>
      <c r="AM1102" s="17">
        <v>9.5953372310235804E-2</v>
      </c>
      <c r="AN1102" s="17">
        <v>5.1428631063101499E-2</v>
      </c>
      <c r="AO1102" s="17">
        <v>1.81671188773441E-2</v>
      </c>
      <c r="AP1102" s="17">
        <v>4.2353184305672802E-2</v>
      </c>
      <c r="AQ1102" s="17"/>
      <c r="AR1102" s="17">
        <v>5.4805083464070703E-2</v>
      </c>
      <c r="AS1102" s="17"/>
      <c r="AT1102" s="17">
        <v>6.7420859015455706E-2</v>
      </c>
      <c r="AU1102" s="17"/>
      <c r="AV1102" s="17">
        <v>3.4533134951102301E-2</v>
      </c>
      <c r="AW1102" s="17"/>
      <c r="AX1102" s="17">
        <v>3.73584526442804E-2</v>
      </c>
      <c r="AY1102" s="17">
        <v>7.8374086263250806E-2</v>
      </c>
      <c r="AZ1102" s="17"/>
      <c r="BA1102" s="17">
        <v>8.4067543354470795E-2</v>
      </c>
      <c r="BB1102" s="17">
        <v>6.0862105151624997E-2</v>
      </c>
    </row>
    <row r="1103" spans="2:54">
      <c r="C1103" s="17"/>
      <c r="D1103" s="17"/>
      <c r="E1103" s="17"/>
      <c r="F1103" s="17"/>
      <c r="G1103" s="17"/>
      <c r="H1103" s="17"/>
      <c r="I1103" s="17"/>
      <c r="J1103" s="17"/>
      <c r="K1103" s="17"/>
      <c r="L1103" s="17"/>
      <c r="M1103" s="17"/>
      <c r="N1103" s="17"/>
      <c r="O1103" s="17"/>
      <c r="P1103" s="17"/>
      <c r="Q1103" s="17"/>
      <c r="R1103" s="17"/>
      <c r="S1103" s="17"/>
      <c r="T1103" s="17"/>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c r="AP1103" s="17"/>
      <c r="AQ1103" s="17"/>
      <c r="AR1103" s="17"/>
      <c r="AS1103" s="17"/>
      <c r="AT1103" s="17"/>
      <c r="AU1103" s="17"/>
      <c r="AV1103" s="17"/>
      <c r="AW1103" s="17"/>
      <c r="AX1103" s="17"/>
      <c r="AY1103" s="17"/>
      <c r="AZ1103" s="17"/>
      <c r="BA1103" s="17"/>
      <c r="BB1103" s="17"/>
    </row>
    <row r="1104" spans="2:54">
      <c r="B1104" s="6" t="s">
        <v>358</v>
      </c>
      <c r="C1104" s="17"/>
      <c r="D1104" s="17"/>
      <c r="E1104" s="17"/>
      <c r="F1104" s="17"/>
      <c r="G1104" s="17"/>
      <c r="H1104" s="17"/>
      <c r="I1104" s="17"/>
      <c r="J1104" s="17"/>
      <c r="K1104" s="17"/>
      <c r="L1104" s="17"/>
      <c r="M1104" s="17"/>
      <c r="N1104" s="17"/>
      <c r="O1104" s="17"/>
      <c r="P1104" s="17"/>
      <c r="Q1104" s="17"/>
      <c r="R1104" s="17"/>
      <c r="S1104" s="17"/>
      <c r="T1104" s="17"/>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c r="AP1104" s="17"/>
      <c r="AQ1104" s="17"/>
      <c r="AR1104" s="17"/>
      <c r="AS1104" s="17"/>
      <c r="AT1104" s="17"/>
      <c r="AU1104" s="17"/>
      <c r="AV1104" s="17"/>
      <c r="AW1104" s="17"/>
      <c r="AX1104" s="17"/>
      <c r="AY1104" s="17"/>
      <c r="AZ1104" s="17"/>
      <c r="BA1104" s="17"/>
      <c r="BB1104" s="17"/>
    </row>
    <row r="1105" spans="2:54">
      <c r="B1105" s="24" t="s">
        <v>29</v>
      </c>
      <c r="C1105" s="17"/>
      <c r="D1105" s="17"/>
      <c r="E1105" s="17"/>
      <c r="F1105" s="17"/>
      <c r="G1105" s="17"/>
      <c r="H1105" s="17"/>
      <c r="I1105" s="17"/>
      <c r="J1105" s="17"/>
      <c r="K1105" s="17"/>
      <c r="L1105" s="17"/>
      <c r="M1105" s="17"/>
      <c r="N1105" s="17"/>
      <c r="O1105" s="17"/>
      <c r="P1105" s="17"/>
      <c r="Q1105" s="17"/>
      <c r="R1105" s="17"/>
      <c r="S1105" s="17"/>
      <c r="T1105" s="17"/>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c r="AP1105" s="17"/>
      <c r="AQ1105" s="17"/>
      <c r="AR1105" s="17"/>
      <c r="AS1105" s="17"/>
      <c r="AT1105" s="17"/>
      <c r="AU1105" s="17"/>
      <c r="AV1105" s="17"/>
      <c r="AW1105" s="17"/>
      <c r="AX1105" s="17"/>
      <c r="AY1105" s="17"/>
      <c r="AZ1105" s="17"/>
      <c r="BA1105" s="17"/>
      <c r="BB1105" s="17"/>
    </row>
    <row r="1106" spans="2:54">
      <c r="B1106" t="s">
        <v>354</v>
      </c>
      <c r="C1106" s="17">
        <v>0.313482827404721</v>
      </c>
      <c r="D1106" s="17">
        <v>0.34523415864754597</v>
      </c>
      <c r="E1106" s="17">
        <v>0.28336380733035199</v>
      </c>
      <c r="F1106" s="17"/>
      <c r="G1106" s="17">
        <v>0.32403413338592102</v>
      </c>
      <c r="H1106" s="17">
        <v>0.36104219775840801</v>
      </c>
      <c r="I1106" s="17">
        <v>0.34482320149407197</v>
      </c>
      <c r="J1106" s="17">
        <v>0.292198179513389</v>
      </c>
      <c r="K1106" s="17">
        <v>0.30633461776607601</v>
      </c>
      <c r="L1106" s="17">
        <v>0.26333619249197798</v>
      </c>
      <c r="M1106" s="17"/>
      <c r="N1106" s="17">
        <v>0.36047529947042101</v>
      </c>
      <c r="O1106" s="17">
        <v>0.29331405797828403</v>
      </c>
      <c r="P1106" s="17">
        <v>0.32519462947744798</v>
      </c>
      <c r="Q1106" s="17">
        <v>0.27550833898344201</v>
      </c>
      <c r="R1106" s="17"/>
      <c r="S1106" s="17">
        <v>0.371140181960674</v>
      </c>
      <c r="T1106" s="17">
        <v>0.30146833243750898</v>
      </c>
      <c r="U1106" s="17">
        <v>0.30323230999876</v>
      </c>
      <c r="V1106" s="17">
        <v>0.309840230667216</v>
      </c>
      <c r="W1106" s="17">
        <v>0.26859937734119599</v>
      </c>
      <c r="X1106" s="17">
        <v>0.266320033958243</v>
      </c>
      <c r="Y1106" s="17">
        <v>0.289271552342723</v>
      </c>
      <c r="Z1106" s="17">
        <v>0.32007648410820499</v>
      </c>
      <c r="AA1106" s="17">
        <v>0.34762527492687001</v>
      </c>
      <c r="AB1106" s="17">
        <v>0.36028434251786601</v>
      </c>
      <c r="AC1106" s="17">
        <v>0.22962436068525299</v>
      </c>
      <c r="AD1106" s="17">
        <v>0.31131778691400602</v>
      </c>
      <c r="AE1106" s="17"/>
      <c r="AF1106" s="17">
        <v>0.368407444298267</v>
      </c>
      <c r="AG1106" s="17">
        <v>0.31013377573794099</v>
      </c>
      <c r="AH1106" s="17">
        <v>0.28362818403454199</v>
      </c>
      <c r="AI1106" s="17">
        <v>0.32980655033659001</v>
      </c>
      <c r="AJ1106" s="17">
        <v>0.26309349228183498</v>
      </c>
      <c r="AK1106" s="17"/>
      <c r="AL1106" s="17">
        <v>0.24853598680741301</v>
      </c>
      <c r="AM1106" s="17">
        <v>0.25695326117659201</v>
      </c>
      <c r="AN1106" s="17">
        <v>0.36191065774426301</v>
      </c>
      <c r="AO1106" s="17">
        <v>0.44271768383995302</v>
      </c>
      <c r="AP1106" s="17">
        <v>0.467102360048059</v>
      </c>
      <c r="AQ1106" s="17"/>
      <c r="AR1106" s="17">
        <v>0.38180503973213098</v>
      </c>
      <c r="AS1106" s="17"/>
      <c r="AT1106" s="17">
        <v>0.364882586616047</v>
      </c>
      <c r="AU1106" s="17"/>
      <c r="AV1106" s="17">
        <v>0.426778623987354</v>
      </c>
      <c r="AW1106" s="17"/>
      <c r="AX1106" s="17">
        <v>0.36421519157982801</v>
      </c>
      <c r="AY1106" s="17">
        <v>0.35217124260624499</v>
      </c>
      <c r="AZ1106" s="17"/>
      <c r="BA1106" s="17">
        <v>0.284426336926137</v>
      </c>
      <c r="BB1106" s="17">
        <v>0.34452833293363899</v>
      </c>
    </row>
    <row r="1107" spans="2:54">
      <c r="B1107" t="s">
        <v>355</v>
      </c>
      <c r="C1107" s="17">
        <v>0.419785740209212</v>
      </c>
      <c r="D1107" s="17">
        <v>0.41414375856017099</v>
      </c>
      <c r="E1107" s="17">
        <v>0.42495434561614398</v>
      </c>
      <c r="F1107" s="17"/>
      <c r="G1107" s="17">
        <v>0.406499739471957</v>
      </c>
      <c r="H1107" s="17">
        <v>0.39291104331737797</v>
      </c>
      <c r="I1107" s="17">
        <v>0.41992597073218801</v>
      </c>
      <c r="J1107" s="17">
        <v>0.41781272200585301</v>
      </c>
      <c r="K1107" s="17">
        <v>0.41047501554042098</v>
      </c>
      <c r="L1107" s="17">
        <v>0.45883113022011601</v>
      </c>
      <c r="M1107" s="17"/>
      <c r="N1107" s="17">
        <v>0.44769394639133198</v>
      </c>
      <c r="O1107" s="17">
        <v>0.43744908850766101</v>
      </c>
      <c r="P1107" s="17">
        <v>0.40224470409241198</v>
      </c>
      <c r="Q1107" s="17">
        <v>0.38645666193018102</v>
      </c>
      <c r="R1107" s="17"/>
      <c r="S1107" s="17">
        <v>0.39268591890676902</v>
      </c>
      <c r="T1107" s="17">
        <v>0.42386342312895903</v>
      </c>
      <c r="U1107" s="17">
        <v>0.43135509902963398</v>
      </c>
      <c r="V1107" s="17">
        <v>0.44267370321989702</v>
      </c>
      <c r="W1107" s="17">
        <v>0.44447488249501699</v>
      </c>
      <c r="X1107" s="17">
        <v>0.45584552807586598</v>
      </c>
      <c r="Y1107" s="17">
        <v>0.382749778243553</v>
      </c>
      <c r="Z1107" s="17">
        <v>0.39062315907800399</v>
      </c>
      <c r="AA1107" s="17">
        <v>0.40131878939523302</v>
      </c>
      <c r="AB1107" s="17">
        <v>0.43045898397350602</v>
      </c>
      <c r="AC1107" s="17">
        <v>0.43939046583484498</v>
      </c>
      <c r="AD1107" s="17">
        <v>0.40405474266615099</v>
      </c>
      <c r="AE1107" s="17"/>
      <c r="AF1107" s="17">
        <v>0.43659163621049002</v>
      </c>
      <c r="AG1107" s="17">
        <v>0.40552983067632298</v>
      </c>
      <c r="AH1107" s="17">
        <v>0.44818550650147199</v>
      </c>
      <c r="AI1107" s="17">
        <v>0.423649653481383</v>
      </c>
      <c r="AJ1107" s="17">
        <v>0.405824988199809</v>
      </c>
      <c r="AK1107" s="17"/>
      <c r="AL1107" s="17">
        <v>0.410011818072755</v>
      </c>
      <c r="AM1107" s="17">
        <v>0.45759204547594601</v>
      </c>
      <c r="AN1107" s="17">
        <v>0.41646724929592899</v>
      </c>
      <c r="AO1107" s="17">
        <v>0.38958191608895198</v>
      </c>
      <c r="AP1107" s="17">
        <v>0.354908457661048</v>
      </c>
      <c r="AQ1107" s="17"/>
      <c r="AR1107" s="17">
        <v>0.404073865160059</v>
      </c>
      <c r="AS1107" s="17"/>
      <c r="AT1107" s="17">
        <v>0.43416112135129498</v>
      </c>
      <c r="AU1107" s="17"/>
      <c r="AV1107" s="17">
        <v>0.38267050106114903</v>
      </c>
      <c r="AW1107" s="17"/>
      <c r="AX1107" s="17">
        <v>0.46513031610344402</v>
      </c>
      <c r="AY1107" s="17">
        <v>0.41046829441842397</v>
      </c>
      <c r="AZ1107" s="17"/>
      <c r="BA1107" s="17">
        <v>0.41577753095043102</v>
      </c>
      <c r="BB1107" s="17">
        <v>0.434601166158191</v>
      </c>
    </row>
    <row r="1108" spans="2:54">
      <c r="B1108" t="s">
        <v>356</v>
      </c>
      <c r="C1108" s="17">
        <v>0.15604870148279601</v>
      </c>
      <c r="D1108" s="17">
        <v>0.16107370971157101</v>
      </c>
      <c r="E1108" s="17">
        <v>0.15122887846364999</v>
      </c>
      <c r="F1108" s="17"/>
      <c r="G1108" s="17">
        <v>0.176747242623019</v>
      </c>
      <c r="H1108" s="17">
        <v>0.15614624455197701</v>
      </c>
      <c r="I1108" s="17">
        <v>0.13034831140620501</v>
      </c>
      <c r="J1108" s="17">
        <v>0.179321712092809</v>
      </c>
      <c r="K1108" s="17">
        <v>0.158035879690824</v>
      </c>
      <c r="L1108" s="17">
        <v>0.143104749749069</v>
      </c>
      <c r="M1108" s="17"/>
      <c r="N1108" s="17">
        <v>0.120970456799511</v>
      </c>
      <c r="O1108" s="17">
        <v>0.16127316903393099</v>
      </c>
      <c r="P1108" s="17">
        <v>0.188292350568666</v>
      </c>
      <c r="Q1108" s="17">
        <v>0.16452975510821999</v>
      </c>
      <c r="R1108" s="17"/>
      <c r="S1108" s="17">
        <v>0.133207710436166</v>
      </c>
      <c r="T1108" s="17">
        <v>0.14087864747062001</v>
      </c>
      <c r="U1108" s="17">
        <v>0.156592872849729</v>
      </c>
      <c r="V1108" s="17">
        <v>0.13802831605917901</v>
      </c>
      <c r="W1108" s="17">
        <v>0.17370503397835901</v>
      </c>
      <c r="X1108" s="17">
        <v>0.16242536720461501</v>
      </c>
      <c r="Y1108" s="17">
        <v>0.201508849726802</v>
      </c>
      <c r="Z1108" s="17">
        <v>0.16972149122713101</v>
      </c>
      <c r="AA1108" s="17">
        <v>0.16621718719426301</v>
      </c>
      <c r="AB1108" s="17">
        <v>0.14374240021447801</v>
      </c>
      <c r="AC1108" s="17">
        <v>0.170404933207256</v>
      </c>
      <c r="AD1108" s="17">
        <v>0.15679032966515799</v>
      </c>
      <c r="AE1108" s="17"/>
      <c r="AF1108" s="17">
        <v>0.129731948132978</v>
      </c>
      <c r="AG1108" s="17">
        <v>0.181142201395221</v>
      </c>
      <c r="AH1108" s="17">
        <v>0.156536290554601</v>
      </c>
      <c r="AI1108" s="17">
        <v>0.14458878638941999</v>
      </c>
      <c r="AJ1108" s="17">
        <v>0.18879206949270699</v>
      </c>
      <c r="AK1108" s="17"/>
      <c r="AL1108" s="17">
        <v>0.171491599422189</v>
      </c>
      <c r="AM1108" s="17">
        <v>0.16109561540457101</v>
      </c>
      <c r="AN1108" s="17">
        <v>0.15569649268921801</v>
      </c>
      <c r="AO1108" s="17">
        <v>0.114260247262118</v>
      </c>
      <c r="AP1108" s="17">
        <v>0.10685952258584</v>
      </c>
      <c r="AQ1108" s="17"/>
      <c r="AR1108" s="17">
        <v>0.122282610749701</v>
      </c>
      <c r="AS1108" s="17"/>
      <c r="AT1108" s="17">
        <v>0.10511008956495201</v>
      </c>
      <c r="AU1108" s="17"/>
      <c r="AV1108" s="17">
        <v>0.115178295355695</v>
      </c>
      <c r="AW1108" s="17"/>
      <c r="AX1108" s="17">
        <v>0.104632725815757</v>
      </c>
      <c r="AY1108" s="17">
        <v>0.14947065458724099</v>
      </c>
      <c r="AZ1108" s="17"/>
      <c r="BA1108" s="17">
        <v>0.17042669511576999</v>
      </c>
      <c r="BB1108" s="17">
        <v>0.14041560211495199</v>
      </c>
    </row>
    <row r="1109" spans="2:54">
      <c r="B1109" t="s">
        <v>357</v>
      </c>
      <c r="C1109" s="17">
        <v>3.4481331862915902E-2</v>
      </c>
      <c r="D1109" s="17">
        <v>3.1874226660036503E-2</v>
      </c>
      <c r="E1109" s="17">
        <v>3.6522708901367301E-2</v>
      </c>
      <c r="F1109" s="17"/>
      <c r="G1109" s="17">
        <v>4.2141637592543697E-2</v>
      </c>
      <c r="H1109" s="17">
        <v>3.2889995311002999E-2</v>
      </c>
      <c r="I1109" s="17">
        <v>2.90391183128373E-2</v>
      </c>
      <c r="J1109" s="17">
        <v>2.9068214116824299E-2</v>
      </c>
      <c r="K1109" s="17">
        <v>3.1847124045075802E-2</v>
      </c>
      <c r="L1109" s="17">
        <v>4.1344003517057498E-2</v>
      </c>
      <c r="M1109" s="17"/>
      <c r="N1109" s="17">
        <v>2.55869817125738E-2</v>
      </c>
      <c r="O1109" s="17">
        <v>3.2004623912932198E-2</v>
      </c>
      <c r="P1109" s="17">
        <v>2.7631825620148199E-2</v>
      </c>
      <c r="Q1109" s="17">
        <v>5.1414671978778199E-2</v>
      </c>
      <c r="R1109" s="17"/>
      <c r="S1109" s="17">
        <v>4.7124684850720397E-2</v>
      </c>
      <c r="T1109" s="17">
        <v>4.1966807080017099E-2</v>
      </c>
      <c r="U1109" s="17">
        <v>4.50834226999869E-2</v>
      </c>
      <c r="V1109" s="17">
        <v>2.95603762121345E-2</v>
      </c>
      <c r="W1109" s="17">
        <v>5.23564641470309E-2</v>
      </c>
      <c r="X1109" s="17">
        <v>3.6405049560938797E-2</v>
      </c>
      <c r="Y1109" s="17">
        <v>3.5822933166640203E-2</v>
      </c>
      <c r="Z1109" s="17">
        <v>1.33909308020837E-2</v>
      </c>
      <c r="AA1109" s="17">
        <v>2.4458694564057502E-2</v>
      </c>
      <c r="AB1109" s="17">
        <v>1.2674628556470601E-2</v>
      </c>
      <c r="AC1109" s="17">
        <v>3.9658617848392599E-2</v>
      </c>
      <c r="AD1109" s="17">
        <v>0</v>
      </c>
      <c r="AE1109" s="17"/>
      <c r="AF1109" s="17">
        <v>2.2164733799518801E-2</v>
      </c>
      <c r="AG1109" s="17">
        <v>3.58371735251099E-2</v>
      </c>
      <c r="AH1109" s="17">
        <v>3.7906872554704499E-2</v>
      </c>
      <c r="AI1109" s="17">
        <v>4.9092389682250097E-2</v>
      </c>
      <c r="AJ1109" s="17">
        <v>5.7204949895740001E-2</v>
      </c>
      <c r="AK1109" s="17"/>
      <c r="AL1109" s="17">
        <v>5.44422054339034E-2</v>
      </c>
      <c r="AM1109" s="17">
        <v>3.1657899188172398E-2</v>
      </c>
      <c r="AN1109" s="17">
        <v>2.68883927103667E-2</v>
      </c>
      <c r="AO1109" s="17">
        <v>3.1683435654029299E-2</v>
      </c>
      <c r="AP1109" s="17">
        <v>1.4163344033203899E-2</v>
      </c>
      <c r="AQ1109" s="17"/>
      <c r="AR1109" s="17">
        <v>4.20553610201546E-2</v>
      </c>
      <c r="AS1109" s="17"/>
      <c r="AT1109" s="17">
        <v>3.6003249909888298E-2</v>
      </c>
      <c r="AU1109" s="17"/>
      <c r="AV1109" s="17">
        <v>4.2687538988489301E-2</v>
      </c>
      <c r="AW1109" s="17"/>
      <c r="AX1109" s="17">
        <v>2.8455244708964E-2</v>
      </c>
      <c r="AY1109" s="17">
        <v>2.64254538653644E-2</v>
      </c>
      <c r="AZ1109" s="17"/>
      <c r="BA1109" s="17">
        <v>4.4895397691488897E-2</v>
      </c>
      <c r="BB1109" s="17">
        <v>2.8000618692392499E-2</v>
      </c>
    </row>
    <row r="1110" spans="2:54">
      <c r="B1110" t="s">
        <v>130</v>
      </c>
      <c r="C1110" s="17">
        <v>7.6201399040354695E-2</v>
      </c>
      <c r="D1110" s="17">
        <v>4.7674146420675002E-2</v>
      </c>
      <c r="E1110" s="17">
        <v>0.103930259688487</v>
      </c>
      <c r="F1110" s="17"/>
      <c r="G1110" s="17">
        <v>5.0577246926559301E-2</v>
      </c>
      <c r="H1110" s="17">
        <v>5.7010519061233098E-2</v>
      </c>
      <c r="I1110" s="17">
        <v>7.5863398054697301E-2</v>
      </c>
      <c r="J1110" s="17">
        <v>8.1599172271124495E-2</v>
      </c>
      <c r="K1110" s="17">
        <v>9.3307362957602294E-2</v>
      </c>
      <c r="L1110" s="17">
        <v>9.3383924021779099E-2</v>
      </c>
      <c r="M1110" s="17"/>
      <c r="N1110" s="17">
        <v>4.5273315626162901E-2</v>
      </c>
      <c r="O1110" s="17">
        <v>7.5959060567191303E-2</v>
      </c>
      <c r="P1110" s="17">
        <v>5.66364902413262E-2</v>
      </c>
      <c r="Q1110" s="17">
        <v>0.12209057199937801</v>
      </c>
      <c r="R1110" s="17"/>
      <c r="S1110" s="17">
        <v>5.5841503845670701E-2</v>
      </c>
      <c r="T1110" s="17">
        <v>9.1822789882895703E-2</v>
      </c>
      <c r="U1110" s="17">
        <v>6.3736295421890202E-2</v>
      </c>
      <c r="V1110" s="17">
        <v>7.9897373841574207E-2</v>
      </c>
      <c r="W1110" s="17">
        <v>6.0864242038397097E-2</v>
      </c>
      <c r="X1110" s="17">
        <v>7.9004021200337102E-2</v>
      </c>
      <c r="Y1110" s="17">
        <v>9.0646886520281397E-2</v>
      </c>
      <c r="Z1110" s="17">
        <v>0.106187934784575</v>
      </c>
      <c r="AA1110" s="17">
        <v>6.0380053919576702E-2</v>
      </c>
      <c r="AB1110" s="17">
        <v>5.28396447376797E-2</v>
      </c>
      <c r="AC1110" s="17">
        <v>0.120921622424254</v>
      </c>
      <c r="AD1110" s="17">
        <v>0.127837140754685</v>
      </c>
      <c r="AE1110" s="17"/>
      <c r="AF1110" s="17">
        <v>4.3104237558746199E-2</v>
      </c>
      <c r="AG1110" s="17">
        <v>6.7357018665404306E-2</v>
      </c>
      <c r="AH1110" s="17">
        <v>7.3743146354681197E-2</v>
      </c>
      <c r="AI1110" s="17">
        <v>5.2862620110355897E-2</v>
      </c>
      <c r="AJ1110" s="17">
        <v>8.5084500129909396E-2</v>
      </c>
      <c r="AK1110" s="17"/>
      <c r="AL1110" s="17">
        <v>0.11551839026374</v>
      </c>
      <c r="AM1110" s="17">
        <v>9.2701178754719005E-2</v>
      </c>
      <c r="AN1110" s="17">
        <v>3.90372075602234E-2</v>
      </c>
      <c r="AO1110" s="17">
        <v>2.17567171549473E-2</v>
      </c>
      <c r="AP1110" s="17">
        <v>5.6966315671848997E-2</v>
      </c>
      <c r="AQ1110" s="17"/>
      <c r="AR1110" s="17">
        <v>4.97831233379546E-2</v>
      </c>
      <c r="AS1110" s="17"/>
      <c r="AT1110" s="17">
        <v>5.98429525578172E-2</v>
      </c>
      <c r="AU1110" s="17"/>
      <c r="AV1110" s="17">
        <v>3.2685040607312497E-2</v>
      </c>
      <c r="AW1110" s="17"/>
      <c r="AX1110" s="17">
        <v>3.75665217920075E-2</v>
      </c>
      <c r="AY1110" s="17">
        <v>6.1464354522725598E-2</v>
      </c>
      <c r="AZ1110" s="17"/>
      <c r="BA1110" s="17">
        <v>8.4474039316173297E-2</v>
      </c>
      <c r="BB1110" s="17">
        <v>5.2454280100825403E-2</v>
      </c>
    </row>
    <row r="1111" spans="2:54">
      <c r="C1111" s="17"/>
      <c r="D1111" s="17"/>
      <c r="E1111" s="17"/>
      <c r="F1111" s="17"/>
      <c r="G1111" s="17"/>
      <c r="H1111" s="17"/>
      <c r="I1111" s="17"/>
      <c r="J1111" s="17"/>
      <c r="K1111" s="17"/>
      <c r="L1111" s="17"/>
      <c r="M1111" s="17"/>
      <c r="N1111" s="17"/>
      <c r="O1111" s="17"/>
      <c r="P1111" s="17"/>
      <c r="Q1111" s="17"/>
      <c r="R1111" s="17"/>
      <c r="S1111" s="17"/>
      <c r="T1111" s="17"/>
      <c r="U1111" s="17"/>
      <c r="V1111" s="17"/>
      <c r="W1111" s="17"/>
      <c r="X1111" s="17"/>
      <c r="Y1111" s="17"/>
      <c r="Z1111" s="17"/>
      <c r="AA1111" s="17"/>
      <c r="AB1111" s="17"/>
      <c r="AC1111" s="17"/>
      <c r="AD1111" s="17"/>
      <c r="AE1111" s="17"/>
      <c r="AF1111" s="17"/>
      <c r="AG1111" s="17"/>
      <c r="AH1111" s="17"/>
      <c r="AI1111" s="17"/>
      <c r="AJ1111" s="17"/>
      <c r="AK1111" s="17"/>
      <c r="AL1111" s="17"/>
      <c r="AM1111" s="17"/>
      <c r="AN1111" s="17"/>
      <c r="AO1111" s="17"/>
      <c r="AP1111" s="17"/>
      <c r="AQ1111" s="17"/>
      <c r="AR1111" s="17"/>
      <c r="AS1111" s="17"/>
      <c r="AT1111" s="17"/>
      <c r="AU1111" s="17"/>
      <c r="AV1111" s="17"/>
      <c r="AW1111" s="17"/>
      <c r="AX1111" s="17"/>
      <c r="AY1111" s="17"/>
      <c r="AZ1111" s="17"/>
      <c r="BA1111" s="17"/>
      <c r="BB1111" s="17"/>
    </row>
    <row r="1112" spans="2:54">
      <c r="B1112" s="6" t="s">
        <v>359</v>
      </c>
      <c r="C1112" s="17"/>
      <c r="D1112" s="17"/>
      <c r="E1112" s="17"/>
      <c r="F1112" s="17"/>
      <c r="G1112" s="17"/>
      <c r="H1112" s="17"/>
      <c r="I1112" s="17"/>
      <c r="J1112" s="17"/>
      <c r="K1112" s="17"/>
      <c r="L1112" s="17"/>
      <c r="M1112" s="17"/>
      <c r="N1112" s="17"/>
      <c r="O1112" s="17"/>
      <c r="P1112" s="17"/>
      <c r="Q1112" s="17"/>
      <c r="R1112" s="17"/>
      <c r="S1112" s="17"/>
      <c r="T1112" s="17"/>
      <c r="U1112" s="17"/>
      <c r="V1112" s="17"/>
      <c r="W1112" s="17"/>
      <c r="X1112" s="17"/>
      <c r="Y1112" s="17"/>
      <c r="Z1112" s="17"/>
      <c r="AA1112" s="17"/>
      <c r="AB1112" s="17"/>
      <c r="AC1112" s="17"/>
      <c r="AD1112" s="17"/>
      <c r="AE1112" s="17"/>
      <c r="AF1112" s="17"/>
      <c r="AG1112" s="17"/>
      <c r="AH1112" s="17"/>
      <c r="AI1112" s="17"/>
      <c r="AJ1112" s="17"/>
      <c r="AK1112" s="17"/>
      <c r="AL1112" s="17"/>
      <c r="AM1112" s="17"/>
      <c r="AN1112" s="17"/>
      <c r="AO1112" s="17"/>
      <c r="AP1112" s="17"/>
      <c r="AQ1112" s="17"/>
      <c r="AR1112" s="17"/>
      <c r="AS1112" s="17"/>
      <c r="AT1112" s="17"/>
      <c r="AU1112" s="17"/>
      <c r="AV1112" s="17"/>
      <c r="AW1112" s="17"/>
      <c r="AX1112" s="17"/>
      <c r="AY1112" s="17"/>
      <c r="AZ1112" s="17"/>
      <c r="BA1112" s="17"/>
      <c r="BB1112" s="17"/>
    </row>
    <row r="1113" spans="2:54">
      <c r="B1113" s="24" t="s">
        <v>29</v>
      </c>
      <c r="C1113" s="17"/>
      <c r="D1113" s="17"/>
      <c r="E1113" s="17"/>
      <c r="F1113" s="17"/>
      <c r="G1113" s="17"/>
      <c r="H1113" s="17"/>
      <c r="I1113" s="17"/>
      <c r="J1113" s="17"/>
      <c r="K1113" s="17"/>
      <c r="L1113" s="17"/>
      <c r="M1113" s="17"/>
      <c r="N1113" s="17"/>
      <c r="O1113" s="17"/>
      <c r="P1113" s="17"/>
      <c r="Q1113" s="17"/>
      <c r="R1113" s="17"/>
      <c r="S1113" s="17"/>
      <c r="T1113" s="17"/>
      <c r="U1113" s="17"/>
      <c r="V1113" s="17"/>
      <c r="W1113" s="17"/>
      <c r="X1113" s="17"/>
      <c r="Y1113" s="17"/>
      <c r="Z1113" s="17"/>
      <c r="AA1113" s="17"/>
      <c r="AB1113" s="17"/>
      <c r="AC1113" s="17"/>
      <c r="AD1113" s="17"/>
      <c r="AE1113" s="17"/>
      <c r="AF1113" s="17"/>
      <c r="AG1113" s="17"/>
      <c r="AH1113" s="17"/>
      <c r="AI1113" s="17"/>
      <c r="AJ1113" s="17"/>
      <c r="AK1113" s="17"/>
      <c r="AL1113" s="17"/>
      <c r="AM1113" s="17"/>
      <c r="AN1113" s="17"/>
      <c r="AO1113" s="17"/>
      <c r="AP1113" s="17"/>
      <c r="AQ1113" s="17"/>
      <c r="AR1113" s="17"/>
      <c r="AS1113" s="17"/>
      <c r="AT1113" s="17"/>
      <c r="AU1113" s="17"/>
      <c r="AV1113" s="17"/>
      <c r="AW1113" s="17"/>
      <c r="AX1113" s="17"/>
      <c r="AY1113" s="17"/>
      <c r="AZ1113" s="17"/>
      <c r="BA1113" s="17"/>
      <c r="BB1113" s="17"/>
    </row>
    <row r="1114" spans="2:54">
      <c r="B1114" t="s">
        <v>354</v>
      </c>
      <c r="C1114" s="17">
        <v>0.27730427447262301</v>
      </c>
      <c r="D1114" s="17">
        <v>0.27791166081795898</v>
      </c>
      <c r="E1114" s="17">
        <v>0.276746800005851</v>
      </c>
      <c r="F1114" s="17"/>
      <c r="G1114" s="17">
        <v>0.266011243405049</v>
      </c>
      <c r="H1114" s="17">
        <v>0.32331548680279198</v>
      </c>
      <c r="I1114" s="17">
        <v>0.314830876315147</v>
      </c>
      <c r="J1114" s="17">
        <v>0.259234643379265</v>
      </c>
      <c r="K1114" s="17">
        <v>0.26791366918637899</v>
      </c>
      <c r="L1114" s="17">
        <v>0.23794724216712301</v>
      </c>
      <c r="M1114" s="17"/>
      <c r="N1114" s="17">
        <v>0.28690664628315499</v>
      </c>
      <c r="O1114" s="17">
        <v>0.25463010019823001</v>
      </c>
      <c r="P1114" s="17">
        <v>0.27469929653972203</v>
      </c>
      <c r="Q1114" s="17">
        <v>0.29237623202172303</v>
      </c>
      <c r="R1114" s="17"/>
      <c r="S1114" s="17">
        <v>0.305053427998975</v>
      </c>
      <c r="T1114" s="17">
        <v>0.252176598530991</v>
      </c>
      <c r="U1114" s="17">
        <v>0.23008613858407101</v>
      </c>
      <c r="V1114" s="17">
        <v>0.25887699998048103</v>
      </c>
      <c r="W1114" s="17">
        <v>0.26082452756302499</v>
      </c>
      <c r="X1114" s="17">
        <v>0.24733034898575801</v>
      </c>
      <c r="Y1114" s="17">
        <v>0.24399551872619299</v>
      </c>
      <c r="Z1114" s="17">
        <v>0.32385118243707101</v>
      </c>
      <c r="AA1114" s="17">
        <v>0.31359680468228401</v>
      </c>
      <c r="AB1114" s="17">
        <v>0.30572449326428502</v>
      </c>
      <c r="AC1114" s="17">
        <v>0.30441089674048299</v>
      </c>
      <c r="AD1114" s="17">
        <v>0.33000647393185401</v>
      </c>
      <c r="AE1114" s="17"/>
      <c r="AF1114" s="17">
        <v>0.33005877395186201</v>
      </c>
      <c r="AG1114" s="17">
        <v>0.23387487527314499</v>
      </c>
      <c r="AH1114" s="17">
        <v>0.23312900017615501</v>
      </c>
      <c r="AI1114" s="17">
        <v>0.28135809903209902</v>
      </c>
      <c r="AJ1114" s="17">
        <v>0.239056961495409</v>
      </c>
      <c r="AK1114" s="17"/>
      <c r="AL1114" s="17">
        <v>0.272506236717866</v>
      </c>
      <c r="AM1114" s="17">
        <v>0.24051608885518699</v>
      </c>
      <c r="AN1114" s="17">
        <v>0.28873842308289199</v>
      </c>
      <c r="AO1114" s="17">
        <v>0.334884511273844</v>
      </c>
      <c r="AP1114" s="17">
        <v>0.38181386949379997</v>
      </c>
      <c r="AQ1114" s="17"/>
      <c r="AR1114" s="17">
        <v>0.36066297415991999</v>
      </c>
      <c r="AS1114" s="17"/>
      <c r="AT1114" s="17">
        <v>0.39836254196771198</v>
      </c>
      <c r="AU1114" s="17"/>
      <c r="AV1114" s="17">
        <v>0.36169699940933397</v>
      </c>
      <c r="AW1114" s="17"/>
      <c r="AX1114" s="17">
        <v>0.35582018432689899</v>
      </c>
      <c r="AY1114" s="17">
        <v>0.32267442252512901</v>
      </c>
      <c r="AZ1114" s="17"/>
      <c r="BA1114" s="17">
        <v>0.255249739432723</v>
      </c>
      <c r="BB1114" s="17">
        <v>0.29165102882307498</v>
      </c>
    </row>
    <row r="1115" spans="2:54">
      <c r="B1115" t="s">
        <v>355</v>
      </c>
      <c r="C1115" s="17">
        <v>0.37626523349025498</v>
      </c>
      <c r="D1115" s="17">
        <v>0.38490798669309501</v>
      </c>
      <c r="E1115" s="17">
        <v>0.36716189078418099</v>
      </c>
      <c r="F1115" s="17"/>
      <c r="G1115" s="17">
        <v>0.36618391268272199</v>
      </c>
      <c r="H1115" s="17">
        <v>0.38612163676565903</v>
      </c>
      <c r="I1115" s="17">
        <v>0.38837781291636603</v>
      </c>
      <c r="J1115" s="17">
        <v>0.36578071809384799</v>
      </c>
      <c r="K1115" s="17">
        <v>0.358708952666902</v>
      </c>
      <c r="L1115" s="17">
        <v>0.38580688654407003</v>
      </c>
      <c r="M1115" s="17"/>
      <c r="N1115" s="17">
        <v>0.39799461156807397</v>
      </c>
      <c r="O1115" s="17">
        <v>0.38511721754545702</v>
      </c>
      <c r="P1115" s="17">
        <v>0.384365297420106</v>
      </c>
      <c r="Q1115" s="17">
        <v>0.33819358069294703</v>
      </c>
      <c r="R1115" s="17"/>
      <c r="S1115" s="17">
        <v>0.36161626772762501</v>
      </c>
      <c r="T1115" s="17">
        <v>0.37104131487595399</v>
      </c>
      <c r="U1115" s="17">
        <v>0.36240228062503899</v>
      </c>
      <c r="V1115" s="17">
        <v>0.41953405064053501</v>
      </c>
      <c r="W1115" s="17">
        <v>0.372574471805386</v>
      </c>
      <c r="X1115" s="17">
        <v>0.35815613613736702</v>
      </c>
      <c r="Y1115" s="17">
        <v>0.41075494076812502</v>
      </c>
      <c r="Z1115" s="17">
        <v>0.354852794088514</v>
      </c>
      <c r="AA1115" s="17">
        <v>0.365977311294162</v>
      </c>
      <c r="AB1115" s="17">
        <v>0.43366471767048098</v>
      </c>
      <c r="AC1115" s="17">
        <v>0.33695208295321799</v>
      </c>
      <c r="AD1115" s="17">
        <v>0.30520473285141297</v>
      </c>
      <c r="AE1115" s="17"/>
      <c r="AF1115" s="17">
        <v>0.41199464672673197</v>
      </c>
      <c r="AG1115" s="17">
        <v>0.37392972919102002</v>
      </c>
      <c r="AH1115" s="17">
        <v>0.39781297617964501</v>
      </c>
      <c r="AI1115" s="17">
        <v>0.373946018837994</v>
      </c>
      <c r="AJ1115" s="17">
        <v>0.34323948620195599</v>
      </c>
      <c r="AK1115" s="17"/>
      <c r="AL1115" s="17">
        <v>0.34928209991883502</v>
      </c>
      <c r="AM1115" s="17">
        <v>0.39074027829658398</v>
      </c>
      <c r="AN1115" s="17">
        <v>0.38909694229823599</v>
      </c>
      <c r="AO1115" s="17">
        <v>0.406127939761048</v>
      </c>
      <c r="AP1115" s="17">
        <v>0.34022344018565098</v>
      </c>
      <c r="AQ1115" s="17"/>
      <c r="AR1115" s="17">
        <v>0.383659993144429</v>
      </c>
      <c r="AS1115" s="17"/>
      <c r="AT1115" s="17">
        <v>0.34675121730438802</v>
      </c>
      <c r="AU1115" s="17"/>
      <c r="AV1115" s="17">
        <v>0.40452238585153699</v>
      </c>
      <c r="AW1115" s="17"/>
      <c r="AX1115" s="17">
        <v>0.40169857231276102</v>
      </c>
      <c r="AY1115" s="17">
        <v>0.40466153217523299</v>
      </c>
      <c r="AZ1115" s="17"/>
      <c r="BA1115" s="17">
        <v>0.36681059165185997</v>
      </c>
      <c r="BB1115" s="17">
        <v>0.41152854000332301</v>
      </c>
    </row>
    <row r="1116" spans="2:54">
      <c r="B1116" t="s">
        <v>356</v>
      </c>
      <c r="C1116" s="17">
        <v>0.18621963847365999</v>
      </c>
      <c r="D1116" s="17">
        <v>0.203986812821396</v>
      </c>
      <c r="E1116" s="17">
        <v>0.16921759828619401</v>
      </c>
      <c r="F1116" s="17"/>
      <c r="G1116" s="17">
        <v>0.21681593502228799</v>
      </c>
      <c r="H1116" s="17">
        <v>0.16697618300521699</v>
      </c>
      <c r="I1116" s="17">
        <v>0.16064903434417299</v>
      </c>
      <c r="J1116" s="17">
        <v>0.19588259322234899</v>
      </c>
      <c r="K1116" s="17">
        <v>0.19801200246945699</v>
      </c>
      <c r="L1116" s="17">
        <v>0.18692577307391001</v>
      </c>
      <c r="M1116" s="17"/>
      <c r="N1116" s="17">
        <v>0.20287862108336199</v>
      </c>
      <c r="O1116" s="17">
        <v>0.195637130986581</v>
      </c>
      <c r="P1116" s="17">
        <v>0.17516161219993501</v>
      </c>
      <c r="Q1116" s="17">
        <v>0.17040341793434899</v>
      </c>
      <c r="R1116" s="17"/>
      <c r="S1116" s="17">
        <v>0.20618543552346799</v>
      </c>
      <c r="T1116" s="17">
        <v>0.19055067258719099</v>
      </c>
      <c r="U1116" s="17">
        <v>0.22512612926859801</v>
      </c>
      <c r="V1116" s="17">
        <v>0.156910075406688</v>
      </c>
      <c r="W1116" s="17">
        <v>0.18857123107736101</v>
      </c>
      <c r="X1116" s="17">
        <v>0.22276974883099299</v>
      </c>
      <c r="Y1116" s="17">
        <v>0.169890887801528</v>
      </c>
      <c r="Z1116" s="17">
        <v>0.15340989186968601</v>
      </c>
      <c r="AA1116" s="17">
        <v>0.18274090376566399</v>
      </c>
      <c r="AB1116" s="17">
        <v>0.14393780862525599</v>
      </c>
      <c r="AC1116" s="17">
        <v>0.17585192554588899</v>
      </c>
      <c r="AD1116" s="17">
        <v>0.187235560282659</v>
      </c>
      <c r="AE1116" s="17"/>
      <c r="AF1116" s="17">
        <v>0.153925334631448</v>
      </c>
      <c r="AG1116" s="17">
        <v>0.227250376337854</v>
      </c>
      <c r="AH1116" s="17">
        <v>0.213782003804248</v>
      </c>
      <c r="AI1116" s="17">
        <v>0.195144908729808</v>
      </c>
      <c r="AJ1116" s="17">
        <v>0.19684710867497801</v>
      </c>
      <c r="AK1116" s="17"/>
      <c r="AL1116" s="17">
        <v>0.17307428743596301</v>
      </c>
      <c r="AM1116" s="17">
        <v>0.18765797125269701</v>
      </c>
      <c r="AN1116" s="17">
        <v>0.204352102827876</v>
      </c>
      <c r="AO1116" s="17">
        <v>0.163939723922987</v>
      </c>
      <c r="AP1116" s="17">
        <v>0.171550849819294</v>
      </c>
      <c r="AQ1116" s="17"/>
      <c r="AR1116" s="17">
        <v>0.159067956100229</v>
      </c>
      <c r="AS1116" s="17"/>
      <c r="AT1116" s="17">
        <v>0.145733716324845</v>
      </c>
      <c r="AU1116" s="17"/>
      <c r="AV1116" s="17">
        <v>0.13623016756685499</v>
      </c>
      <c r="AW1116" s="17"/>
      <c r="AX1116" s="17">
        <v>0.15572975518363499</v>
      </c>
      <c r="AY1116" s="17">
        <v>0.15920569057714101</v>
      </c>
      <c r="AZ1116" s="17"/>
      <c r="BA1116" s="17">
        <v>0.18860492355144501</v>
      </c>
      <c r="BB1116" s="17">
        <v>0.17612250215518399</v>
      </c>
    </row>
    <row r="1117" spans="2:54">
      <c r="B1117" t="s">
        <v>357</v>
      </c>
      <c r="C1117" s="17">
        <v>7.2779895634182606E-2</v>
      </c>
      <c r="D1117" s="17">
        <v>7.8626698455053198E-2</v>
      </c>
      <c r="E1117" s="17">
        <v>6.7424764320531502E-2</v>
      </c>
      <c r="F1117" s="17"/>
      <c r="G1117" s="17">
        <v>8.2241740714941905E-2</v>
      </c>
      <c r="H1117" s="17">
        <v>4.88126367523182E-2</v>
      </c>
      <c r="I1117" s="17">
        <v>6.0087891363153102E-2</v>
      </c>
      <c r="J1117" s="17">
        <v>8.9954893042364203E-2</v>
      </c>
      <c r="K1117" s="17">
        <v>7.8995828514028504E-2</v>
      </c>
      <c r="L1117" s="17">
        <v>7.7168255786246198E-2</v>
      </c>
      <c r="M1117" s="17"/>
      <c r="N1117" s="17">
        <v>5.4222576647929302E-2</v>
      </c>
      <c r="O1117" s="17">
        <v>6.7438869886469299E-2</v>
      </c>
      <c r="P1117" s="17">
        <v>8.7837319416727594E-2</v>
      </c>
      <c r="Q1117" s="17">
        <v>8.21541999016622E-2</v>
      </c>
      <c r="R1117" s="17"/>
      <c r="S1117" s="17">
        <v>8.8366604610257096E-2</v>
      </c>
      <c r="T1117" s="17">
        <v>8.12091460649976E-2</v>
      </c>
      <c r="U1117" s="17">
        <v>9.0368695011844205E-2</v>
      </c>
      <c r="V1117" s="17">
        <v>8.3525457049488105E-2</v>
      </c>
      <c r="W1117" s="17">
        <v>9.5792270784928496E-2</v>
      </c>
      <c r="X1117" s="17">
        <v>7.1025628638237207E-2</v>
      </c>
      <c r="Y1117" s="17">
        <v>6.6329907712201902E-2</v>
      </c>
      <c r="Z1117" s="17">
        <v>4.1267559304912903E-2</v>
      </c>
      <c r="AA1117" s="17">
        <v>5.8221350160486102E-2</v>
      </c>
      <c r="AB1117" s="17">
        <v>4.8693554659039302E-2</v>
      </c>
      <c r="AC1117" s="17">
        <v>5.0715158817601101E-2</v>
      </c>
      <c r="AD1117" s="17">
        <v>5.7392909947942598E-2</v>
      </c>
      <c r="AE1117" s="17"/>
      <c r="AF1117" s="17">
        <v>4.6930638184959399E-2</v>
      </c>
      <c r="AG1117" s="17">
        <v>9.9029860503072803E-2</v>
      </c>
      <c r="AH1117" s="17">
        <v>6.07345552984754E-2</v>
      </c>
      <c r="AI1117" s="17">
        <v>8.8961746751915205E-2</v>
      </c>
      <c r="AJ1117" s="17">
        <v>0.111884528850378</v>
      </c>
      <c r="AK1117" s="17"/>
      <c r="AL1117" s="17">
        <v>7.9485538963083996E-2</v>
      </c>
      <c r="AM1117" s="17">
        <v>8.3150663777586398E-2</v>
      </c>
      <c r="AN1117" s="17">
        <v>5.92093836361599E-2</v>
      </c>
      <c r="AO1117" s="17">
        <v>4.8429053313577698E-2</v>
      </c>
      <c r="AP1117" s="17">
        <v>6.3779845962794901E-2</v>
      </c>
      <c r="AQ1117" s="17"/>
      <c r="AR1117" s="17">
        <v>4.5120716802061298E-2</v>
      </c>
      <c r="AS1117" s="17"/>
      <c r="AT1117" s="17">
        <v>5.9732176067199202E-2</v>
      </c>
      <c r="AU1117" s="17"/>
      <c r="AV1117" s="17">
        <v>4.4580733166691602E-2</v>
      </c>
      <c r="AW1117" s="17"/>
      <c r="AX1117" s="17">
        <v>3.3209631857849101E-2</v>
      </c>
      <c r="AY1117" s="17">
        <v>4.2912969227433199E-2</v>
      </c>
      <c r="AZ1117" s="17"/>
      <c r="BA1117" s="17">
        <v>0.101695702635773</v>
      </c>
      <c r="BB1117" s="17">
        <v>5.19768977193193E-2</v>
      </c>
    </row>
    <row r="1118" spans="2:54">
      <c r="B1118" t="s">
        <v>130</v>
      </c>
      <c r="C1118" s="17">
        <v>8.7430957929279907E-2</v>
      </c>
      <c r="D1118" s="17">
        <v>5.4566841212496497E-2</v>
      </c>
      <c r="E1118" s="17">
        <v>0.119448946603243</v>
      </c>
      <c r="F1118" s="17"/>
      <c r="G1118" s="17">
        <v>6.8747168174999096E-2</v>
      </c>
      <c r="H1118" s="17">
        <v>7.4774056674013795E-2</v>
      </c>
      <c r="I1118" s="17">
        <v>7.6054385061160107E-2</v>
      </c>
      <c r="J1118" s="17">
        <v>8.9147152262172902E-2</v>
      </c>
      <c r="K1118" s="17">
        <v>9.6369547163233094E-2</v>
      </c>
      <c r="L1118" s="17">
        <v>0.11215184242865101</v>
      </c>
      <c r="M1118" s="17"/>
      <c r="N1118" s="17">
        <v>5.7997544417479903E-2</v>
      </c>
      <c r="O1118" s="17">
        <v>9.7176681383263394E-2</v>
      </c>
      <c r="P1118" s="17">
        <v>7.7936474423509303E-2</v>
      </c>
      <c r="Q1118" s="17">
        <v>0.11687256944931899</v>
      </c>
      <c r="R1118" s="17"/>
      <c r="S1118" s="17">
        <v>3.8778264139675202E-2</v>
      </c>
      <c r="T1118" s="17">
        <v>0.105022267940867</v>
      </c>
      <c r="U1118" s="17">
        <v>9.20167565104478E-2</v>
      </c>
      <c r="V1118" s="17">
        <v>8.1153416922807906E-2</v>
      </c>
      <c r="W1118" s="17">
        <v>8.22374987692992E-2</v>
      </c>
      <c r="X1118" s="17">
        <v>0.100718137407644</v>
      </c>
      <c r="Y1118" s="17">
        <v>0.109028744991953</v>
      </c>
      <c r="Z1118" s="17">
        <v>0.12661857229981599</v>
      </c>
      <c r="AA1118" s="17">
        <v>7.9463630097404495E-2</v>
      </c>
      <c r="AB1118" s="17">
        <v>6.7979425780938699E-2</v>
      </c>
      <c r="AC1118" s="17">
        <v>0.132069935942809</v>
      </c>
      <c r="AD1118" s="17">
        <v>0.120160322986132</v>
      </c>
      <c r="AE1118" s="17"/>
      <c r="AF1118" s="17">
        <v>5.7090606504998698E-2</v>
      </c>
      <c r="AG1118" s="17">
        <v>6.5915158694908701E-2</v>
      </c>
      <c r="AH1118" s="17">
        <v>9.4541464541476605E-2</v>
      </c>
      <c r="AI1118" s="17">
        <v>6.05892266481831E-2</v>
      </c>
      <c r="AJ1118" s="17">
        <v>0.108971914777278</v>
      </c>
      <c r="AK1118" s="17"/>
      <c r="AL1118" s="17">
        <v>0.125651836964253</v>
      </c>
      <c r="AM1118" s="17">
        <v>9.7934997817946401E-2</v>
      </c>
      <c r="AN1118" s="17">
        <v>5.8603148154835201E-2</v>
      </c>
      <c r="AO1118" s="17">
        <v>4.6618771728543701E-2</v>
      </c>
      <c r="AP1118" s="17">
        <v>4.2631994538460997E-2</v>
      </c>
      <c r="AQ1118" s="17"/>
      <c r="AR1118" s="17">
        <v>5.1488359793359903E-2</v>
      </c>
      <c r="AS1118" s="17"/>
      <c r="AT1118" s="17">
        <v>4.9420348335855298E-2</v>
      </c>
      <c r="AU1118" s="17"/>
      <c r="AV1118" s="17">
        <v>5.2969714005582598E-2</v>
      </c>
      <c r="AW1118" s="17"/>
      <c r="AX1118" s="17">
        <v>5.3541856318856398E-2</v>
      </c>
      <c r="AY1118" s="17">
        <v>7.0545385495064797E-2</v>
      </c>
      <c r="AZ1118" s="17"/>
      <c r="BA1118" s="17">
        <v>8.7639042728199001E-2</v>
      </c>
      <c r="BB1118" s="17">
        <v>6.87210312990994E-2</v>
      </c>
    </row>
    <row r="1119" spans="2:54">
      <c r="C1119" s="17"/>
      <c r="D1119" s="17"/>
      <c r="E1119" s="17"/>
      <c r="F1119" s="17"/>
      <c r="G1119" s="17"/>
      <c r="H1119" s="17"/>
      <c r="I1119" s="17"/>
      <c r="J1119" s="17"/>
      <c r="K1119" s="17"/>
      <c r="L1119" s="17"/>
      <c r="M1119" s="17"/>
      <c r="N1119" s="17"/>
      <c r="O1119" s="17"/>
      <c r="P1119" s="17"/>
      <c r="Q1119" s="17"/>
      <c r="R1119" s="17"/>
      <c r="S1119" s="17"/>
      <c r="T1119" s="17"/>
      <c r="U1119" s="17"/>
      <c r="V1119" s="17"/>
      <c r="W1119" s="17"/>
      <c r="X1119" s="17"/>
      <c r="Y1119" s="17"/>
      <c r="Z1119" s="17"/>
      <c r="AA1119" s="17"/>
      <c r="AB1119" s="17"/>
      <c r="AC1119" s="17"/>
      <c r="AD1119" s="17"/>
      <c r="AE1119" s="17"/>
      <c r="AF1119" s="17"/>
      <c r="AG1119" s="17"/>
      <c r="AH1119" s="17"/>
      <c r="AI1119" s="17"/>
      <c r="AJ1119" s="17"/>
      <c r="AK1119" s="17"/>
      <c r="AL1119" s="17"/>
      <c r="AM1119" s="17"/>
      <c r="AN1119" s="17"/>
      <c r="AO1119" s="17"/>
      <c r="AP1119" s="17"/>
      <c r="AQ1119" s="17"/>
      <c r="AR1119" s="17"/>
      <c r="AS1119" s="17"/>
      <c r="AT1119" s="17"/>
      <c r="AU1119" s="17"/>
      <c r="AV1119" s="17"/>
      <c r="AW1119" s="17"/>
      <c r="AX1119" s="17"/>
      <c r="AY1119" s="17"/>
      <c r="AZ1119" s="17"/>
      <c r="BA1119" s="17"/>
      <c r="BB1119" s="17"/>
    </row>
    <row r="1120" spans="2:54">
      <c r="B1120" s="6" t="s">
        <v>360</v>
      </c>
      <c r="C1120" s="17"/>
      <c r="D1120" s="17"/>
      <c r="E1120" s="17"/>
      <c r="F1120" s="17"/>
      <c r="G1120" s="17"/>
      <c r="H1120" s="17"/>
      <c r="I1120" s="17"/>
      <c r="J1120" s="17"/>
      <c r="K1120" s="17"/>
      <c r="L1120" s="17"/>
      <c r="M1120" s="17"/>
      <c r="N1120" s="17"/>
      <c r="O1120" s="17"/>
      <c r="P1120" s="17"/>
      <c r="Q1120" s="17"/>
      <c r="R1120" s="17"/>
      <c r="S1120" s="17"/>
      <c r="T1120" s="17"/>
      <c r="U1120" s="17"/>
      <c r="V1120" s="17"/>
      <c r="W1120" s="17"/>
      <c r="X1120" s="17"/>
      <c r="Y1120" s="17"/>
      <c r="Z1120" s="17"/>
      <c r="AA1120" s="17"/>
      <c r="AB1120" s="17"/>
      <c r="AC1120" s="17"/>
      <c r="AD1120" s="17"/>
      <c r="AE1120" s="17"/>
      <c r="AF1120" s="17"/>
      <c r="AG1120" s="17"/>
      <c r="AH1120" s="17"/>
      <c r="AI1120" s="17"/>
      <c r="AJ1120" s="17"/>
      <c r="AK1120" s="17"/>
      <c r="AL1120" s="17"/>
      <c r="AM1120" s="17"/>
      <c r="AN1120" s="17"/>
      <c r="AO1120" s="17"/>
      <c r="AP1120" s="17"/>
      <c r="AQ1120" s="17"/>
      <c r="AR1120" s="17"/>
      <c r="AS1120" s="17"/>
      <c r="AT1120" s="17"/>
      <c r="AU1120" s="17"/>
      <c r="AV1120" s="17"/>
      <c r="AW1120" s="17"/>
      <c r="AX1120" s="17"/>
      <c r="AY1120" s="17"/>
      <c r="AZ1120" s="17"/>
      <c r="BA1120" s="17"/>
      <c r="BB1120" s="17"/>
    </row>
    <row r="1121" spans="2:54">
      <c r="B1121" s="24" t="s">
        <v>29</v>
      </c>
      <c r="C1121" s="17"/>
      <c r="D1121" s="17"/>
      <c r="E1121" s="17"/>
      <c r="F1121" s="17"/>
      <c r="G1121" s="17"/>
      <c r="H1121" s="17"/>
      <c r="I1121" s="17"/>
      <c r="J1121" s="17"/>
      <c r="K1121" s="17"/>
      <c r="L1121" s="17"/>
      <c r="M1121" s="17"/>
      <c r="N1121" s="17"/>
      <c r="O1121" s="17"/>
      <c r="P1121" s="17"/>
      <c r="Q1121" s="17"/>
      <c r="R1121" s="17"/>
      <c r="S1121" s="17"/>
      <c r="T1121" s="17"/>
      <c r="U1121" s="17"/>
      <c r="V1121" s="17"/>
      <c r="W1121" s="17"/>
      <c r="X1121" s="17"/>
      <c r="Y1121" s="17"/>
      <c r="Z1121" s="17"/>
      <c r="AA1121" s="17"/>
      <c r="AB1121" s="17"/>
      <c r="AC1121" s="17"/>
      <c r="AD1121" s="17"/>
      <c r="AE1121" s="17"/>
      <c r="AF1121" s="17"/>
      <c r="AG1121" s="17"/>
      <c r="AH1121" s="17"/>
      <c r="AI1121" s="17"/>
      <c r="AJ1121" s="17"/>
      <c r="AK1121" s="17"/>
      <c r="AL1121" s="17"/>
      <c r="AM1121" s="17"/>
      <c r="AN1121" s="17"/>
      <c r="AO1121" s="17"/>
      <c r="AP1121" s="17"/>
      <c r="AQ1121" s="17"/>
      <c r="AR1121" s="17"/>
      <c r="AS1121" s="17"/>
      <c r="AT1121" s="17"/>
      <c r="AU1121" s="17"/>
      <c r="AV1121" s="17"/>
      <c r="AW1121" s="17"/>
      <c r="AX1121" s="17"/>
      <c r="AY1121" s="17"/>
      <c r="AZ1121" s="17"/>
      <c r="BA1121" s="17"/>
      <c r="BB1121" s="17"/>
    </row>
    <row r="1122" spans="2:54">
      <c r="B1122" t="s">
        <v>354</v>
      </c>
      <c r="C1122" s="17">
        <v>0.37692506241058898</v>
      </c>
      <c r="D1122" s="17">
        <v>0.37384757097014099</v>
      </c>
      <c r="E1122" s="17">
        <v>0.38056202063065198</v>
      </c>
      <c r="F1122" s="17"/>
      <c r="G1122" s="17">
        <v>0.36667775147640802</v>
      </c>
      <c r="H1122" s="17">
        <v>0.42201836495165301</v>
      </c>
      <c r="I1122" s="17">
        <v>0.39728855469346402</v>
      </c>
      <c r="J1122" s="17">
        <v>0.35480584351119798</v>
      </c>
      <c r="K1122" s="17">
        <v>0.363716763736808</v>
      </c>
      <c r="L1122" s="17">
        <v>0.357584292250064</v>
      </c>
      <c r="M1122" s="17"/>
      <c r="N1122" s="17">
        <v>0.41147911860265801</v>
      </c>
      <c r="O1122" s="17">
        <v>0.341305289489785</v>
      </c>
      <c r="P1122" s="17">
        <v>0.36076355657791398</v>
      </c>
      <c r="Q1122" s="17">
        <v>0.394338034820784</v>
      </c>
      <c r="R1122" s="17"/>
      <c r="S1122" s="17">
        <v>0.39527066446013598</v>
      </c>
      <c r="T1122" s="17">
        <v>0.33036496758102601</v>
      </c>
      <c r="U1122" s="17">
        <v>0.33175928815515898</v>
      </c>
      <c r="V1122" s="17">
        <v>0.41601530618499899</v>
      </c>
      <c r="W1122" s="17">
        <v>0.359771584556074</v>
      </c>
      <c r="X1122" s="17">
        <v>0.33904736616519399</v>
      </c>
      <c r="Y1122" s="17">
        <v>0.38955073053075701</v>
      </c>
      <c r="Z1122" s="17">
        <v>0.37038083436154401</v>
      </c>
      <c r="AA1122" s="17">
        <v>0.38744454913689402</v>
      </c>
      <c r="AB1122" s="17">
        <v>0.41801770500025098</v>
      </c>
      <c r="AC1122" s="17">
        <v>0.39970652269578899</v>
      </c>
      <c r="AD1122" s="17">
        <v>0.425417667954201</v>
      </c>
      <c r="AE1122" s="17"/>
      <c r="AF1122" s="17">
        <v>0.44831388032870001</v>
      </c>
      <c r="AG1122" s="17">
        <v>0.323029700892284</v>
      </c>
      <c r="AH1122" s="17">
        <v>0.32033820675679597</v>
      </c>
      <c r="AI1122" s="17">
        <v>0.421728604671878</v>
      </c>
      <c r="AJ1122" s="17">
        <v>0.31485229035109003</v>
      </c>
      <c r="AK1122" s="17"/>
      <c r="AL1122" s="17">
        <v>0.34566626577443099</v>
      </c>
      <c r="AM1122" s="17">
        <v>0.342906451634298</v>
      </c>
      <c r="AN1122" s="17">
        <v>0.39764043169259</v>
      </c>
      <c r="AO1122" s="17">
        <v>0.44244183213791999</v>
      </c>
      <c r="AP1122" s="17">
        <v>0.50880909192539103</v>
      </c>
      <c r="AQ1122" s="17"/>
      <c r="AR1122" s="17">
        <v>0.440128520351591</v>
      </c>
      <c r="AS1122" s="17"/>
      <c r="AT1122" s="17">
        <v>0.423613397326145</v>
      </c>
      <c r="AU1122" s="17"/>
      <c r="AV1122" s="17">
        <v>0.49361383565982597</v>
      </c>
      <c r="AW1122" s="17"/>
      <c r="AX1122" s="17">
        <v>0.43811464335655997</v>
      </c>
      <c r="AY1122" s="17">
        <v>0.418531925031078</v>
      </c>
      <c r="AZ1122" s="17"/>
      <c r="BA1122" s="17">
        <v>0.34058522827001497</v>
      </c>
      <c r="BB1122" s="17">
        <v>0.41472971714930301</v>
      </c>
    </row>
    <row r="1123" spans="2:54">
      <c r="B1123" t="s">
        <v>355</v>
      </c>
      <c r="C1123" s="17">
        <v>0.383237177473017</v>
      </c>
      <c r="D1123" s="17">
        <v>0.40579124804281702</v>
      </c>
      <c r="E1123" s="17">
        <v>0.36114411135661301</v>
      </c>
      <c r="F1123" s="17"/>
      <c r="G1123" s="17">
        <v>0.36830188339416198</v>
      </c>
      <c r="H1123" s="17">
        <v>0.38369470798404998</v>
      </c>
      <c r="I1123" s="17">
        <v>0.374988039766599</v>
      </c>
      <c r="J1123" s="17">
        <v>0.38680218367659502</v>
      </c>
      <c r="K1123" s="17">
        <v>0.39065315352998198</v>
      </c>
      <c r="L1123" s="17">
        <v>0.39086398139478201</v>
      </c>
      <c r="M1123" s="17"/>
      <c r="N1123" s="17">
        <v>0.39552565396598399</v>
      </c>
      <c r="O1123" s="17">
        <v>0.41317634189423902</v>
      </c>
      <c r="P1123" s="17">
        <v>0.39065468887675298</v>
      </c>
      <c r="Q1123" s="17">
        <v>0.33408003199430902</v>
      </c>
      <c r="R1123" s="17"/>
      <c r="S1123" s="17">
        <v>0.370277986990451</v>
      </c>
      <c r="T1123" s="17">
        <v>0.39769708722010899</v>
      </c>
      <c r="U1123" s="17">
        <v>0.39628794126372002</v>
      </c>
      <c r="V1123" s="17">
        <v>0.36524915384274398</v>
      </c>
      <c r="W1123" s="17">
        <v>0.36501413930759502</v>
      </c>
      <c r="X1123" s="17">
        <v>0.407173066885957</v>
      </c>
      <c r="Y1123" s="17">
        <v>0.36685597915838503</v>
      </c>
      <c r="Z1123" s="17">
        <v>0.40484532386453498</v>
      </c>
      <c r="AA1123" s="17">
        <v>0.41661963113584299</v>
      </c>
      <c r="AB1123" s="17">
        <v>0.382691028702627</v>
      </c>
      <c r="AC1123" s="17">
        <v>0.33690430749763101</v>
      </c>
      <c r="AD1123" s="17">
        <v>0.342549057109372</v>
      </c>
      <c r="AE1123" s="17"/>
      <c r="AF1123" s="17">
        <v>0.387273886476241</v>
      </c>
      <c r="AG1123" s="17">
        <v>0.40952265427684698</v>
      </c>
      <c r="AH1123" s="17">
        <v>0.44931272271435801</v>
      </c>
      <c r="AI1123" s="17">
        <v>0.378375439762412</v>
      </c>
      <c r="AJ1123" s="17">
        <v>0.34839037389469801</v>
      </c>
      <c r="AK1123" s="17"/>
      <c r="AL1123" s="17">
        <v>0.35421865403335001</v>
      </c>
      <c r="AM1123" s="17">
        <v>0.41520182097529101</v>
      </c>
      <c r="AN1123" s="17">
        <v>0.394431507882954</v>
      </c>
      <c r="AO1123" s="17">
        <v>0.40346348142467697</v>
      </c>
      <c r="AP1123" s="17">
        <v>0.29977674654458297</v>
      </c>
      <c r="AQ1123" s="17"/>
      <c r="AR1123" s="17">
        <v>0.37937066519012302</v>
      </c>
      <c r="AS1123" s="17"/>
      <c r="AT1123" s="17">
        <v>0.383863124955718</v>
      </c>
      <c r="AU1123" s="17"/>
      <c r="AV1123" s="17">
        <v>0.369682790462253</v>
      </c>
      <c r="AW1123" s="17"/>
      <c r="AX1123" s="17">
        <v>0.41658071637418198</v>
      </c>
      <c r="AY1123" s="17">
        <v>0.38680176328510202</v>
      </c>
      <c r="AZ1123" s="17"/>
      <c r="BA1123" s="17">
        <v>0.39003280046486599</v>
      </c>
      <c r="BB1123" s="17">
        <v>0.39935664175864899</v>
      </c>
    </row>
    <row r="1124" spans="2:54">
      <c r="B1124" t="s">
        <v>356</v>
      </c>
      <c r="C1124" s="17">
        <v>0.12926954846667399</v>
      </c>
      <c r="D1124" s="17">
        <v>0.133453952540768</v>
      </c>
      <c r="E1124" s="17">
        <v>0.124581226305499</v>
      </c>
      <c r="F1124" s="17"/>
      <c r="G1124" s="17">
        <v>0.15954874108261199</v>
      </c>
      <c r="H1124" s="17">
        <v>0.10645347508167199</v>
      </c>
      <c r="I1124" s="17">
        <v>0.129059812051215</v>
      </c>
      <c r="J1124" s="17">
        <v>0.14885263512788099</v>
      </c>
      <c r="K1124" s="17">
        <v>0.119637971814269</v>
      </c>
      <c r="L1124" s="17">
        <v>0.11870840296845001</v>
      </c>
      <c r="M1124" s="17"/>
      <c r="N1124" s="17">
        <v>0.124300585336205</v>
      </c>
      <c r="O1124" s="17">
        <v>0.14143744446128301</v>
      </c>
      <c r="P1124" s="17">
        <v>0.13301207226720299</v>
      </c>
      <c r="Q1124" s="17">
        <v>0.11880782039554599</v>
      </c>
      <c r="R1124" s="17"/>
      <c r="S1124" s="17">
        <v>0.117299365503163</v>
      </c>
      <c r="T1124" s="17">
        <v>0.144680647924498</v>
      </c>
      <c r="U1124" s="17">
        <v>0.16167450032076899</v>
      </c>
      <c r="V1124" s="17">
        <v>0.12786394847034899</v>
      </c>
      <c r="W1124" s="17">
        <v>0.14407274002295101</v>
      </c>
      <c r="X1124" s="17">
        <v>0.13658326698866699</v>
      </c>
      <c r="Y1124" s="17">
        <v>0.124907201247829</v>
      </c>
      <c r="Z1124" s="17">
        <v>0.134145291280792</v>
      </c>
      <c r="AA1124" s="17">
        <v>9.2077167833686996E-2</v>
      </c>
      <c r="AB1124" s="17">
        <v>0.12063897623525401</v>
      </c>
      <c r="AC1124" s="17">
        <v>0.14830564397236101</v>
      </c>
      <c r="AD1124" s="17">
        <v>0.115070435398479</v>
      </c>
      <c r="AE1124" s="17"/>
      <c r="AF1124" s="17">
        <v>0.10002211253594601</v>
      </c>
      <c r="AG1124" s="17">
        <v>0.15716520234484699</v>
      </c>
      <c r="AH1124" s="17">
        <v>0.14600322311123601</v>
      </c>
      <c r="AI1124" s="17">
        <v>0.104251719254827</v>
      </c>
      <c r="AJ1124" s="17">
        <v>0.16312223934922099</v>
      </c>
      <c r="AK1124" s="17"/>
      <c r="AL1124" s="17">
        <v>0.14134164238020999</v>
      </c>
      <c r="AM1124" s="17">
        <v>0.12295099527341</v>
      </c>
      <c r="AN1124" s="17">
        <v>0.13342284587902101</v>
      </c>
      <c r="AO1124" s="17">
        <v>0.107645999508093</v>
      </c>
      <c r="AP1124" s="17">
        <v>0.104123620012103</v>
      </c>
      <c r="AQ1124" s="17"/>
      <c r="AR1124" s="17">
        <v>0.121272822304354</v>
      </c>
      <c r="AS1124" s="17"/>
      <c r="AT1124" s="17">
        <v>0.117719653983745</v>
      </c>
      <c r="AU1124" s="17"/>
      <c r="AV1124" s="17">
        <v>9.6555736129041697E-2</v>
      </c>
      <c r="AW1124" s="17"/>
      <c r="AX1124" s="17">
        <v>0.100082949227443</v>
      </c>
      <c r="AY1124" s="17">
        <v>0.11539116062583001</v>
      </c>
      <c r="AZ1124" s="17"/>
      <c r="BA1124" s="17">
        <v>0.135796015609354</v>
      </c>
      <c r="BB1124" s="17">
        <v>0.110253319912491</v>
      </c>
    </row>
    <row r="1125" spans="2:54">
      <c r="B1125" t="s">
        <v>357</v>
      </c>
      <c r="C1125" s="17">
        <v>4.0294032921539401E-2</v>
      </c>
      <c r="D1125" s="17">
        <v>4.2059187137181299E-2</v>
      </c>
      <c r="E1125" s="17">
        <v>3.8766364189669701E-2</v>
      </c>
      <c r="F1125" s="17"/>
      <c r="G1125" s="17">
        <v>4.6383842152334397E-2</v>
      </c>
      <c r="H1125" s="17">
        <v>3.1214054498064699E-2</v>
      </c>
      <c r="I1125" s="17">
        <v>3.7606917767397698E-2</v>
      </c>
      <c r="J1125" s="17">
        <v>4.9449932714282399E-2</v>
      </c>
      <c r="K1125" s="17">
        <v>4.6464807460126503E-2</v>
      </c>
      <c r="L1125" s="17">
        <v>3.4325076221035797E-2</v>
      </c>
      <c r="M1125" s="17"/>
      <c r="N1125" s="17">
        <v>2.7753956089649499E-2</v>
      </c>
      <c r="O1125" s="17">
        <v>3.8183452878753299E-2</v>
      </c>
      <c r="P1125" s="17">
        <v>4.7827211538014197E-2</v>
      </c>
      <c r="Q1125" s="17">
        <v>4.8287974184009298E-2</v>
      </c>
      <c r="R1125" s="17"/>
      <c r="S1125" s="17">
        <v>5.7513042657170402E-2</v>
      </c>
      <c r="T1125" s="17">
        <v>5.1741697052554103E-2</v>
      </c>
      <c r="U1125" s="17">
        <v>4.4327567290811901E-2</v>
      </c>
      <c r="V1125" s="17">
        <v>3.3915528339810097E-2</v>
      </c>
      <c r="W1125" s="17">
        <v>5.4568806297370903E-2</v>
      </c>
      <c r="X1125" s="17">
        <v>4.0422390942973403E-2</v>
      </c>
      <c r="Y1125" s="17">
        <v>4.1642173137951502E-2</v>
      </c>
      <c r="Z1125" s="17">
        <v>0</v>
      </c>
      <c r="AA1125" s="17">
        <v>3.2717142964567701E-2</v>
      </c>
      <c r="AB1125" s="17">
        <v>2.7696837558801798E-2</v>
      </c>
      <c r="AC1125" s="17">
        <v>1.9400388762753601E-2</v>
      </c>
      <c r="AD1125" s="17">
        <v>3.5330503492054501E-2</v>
      </c>
      <c r="AE1125" s="17"/>
      <c r="AF1125" s="17">
        <v>2.1446355896857599E-2</v>
      </c>
      <c r="AG1125" s="17">
        <v>4.7406144459431997E-2</v>
      </c>
      <c r="AH1125" s="17">
        <v>3.9934961468043602E-2</v>
      </c>
      <c r="AI1125" s="17">
        <v>4.5798118898635401E-2</v>
      </c>
      <c r="AJ1125" s="17">
        <v>8.1603994276307698E-2</v>
      </c>
      <c r="AK1125" s="17"/>
      <c r="AL1125" s="17">
        <v>5.2391886060204902E-2</v>
      </c>
      <c r="AM1125" s="17">
        <v>4.08761629044593E-2</v>
      </c>
      <c r="AN1125" s="17">
        <v>3.1962416713419699E-2</v>
      </c>
      <c r="AO1125" s="17">
        <v>2.86561738359516E-2</v>
      </c>
      <c r="AP1125" s="17">
        <v>4.4937357212250402E-2</v>
      </c>
      <c r="AQ1125" s="17"/>
      <c r="AR1125" s="17">
        <v>1.7253604428503402E-2</v>
      </c>
      <c r="AS1125" s="17"/>
      <c r="AT1125" s="17">
        <v>2.0005475391022001E-2</v>
      </c>
      <c r="AU1125" s="17"/>
      <c r="AV1125" s="17">
        <v>1.07974435429006E-2</v>
      </c>
      <c r="AW1125" s="17"/>
      <c r="AX1125" s="17">
        <v>2.5333584041392101E-2</v>
      </c>
      <c r="AY1125" s="17">
        <v>1.9249479288506802E-2</v>
      </c>
      <c r="AZ1125" s="17"/>
      <c r="BA1125" s="17">
        <v>5.9449208104772999E-2</v>
      </c>
      <c r="BB1125" s="17">
        <v>2.5908492839699902E-2</v>
      </c>
    </row>
    <row r="1126" spans="2:54">
      <c r="B1126" t="s">
        <v>130</v>
      </c>
      <c r="C1126" s="17">
        <v>7.0274178728180897E-2</v>
      </c>
      <c r="D1126" s="17">
        <v>4.4848041309093097E-2</v>
      </c>
      <c r="E1126" s="17">
        <v>9.4946277517566902E-2</v>
      </c>
      <c r="F1126" s="17"/>
      <c r="G1126" s="17">
        <v>5.9087781894484298E-2</v>
      </c>
      <c r="H1126" s="17">
        <v>5.6619397484559998E-2</v>
      </c>
      <c r="I1126" s="17">
        <v>6.1056675721324997E-2</v>
      </c>
      <c r="J1126" s="17">
        <v>6.0089404970043503E-2</v>
      </c>
      <c r="K1126" s="17">
        <v>7.9527303458814397E-2</v>
      </c>
      <c r="L1126" s="17">
        <v>9.8518247165667899E-2</v>
      </c>
      <c r="M1126" s="17"/>
      <c r="N1126" s="17">
        <v>4.0940686005503497E-2</v>
      </c>
      <c r="O1126" s="17">
        <v>6.5897471275939104E-2</v>
      </c>
      <c r="P1126" s="17">
        <v>6.7742470740115496E-2</v>
      </c>
      <c r="Q1126" s="17">
        <v>0.104486138605353</v>
      </c>
      <c r="R1126" s="17"/>
      <c r="S1126" s="17">
        <v>5.9638940389079902E-2</v>
      </c>
      <c r="T1126" s="17">
        <v>7.5515600221812307E-2</v>
      </c>
      <c r="U1126" s="17">
        <v>6.5950702969540406E-2</v>
      </c>
      <c r="V1126" s="17">
        <v>5.6956063162097698E-2</v>
      </c>
      <c r="W1126" s="17">
        <v>7.6572729816008794E-2</v>
      </c>
      <c r="X1126" s="17">
        <v>7.6773909017208597E-2</v>
      </c>
      <c r="Y1126" s="17">
        <v>7.7043915925078102E-2</v>
      </c>
      <c r="Z1126" s="17">
        <v>9.0628550493129401E-2</v>
      </c>
      <c r="AA1126" s="17">
        <v>7.1141508929008307E-2</v>
      </c>
      <c r="AB1126" s="17">
        <v>5.0955452503066698E-2</v>
      </c>
      <c r="AC1126" s="17">
        <v>9.5683137071465002E-2</v>
      </c>
      <c r="AD1126" s="17">
        <v>8.1632336045893206E-2</v>
      </c>
      <c r="AE1126" s="17"/>
      <c r="AF1126" s="17">
        <v>4.29437647622554E-2</v>
      </c>
      <c r="AG1126" s="17">
        <v>6.2876298026589894E-2</v>
      </c>
      <c r="AH1126" s="17">
        <v>4.4410885949566402E-2</v>
      </c>
      <c r="AI1126" s="17">
        <v>4.9846117412248099E-2</v>
      </c>
      <c r="AJ1126" s="17">
        <v>9.2031102128683206E-2</v>
      </c>
      <c r="AK1126" s="17"/>
      <c r="AL1126" s="17">
        <v>0.106381551751804</v>
      </c>
      <c r="AM1126" s="17">
        <v>7.8064569212540902E-2</v>
      </c>
      <c r="AN1126" s="17">
        <v>4.2542797832014402E-2</v>
      </c>
      <c r="AO1126" s="17">
        <v>1.77925130933572E-2</v>
      </c>
      <c r="AP1126" s="17">
        <v>4.2353184305672802E-2</v>
      </c>
      <c r="AQ1126" s="17"/>
      <c r="AR1126" s="17">
        <v>4.1974387725428899E-2</v>
      </c>
      <c r="AS1126" s="17"/>
      <c r="AT1126" s="17">
        <v>5.4798348343368802E-2</v>
      </c>
      <c r="AU1126" s="17"/>
      <c r="AV1126" s="17">
        <v>2.9350194205978699E-2</v>
      </c>
      <c r="AW1126" s="17"/>
      <c r="AX1126" s="17">
        <v>1.9888107000423899E-2</v>
      </c>
      <c r="AY1126" s="17">
        <v>6.0025671769483403E-2</v>
      </c>
      <c r="AZ1126" s="17"/>
      <c r="BA1126" s="17">
        <v>7.4136747550991103E-2</v>
      </c>
      <c r="BB1126" s="17">
        <v>4.97518283398573E-2</v>
      </c>
    </row>
    <row r="1127" spans="2:54">
      <c r="C1127" s="17"/>
      <c r="D1127" s="17"/>
      <c r="E1127" s="17"/>
      <c r="F1127" s="17"/>
      <c r="G1127" s="17"/>
      <c r="H1127" s="17"/>
      <c r="I1127" s="17"/>
      <c r="J1127" s="17"/>
      <c r="K1127" s="17"/>
      <c r="L1127" s="17"/>
      <c r="M1127" s="17"/>
      <c r="N1127" s="17"/>
      <c r="O1127" s="17"/>
      <c r="P1127" s="17"/>
      <c r="Q1127" s="17"/>
      <c r="R1127" s="17"/>
      <c r="S1127" s="17"/>
      <c r="T1127" s="17"/>
      <c r="U1127" s="17"/>
      <c r="V1127" s="17"/>
      <c r="W1127" s="17"/>
      <c r="X1127" s="17"/>
      <c r="Y1127" s="17"/>
      <c r="Z1127" s="17"/>
      <c r="AA1127" s="17"/>
      <c r="AB1127" s="17"/>
      <c r="AC1127" s="17"/>
      <c r="AD1127" s="17"/>
      <c r="AE1127" s="17"/>
      <c r="AF1127" s="17"/>
      <c r="AG1127" s="17"/>
      <c r="AH1127" s="17"/>
      <c r="AI1127" s="17"/>
      <c r="AJ1127" s="17"/>
      <c r="AK1127" s="17"/>
      <c r="AL1127" s="17"/>
      <c r="AM1127" s="17"/>
      <c r="AN1127" s="17"/>
      <c r="AO1127" s="17"/>
      <c r="AP1127" s="17"/>
      <c r="AQ1127" s="17"/>
      <c r="AR1127" s="17"/>
      <c r="AS1127" s="17"/>
      <c r="AT1127" s="17"/>
      <c r="AU1127" s="17"/>
      <c r="AV1127" s="17"/>
      <c r="AW1127" s="17"/>
      <c r="AX1127" s="17"/>
      <c r="AY1127" s="17"/>
      <c r="AZ1127" s="17"/>
      <c r="BA1127" s="17"/>
      <c r="BB1127" s="17"/>
    </row>
    <row r="1128" spans="2:54">
      <c r="B1128" s="6" t="s">
        <v>361</v>
      </c>
      <c r="C1128" s="17"/>
      <c r="D1128" s="17"/>
      <c r="E1128" s="17"/>
      <c r="F1128" s="17"/>
      <c r="G1128" s="17"/>
      <c r="H1128" s="17"/>
      <c r="I1128" s="17"/>
      <c r="J1128" s="17"/>
      <c r="K1128" s="17"/>
      <c r="L1128" s="17"/>
      <c r="M1128" s="17"/>
      <c r="N1128" s="17"/>
      <c r="O1128" s="17"/>
      <c r="P1128" s="17"/>
      <c r="Q1128" s="17"/>
      <c r="R1128" s="17"/>
      <c r="S1128" s="17"/>
      <c r="T1128" s="17"/>
      <c r="U1128" s="17"/>
      <c r="V1128" s="17"/>
      <c r="W1128" s="17"/>
      <c r="X1128" s="17"/>
      <c r="Y1128" s="17"/>
      <c r="Z1128" s="17"/>
      <c r="AA1128" s="17"/>
      <c r="AB1128" s="17"/>
      <c r="AC1128" s="17"/>
      <c r="AD1128" s="17"/>
      <c r="AE1128" s="17"/>
      <c r="AF1128" s="17"/>
      <c r="AG1128" s="17"/>
      <c r="AH1128" s="17"/>
      <c r="AI1128" s="17"/>
      <c r="AJ1128" s="17"/>
      <c r="AK1128" s="17"/>
      <c r="AL1128" s="17"/>
      <c r="AM1128" s="17"/>
      <c r="AN1128" s="17"/>
      <c r="AO1128" s="17"/>
      <c r="AP1128" s="17"/>
      <c r="AQ1128" s="17"/>
      <c r="AR1128" s="17"/>
      <c r="AS1128" s="17"/>
      <c r="AT1128" s="17"/>
      <c r="AU1128" s="17"/>
      <c r="AV1128" s="17"/>
      <c r="AW1128" s="17"/>
      <c r="AX1128" s="17"/>
      <c r="AY1128" s="17"/>
      <c r="AZ1128" s="17"/>
      <c r="BA1128" s="17"/>
      <c r="BB1128" s="17"/>
    </row>
    <row r="1129" spans="2:54">
      <c r="B1129" s="24" t="s">
        <v>29</v>
      </c>
      <c r="C1129" s="17"/>
      <c r="D1129" s="17"/>
      <c r="E1129" s="17"/>
      <c r="F1129" s="17"/>
      <c r="G1129" s="17"/>
      <c r="H1129" s="17"/>
      <c r="I1129" s="17"/>
      <c r="J1129" s="17"/>
      <c r="K1129" s="17"/>
      <c r="L1129" s="17"/>
      <c r="M1129" s="17"/>
      <c r="N1129" s="17"/>
      <c r="O1129" s="17"/>
      <c r="P1129" s="17"/>
      <c r="Q1129" s="17"/>
      <c r="R1129" s="17"/>
      <c r="S1129" s="17"/>
      <c r="T1129" s="17"/>
      <c r="U1129" s="17"/>
      <c r="V1129" s="17"/>
      <c r="W1129" s="17"/>
      <c r="X1129" s="17"/>
      <c r="Y1129" s="17"/>
      <c r="Z1129" s="17"/>
      <c r="AA1129" s="17"/>
      <c r="AB1129" s="17"/>
      <c r="AC1129" s="17"/>
      <c r="AD1129" s="17"/>
      <c r="AE1129" s="17"/>
      <c r="AF1129" s="17"/>
      <c r="AG1129" s="17"/>
      <c r="AH1129" s="17"/>
      <c r="AI1129" s="17"/>
      <c r="AJ1129" s="17"/>
      <c r="AK1129" s="17"/>
      <c r="AL1129" s="17"/>
      <c r="AM1129" s="17"/>
      <c r="AN1129" s="17"/>
      <c r="AO1129" s="17"/>
      <c r="AP1129" s="17"/>
      <c r="AQ1129" s="17"/>
      <c r="AR1129" s="17"/>
      <c r="AS1129" s="17"/>
      <c r="AT1129" s="17"/>
      <c r="AU1129" s="17"/>
      <c r="AV1129" s="17"/>
      <c r="AW1129" s="17"/>
      <c r="AX1129" s="17"/>
      <c r="AY1129" s="17"/>
      <c r="AZ1129" s="17"/>
      <c r="BA1129" s="17"/>
      <c r="BB1129" s="17"/>
    </row>
    <row r="1130" spans="2:54">
      <c r="B1130" t="s">
        <v>354</v>
      </c>
      <c r="C1130" s="17">
        <v>0.363627043621845</v>
      </c>
      <c r="D1130" s="17">
        <v>0.405365256044453</v>
      </c>
      <c r="E1130" s="17">
        <v>0.32344095781895998</v>
      </c>
      <c r="F1130" s="17"/>
      <c r="G1130" s="17">
        <v>0.36303619960000999</v>
      </c>
      <c r="H1130" s="17">
        <v>0.38963700752708702</v>
      </c>
      <c r="I1130" s="17">
        <v>0.38550330089805801</v>
      </c>
      <c r="J1130" s="17">
        <v>0.36761465550328598</v>
      </c>
      <c r="K1130" s="17">
        <v>0.36954690706437698</v>
      </c>
      <c r="L1130" s="17">
        <v>0.31693992299240198</v>
      </c>
      <c r="M1130" s="17"/>
      <c r="N1130" s="17">
        <v>0.449465105408548</v>
      </c>
      <c r="O1130" s="17">
        <v>0.34831381413074303</v>
      </c>
      <c r="P1130" s="17">
        <v>0.32877271402939501</v>
      </c>
      <c r="Q1130" s="17">
        <v>0.31917742844672098</v>
      </c>
      <c r="R1130" s="17"/>
      <c r="S1130" s="17">
        <v>0.43743190809377902</v>
      </c>
      <c r="T1130" s="17">
        <v>0.36769088366538999</v>
      </c>
      <c r="U1130" s="17">
        <v>0.33735055509515699</v>
      </c>
      <c r="V1130" s="17">
        <v>0.38188620564692199</v>
      </c>
      <c r="W1130" s="17">
        <v>0.30143287294024201</v>
      </c>
      <c r="X1130" s="17">
        <v>0.302196817976776</v>
      </c>
      <c r="Y1130" s="17">
        <v>0.36588399151011203</v>
      </c>
      <c r="Z1130" s="17">
        <v>0.34902500371781597</v>
      </c>
      <c r="AA1130" s="17">
        <v>0.371113435728394</v>
      </c>
      <c r="AB1130" s="17">
        <v>0.35853614070508999</v>
      </c>
      <c r="AC1130" s="17">
        <v>0.42275590349122999</v>
      </c>
      <c r="AD1130" s="17">
        <v>0.24919664295313201</v>
      </c>
      <c r="AE1130" s="17"/>
      <c r="AF1130" s="17">
        <v>0.44545622821393199</v>
      </c>
      <c r="AG1130" s="17">
        <v>0.30400876044747199</v>
      </c>
      <c r="AH1130" s="17">
        <v>0.41045827592773398</v>
      </c>
      <c r="AI1130" s="17">
        <v>0.49751274256796701</v>
      </c>
      <c r="AJ1130" s="17">
        <v>0.23969435331354499</v>
      </c>
      <c r="AK1130" s="17"/>
      <c r="AL1130" s="17">
        <v>0.291673106708078</v>
      </c>
      <c r="AM1130" s="17">
        <v>0.315859944081961</v>
      </c>
      <c r="AN1130" s="17">
        <v>0.424263144170201</v>
      </c>
      <c r="AO1130" s="17">
        <v>0.51548873262732597</v>
      </c>
      <c r="AP1130" s="17">
        <v>0.59990507794736503</v>
      </c>
      <c r="AQ1130" s="17"/>
      <c r="AR1130" s="17">
        <v>0.4455381164917</v>
      </c>
      <c r="AS1130" s="17"/>
      <c r="AT1130" s="17">
        <v>0.38163373563247199</v>
      </c>
      <c r="AU1130" s="17"/>
      <c r="AV1130" s="17">
        <v>0.53205416177735398</v>
      </c>
      <c r="AW1130" s="17"/>
      <c r="AX1130" s="17">
        <v>0.44663616717432603</v>
      </c>
      <c r="AY1130" s="17">
        <v>0.41339803637168898</v>
      </c>
      <c r="AZ1130" s="17"/>
      <c r="BA1130" s="17">
        <v>0.30112459341621201</v>
      </c>
      <c r="BB1130" s="17">
        <v>0.43013500262016502</v>
      </c>
    </row>
    <row r="1131" spans="2:54">
      <c r="B1131" t="s">
        <v>355</v>
      </c>
      <c r="C1131" s="17">
        <v>0.35199794479464802</v>
      </c>
      <c r="D1131" s="17">
        <v>0.347228514017421</v>
      </c>
      <c r="E1131" s="17">
        <v>0.355201002891531</v>
      </c>
      <c r="F1131" s="17"/>
      <c r="G1131" s="17">
        <v>0.37584803449867799</v>
      </c>
      <c r="H1131" s="17">
        <v>0.36083246280189102</v>
      </c>
      <c r="I1131" s="17">
        <v>0.34853091855770302</v>
      </c>
      <c r="J1131" s="17">
        <v>0.33519241085540602</v>
      </c>
      <c r="K1131" s="17">
        <v>0.32016922958643501</v>
      </c>
      <c r="L1131" s="17">
        <v>0.36724587471484899</v>
      </c>
      <c r="M1131" s="17"/>
      <c r="N1131" s="17">
        <v>0.35265080755622202</v>
      </c>
      <c r="O1131" s="17">
        <v>0.38701748410919801</v>
      </c>
      <c r="P1131" s="17">
        <v>0.345935595364461</v>
      </c>
      <c r="Q1131" s="17">
        <v>0.32346040444747898</v>
      </c>
      <c r="R1131" s="17"/>
      <c r="S1131" s="17">
        <v>0.33914294975002801</v>
      </c>
      <c r="T1131" s="17">
        <v>0.33233657446509801</v>
      </c>
      <c r="U1131" s="17">
        <v>0.36758195806314398</v>
      </c>
      <c r="V1131" s="17">
        <v>0.34106977521443599</v>
      </c>
      <c r="W1131" s="17">
        <v>0.37140025636576701</v>
      </c>
      <c r="X1131" s="17">
        <v>0.36269556828188498</v>
      </c>
      <c r="Y1131" s="17">
        <v>0.33644342333434002</v>
      </c>
      <c r="Z1131" s="17">
        <v>0.33715094791033901</v>
      </c>
      <c r="AA1131" s="17">
        <v>0.37951555905085999</v>
      </c>
      <c r="AB1131" s="17">
        <v>0.371706437843487</v>
      </c>
      <c r="AC1131" s="17">
        <v>0.27041667999213398</v>
      </c>
      <c r="AD1131" s="17">
        <v>0.44829771645863797</v>
      </c>
      <c r="AE1131" s="17"/>
      <c r="AF1131" s="17">
        <v>0.35974617168668699</v>
      </c>
      <c r="AG1131" s="17">
        <v>0.39546811599173798</v>
      </c>
      <c r="AH1131" s="17">
        <v>0.35563874343549601</v>
      </c>
      <c r="AI1131" s="17">
        <v>0.31779051105841699</v>
      </c>
      <c r="AJ1131" s="17">
        <v>0.32914811717533499</v>
      </c>
      <c r="AK1131" s="17"/>
      <c r="AL1131" s="17">
        <v>0.318538023572493</v>
      </c>
      <c r="AM1131" s="17">
        <v>0.38284797516586999</v>
      </c>
      <c r="AN1131" s="17">
        <v>0.36649483012076201</v>
      </c>
      <c r="AO1131" s="17">
        <v>0.32323442312182099</v>
      </c>
      <c r="AP1131" s="17">
        <v>0.25795271591818197</v>
      </c>
      <c r="AQ1131" s="17"/>
      <c r="AR1131" s="17">
        <v>0.32965379211253198</v>
      </c>
      <c r="AS1131" s="17"/>
      <c r="AT1131" s="17">
        <v>0.33791614959924998</v>
      </c>
      <c r="AU1131" s="17"/>
      <c r="AV1131" s="17">
        <v>0.31218714230718603</v>
      </c>
      <c r="AW1131" s="17"/>
      <c r="AX1131" s="17">
        <v>0.37856656707687802</v>
      </c>
      <c r="AY1131" s="17">
        <v>0.34603453442218601</v>
      </c>
      <c r="AZ1131" s="17"/>
      <c r="BA1131" s="17">
        <v>0.358361390557836</v>
      </c>
      <c r="BB1131" s="17">
        <v>0.353569404165475</v>
      </c>
    </row>
    <row r="1132" spans="2:54">
      <c r="B1132" t="s">
        <v>356</v>
      </c>
      <c r="C1132" s="17">
        <v>0.151365417902453</v>
      </c>
      <c r="D1132" s="17">
        <v>0.14144180494212899</v>
      </c>
      <c r="E1132" s="17">
        <v>0.16179059747445901</v>
      </c>
      <c r="F1132" s="17"/>
      <c r="G1132" s="17">
        <v>0.15320473321342501</v>
      </c>
      <c r="H1132" s="17">
        <v>0.14630078176806399</v>
      </c>
      <c r="I1132" s="17">
        <v>0.130730814070847</v>
      </c>
      <c r="J1132" s="17">
        <v>0.17241618690834901</v>
      </c>
      <c r="K1132" s="17">
        <v>0.160677884911897</v>
      </c>
      <c r="L1132" s="17">
        <v>0.14791027797689699</v>
      </c>
      <c r="M1132" s="17"/>
      <c r="N1132" s="17">
        <v>0.10563919010735</v>
      </c>
      <c r="O1132" s="17">
        <v>0.13816440496076801</v>
      </c>
      <c r="P1132" s="17">
        <v>0.19606609807310099</v>
      </c>
      <c r="Q1132" s="17">
        <v>0.17585948488522499</v>
      </c>
      <c r="R1132" s="17"/>
      <c r="S1132" s="17">
        <v>0.128013394156341</v>
      </c>
      <c r="T1132" s="17">
        <v>0.150916376040025</v>
      </c>
      <c r="U1132" s="17">
        <v>0.16473690539684299</v>
      </c>
      <c r="V1132" s="17">
        <v>0.12960665780161901</v>
      </c>
      <c r="W1132" s="17">
        <v>0.165166005779566</v>
      </c>
      <c r="X1132" s="17">
        <v>0.17092327037876701</v>
      </c>
      <c r="Y1132" s="17">
        <v>0.15138201778219801</v>
      </c>
      <c r="Z1132" s="17">
        <v>0.17036090831672501</v>
      </c>
      <c r="AA1132" s="17">
        <v>0.16009884205125799</v>
      </c>
      <c r="AB1132" s="17">
        <v>0.15338809650667401</v>
      </c>
      <c r="AC1132" s="17">
        <v>0.14024948962519801</v>
      </c>
      <c r="AD1132" s="17">
        <v>0.15613493658191599</v>
      </c>
      <c r="AE1132" s="17"/>
      <c r="AF1132" s="17">
        <v>0.12322364913903799</v>
      </c>
      <c r="AG1132" s="17">
        <v>0.18157398262937999</v>
      </c>
      <c r="AH1132" s="17">
        <v>0.13079219909012099</v>
      </c>
      <c r="AI1132" s="17">
        <v>9.3398022474366404E-2</v>
      </c>
      <c r="AJ1132" s="17">
        <v>0.211666258780845</v>
      </c>
      <c r="AK1132" s="17"/>
      <c r="AL1132" s="17">
        <v>0.19355488181712399</v>
      </c>
      <c r="AM1132" s="17">
        <v>0.16147892660275001</v>
      </c>
      <c r="AN1132" s="17">
        <v>0.11890386075119</v>
      </c>
      <c r="AO1132" s="17">
        <v>0.10591218423068401</v>
      </c>
      <c r="AP1132" s="17">
        <v>8.7174480883791497E-2</v>
      </c>
      <c r="AQ1132" s="17"/>
      <c r="AR1132" s="17">
        <v>0.13680440740116501</v>
      </c>
      <c r="AS1132" s="17"/>
      <c r="AT1132" s="17">
        <v>0.17668903031252001</v>
      </c>
      <c r="AU1132" s="17"/>
      <c r="AV1132" s="17">
        <v>8.4271951706671594E-2</v>
      </c>
      <c r="AW1132" s="17"/>
      <c r="AX1132" s="17">
        <v>0.110234734034747</v>
      </c>
      <c r="AY1132" s="17">
        <v>0.135748208129231</v>
      </c>
      <c r="AZ1132" s="17"/>
      <c r="BA1132" s="17">
        <v>0.18192534103757099</v>
      </c>
      <c r="BB1132" s="17">
        <v>0.124365587638297</v>
      </c>
    </row>
    <row r="1133" spans="2:54">
      <c r="B1133" t="s">
        <v>357</v>
      </c>
      <c r="C1133" s="17">
        <v>4.7769278183009002E-2</v>
      </c>
      <c r="D1133" s="17">
        <v>5.2862936279676698E-2</v>
      </c>
      <c r="E1133" s="17">
        <v>4.30279637577358E-2</v>
      </c>
      <c r="F1133" s="17"/>
      <c r="G1133" s="17">
        <v>3.9822021816481597E-2</v>
      </c>
      <c r="H1133" s="17">
        <v>3.5502408761575802E-2</v>
      </c>
      <c r="I1133" s="17">
        <v>4.6141643104702999E-2</v>
      </c>
      <c r="J1133" s="17">
        <v>5.32298731623028E-2</v>
      </c>
      <c r="K1133" s="17">
        <v>4.5585422421277499E-2</v>
      </c>
      <c r="L1133" s="17">
        <v>6.1485011774207801E-2</v>
      </c>
      <c r="M1133" s="17"/>
      <c r="N1133" s="17">
        <v>3.6995375678928397E-2</v>
      </c>
      <c r="O1133" s="17">
        <v>4.9189404181800803E-2</v>
      </c>
      <c r="P1133" s="17">
        <v>4.8872351250298103E-2</v>
      </c>
      <c r="Q1133" s="17">
        <v>5.8306480031436597E-2</v>
      </c>
      <c r="R1133" s="17"/>
      <c r="S1133" s="17">
        <v>4.0546163224431497E-2</v>
      </c>
      <c r="T1133" s="17">
        <v>5.6817954961940399E-2</v>
      </c>
      <c r="U1133" s="17">
        <v>5.76518691043751E-2</v>
      </c>
      <c r="V1133" s="17">
        <v>4.1443316231479801E-2</v>
      </c>
      <c r="W1133" s="17">
        <v>6.3238949376704101E-2</v>
      </c>
      <c r="X1133" s="17">
        <v>7.7392437099047404E-2</v>
      </c>
      <c r="Y1133" s="17">
        <v>5.84267426040396E-2</v>
      </c>
      <c r="Z1133" s="17">
        <v>2.8823709446317802E-2</v>
      </c>
      <c r="AA1133" s="17">
        <v>2.6503427480784401E-2</v>
      </c>
      <c r="AB1133" s="17">
        <v>4.1254459860463402E-2</v>
      </c>
      <c r="AC1133" s="17">
        <v>4.3177835211375498E-2</v>
      </c>
      <c r="AD1133" s="17">
        <v>1.1830217722985399E-2</v>
      </c>
      <c r="AE1133" s="17"/>
      <c r="AF1133" s="17">
        <v>2.15454872271038E-2</v>
      </c>
      <c r="AG1133" s="17">
        <v>5.85547193604204E-2</v>
      </c>
      <c r="AH1133" s="17">
        <v>2.4894434064703E-2</v>
      </c>
      <c r="AI1133" s="17">
        <v>3.4816194913812E-2</v>
      </c>
      <c r="AJ1133" s="17">
        <v>0.114225964474149</v>
      </c>
      <c r="AK1133" s="17"/>
      <c r="AL1133" s="17">
        <v>6.9886552600014903E-2</v>
      </c>
      <c r="AM1133" s="17">
        <v>4.4143462698327099E-2</v>
      </c>
      <c r="AN1133" s="17">
        <v>3.53295843451766E-2</v>
      </c>
      <c r="AO1133" s="17">
        <v>3.6359989758326397E-2</v>
      </c>
      <c r="AP1133" s="17">
        <v>2.6948862078377399E-2</v>
      </c>
      <c r="AQ1133" s="17"/>
      <c r="AR1133" s="17">
        <v>3.3214369178092402E-2</v>
      </c>
      <c r="AS1133" s="17"/>
      <c r="AT1133" s="17">
        <v>3.8341629468534998E-2</v>
      </c>
      <c r="AU1133" s="17"/>
      <c r="AV1133" s="17">
        <v>3.3521273856085901E-2</v>
      </c>
      <c r="AW1133" s="17"/>
      <c r="AX1133" s="17">
        <v>2.6685311348333501E-2</v>
      </c>
      <c r="AY1133" s="17">
        <v>2.80137390899848E-2</v>
      </c>
      <c r="AZ1133" s="17"/>
      <c r="BA1133" s="17">
        <v>7.41948522093238E-2</v>
      </c>
      <c r="BB1133" s="17">
        <v>3.1923244378022901E-2</v>
      </c>
    </row>
    <row r="1134" spans="2:54">
      <c r="B1134" t="s">
        <v>130</v>
      </c>
      <c r="C1134" s="17">
        <v>8.5240315498044603E-2</v>
      </c>
      <c r="D1134" s="17">
        <v>5.3101488716319999E-2</v>
      </c>
      <c r="E1134" s="17">
        <v>0.116539478057315</v>
      </c>
      <c r="F1134" s="17"/>
      <c r="G1134" s="17">
        <v>6.8089010871405703E-2</v>
      </c>
      <c r="H1134" s="17">
        <v>6.7727339141381904E-2</v>
      </c>
      <c r="I1134" s="17">
        <v>8.9093323368688998E-2</v>
      </c>
      <c r="J1134" s="17">
        <v>7.1546873570656797E-2</v>
      </c>
      <c r="K1134" s="17">
        <v>0.104020556016014</v>
      </c>
      <c r="L1134" s="17">
        <v>0.106418912541644</v>
      </c>
      <c r="M1134" s="17"/>
      <c r="N1134" s="17">
        <v>5.52495212489513E-2</v>
      </c>
      <c r="O1134" s="17">
        <v>7.7314892617490902E-2</v>
      </c>
      <c r="P1134" s="17">
        <v>8.0353241282745597E-2</v>
      </c>
      <c r="Q1134" s="17">
        <v>0.123196202189139</v>
      </c>
      <c r="R1134" s="17"/>
      <c r="S1134" s="17">
        <v>5.4865584775420799E-2</v>
      </c>
      <c r="T1134" s="17">
        <v>9.2238210867546105E-2</v>
      </c>
      <c r="U1134" s="17">
        <v>7.2678712340480803E-2</v>
      </c>
      <c r="V1134" s="17">
        <v>0.105994045105543</v>
      </c>
      <c r="W1134" s="17">
        <v>9.8761915537721498E-2</v>
      </c>
      <c r="X1134" s="17">
        <v>8.6791906263524399E-2</v>
      </c>
      <c r="Y1134" s="17">
        <v>8.7863824769310803E-2</v>
      </c>
      <c r="Z1134" s="17">
        <v>0.114639430608802</v>
      </c>
      <c r="AA1134" s="17">
        <v>6.2768735688704003E-2</v>
      </c>
      <c r="AB1134" s="17">
        <v>7.51148650842864E-2</v>
      </c>
      <c r="AC1134" s="17">
        <v>0.123400091680063</v>
      </c>
      <c r="AD1134" s="17">
        <v>0.13454048628332799</v>
      </c>
      <c r="AE1134" s="17"/>
      <c r="AF1134" s="17">
        <v>5.0028463733238999E-2</v>
      </c>
      <c r="AG1134" s="17">
        <v>6.0394421570988899E-2</v>
      </c>
      <c r="AH1134" s="17">
        <v>7.8216347481946294E-2</v>
      </c>
      <c r="AI1134" s="17">
        <v>5.6482528985438103E-2</v>
      </c>
      <c r="AJ1134" s="17">
        <v>0.105265306256126</v>
      </c>
      <c r="AK1134" s="17"/>
      <c r="AL1134" s="17">
        <v>0.12634743530229101</v>
      </c>
      <c r="AM1134" s="17">
        <v>9.5669691451092498E-2</v>
      </c>
      <c r="AN1134" s="17">
        <v>5.5008580612670097E-2</v>
      </c>
      <c r="AO1134" s="17">
        <v>1.9004670261843399E-2</v>
      </c>
      <c r="AP1134" s="17">
        <v>2.8018863172284799E-2</v>
      </c>
      <c r="AQ1134" s="17"/>
      <c r="AR1134" s="17">
        <v>5.4789314816510899E-2</v>
      </c>
      <c r="AS1134" s="17"/>
      <c r="AT1134" s="17">
        <v>6.5419454987223097E-2</v>
      </c>
      <c r="AU1134" s="17"/>
      <c r="AV1134" s="17">
        <v>3.7965470352702702E-2</v>
      </c>
      <c r="AW1134" s="17"/>
      <c r="AX1134" s="17">
        <v>3.7877220365716099E-2</v>
      </c>
      <c r="AY1134" s="17">
        <v>7.6805481986908994E-2</v>
      </c>
      <c r="AZ1134" s="17"/>
      <c r="BA1134" s="17">
        <v>8.4393822779056896E-2</v>
      </c>
      <c r="BB1134" s="17">
        <v>6.00067611980395E-2</v>
      </c>
    </row>
    <row r="1135" spans="2:54">
      <c r="C1135" s="17"/>
      <c r="D1135" s="17"/>
      <c r="E1135" s="17"/>
      <c r="F1135" s="17"/>
      <c r="G1135" s="17"/>
      <c r="H1135" s="17"/>
      <c r="I1135" s="17"/>
      <c r="J1135" s="17"/>
      <c r="K1135" s="17"/>
      <c r="L1135" s="17"/>
      <c r="M1135" s="17"/>
      <c r="N1135" s="17"/>
      <c r="O1135" s="17"/>
      <c r="P1135" s="17"/>
      <c r="Q1135" s="17"/>
      <c r="R1135" s="17"/>
      <c r="S1135" s="17"/>
      <c r="T1135" s="17"/>
      <c r="U1135" s="17"/>
      <c r="V1135" s="17"/>
      <c r="W1135" s="17"/>
      <c r="X1135" s="17"/>
      <c r="Y1135" s="17"/>
      <c r="Z1135" s="17"/>
      <c r="AA1135" s="17"/>
      <c r="AB1135" s="17"/>
      <c r="AC1135" s="17"/>
      <c r="AD1135" s="17"/>
      <c r="AE1135" s="17"/>
      <c r="AF1135" s="17"/>
      <c r="AG1135" s="17"/>
      <c r="AH1135" s="17"/>
      <c r="AI1135" s="17"/>
      <c r="AJ1135" s="17"/>
      <c r="AK1135" s="17"/>
      <c r="AL1135" s="17"/>
      <c r="AM1135" s="17"/>
      <c r="AN1135" s="17"/>
      <c r="AO1135" s="17"/>
      <c r="AP1135" s="17"/>
      <c r="AQ1135" s="17"/>
      <c r="AR1135" s="17"/>
      <c r="AS1135" s="17"/>
      <c r="AT1135" s="17"/>
      <c r="AU1135" s="17"/>
      <c r="AV1135" s="17"/>
      <c r="AW1135" s="17"/>
      <c r="AX1135" s="17"/>
      <c r="AY1135" s="17"/>
      <c r="AZ1135" s="17"/>
      <c r="BA1135" s="17"/>
      <c r="BB1135" s="17"/>
    </row>
    <row r="1136" spans="2:54">
      <c r="B1136" s="6" t="s">
        <v>362</v>
      </c>
      <c r="C1136" s="17"/>
      <c r="D1136" s="17"/>
      <c r="E1136" s="17"/>
      <c r="F1136" s="17"/>
      <c r="G1136" s="17"/>
      <c r="H1136" s="17"/>
      <c r="I1136" s="17"/>
      <c r="J1136" s="17"/>
      <c r="K1136" s="17"/>
      <c r="L1136" s="17"/>
      <c r="M1136" s="17"/>
      <c r="N1136" s="17"/>
      <c r="O1136" s="17"/>
      <c r="P1136" s="17"/>
      <c r="Q1136" s="17"/>
      <c r="R1136" s="17"/>
      <c r="S1136" s="17"/>
      <c r="T1136" s="17"/>
      <c r="U1136" s="17"/>
      <c r="V1136" s="17"/>
      <c r="W1136" s="17"/>
      <c r="X1136" s="17"/>
      <c r="Y1136" s="17"/>
      <c r="Z1136" s="17"/>
      <c r="AA1136" s="17"/>
      <c r="AB1136" s="17"/>
      <c r="AC1136" s="17"/>
      <c r="AD1136" s="17"/>
      <c r="AE1136" s="17"/>
      <c r="AF1136" s="17"/>
      <c r="AG1136" s="17"/>
      <c r="AH1136" s="17"/>
      <c r="AI1136" s="17"/>
      <c r="AJ1136" s="17"/>
      <c r="AK1136" s="17"/>
      <c r="AL1136" s="17"/>
      <c r="AM1136" s="17"/>
      <c r="AN1136" s="17"/>
      <c r="AO1136" s="17"/>
      <c r="AP1136" s="17"/>
      <c r="AQ1136" s="17"/>
      <c r="AR1136" s="17"/>
      <c r="AS1136" s="17"/>
      <c r="AT1136" s="17"/>
      <c r="AU1136" s="17"/>
      <c r="AV1136" s="17"/>
      <c r="AW1136" s="17"/>
      <c r="AX1136" s="17"/>
      <c r="AY1136" s="17"/>
      <c r="AZ1136" s="17"/>
      <c r="BA1136" s="17"/>
      <c r="BB1136" s="17"/>
    </row>
    <row r="1137" spans="2:54">
      <c r="B1137" s="24" t="s">
        <v>29</v>
      </c>
      <c r="C1137" s="17"/>
      <c r="D1137" s="17"/>
      <c r="E1137" s="17"/>
      <c r="F1137" s="17"/>
      <c r="G1137" s="17"/>
      <c r="H1137" s="17"/>
      <c r="I1137" s="17"/>
      <c r="J1137" s="17"/>
      <c r="K1137" s="17"/>
      <c r="L1137" s="17"/>
      <c r="M1137" s="17"/>
      <c r="N1137" s="17"/>
      <c r="O1137" s="17"/>
      <c r="P1137" s="17"/>
      <c r="Q1137" s="17"/>
      <c r="R1137" s="17"/>
      <c r="S1137" s="17"/>
      <c r="T1137" s="17"/>
      <c r="U1137" s="17"/>
      <c r="V1137" s="17"/>
      <c r="W1137" s="17"/>
      <c r="X1137" s="17"/>
      <c r="Y1137" s="17"/>
      <c r="Z1137" s="17"/>
      <c r="AA1137" s="17"/>
      <c r="AB1137" s="17"/>
      <c r="AC1137" s="17"/>
      <c r="AD1137" s="17"/>
      <c r="AE1137" s="17"/>
      <c r="AF1137" s="17"/>
      <c r="AG1137" s="17"/>
      <c r="AH1137" s="17"/>
      <c r="AI1137" s="17"/>
      <c r="AJ1137" s="17"/>
      <c r="AK1137" s="17"/>
      <c r="AL1137" s="17"/>
      <c r="AM1137" s="17"/>
      <c r="AN1137" s="17"/>
      <c r="AO1137" s="17"/>
      <c r="AP1137" s="17"/>
      <c r="AQ1137" s="17"/>
      <c r="AR1137" s="17"/>
      <c r="AS1137" s="17"/>
      <c r="AT1137" s="17"/>
      <c r="AU1137" s="17"/>
      <c r="AV1137" s="17"/>
      <c r="AW1137" s="17"/>
      <c r="AX1137" s="17"/>
      <c r="AY1137" s="17"/>
      <c r="AZ1137" s="17"/>
      <c r="BA1137" s="17"/>
      <c r="BB1137" s="17"/>
    </row>
    <row r="1138" spans="2:54">
      <c r="B1138" t="s">
        <v>354</v>
      </c>
      <c r="C1138" s="17">
        <v>0.34216354191086101</v>
      </c>
      <c r="D1138" s="17">
        <v>0.39215646905488599</v>
      </c>
      <c r="E1138" s="17">
        <v>0.29314135550380799</v>
      </c>
      <c r="F1138" s="17"/>
      <c r="G1138" s="17">
        <v>0.36564244744665397</v>
      </c>
      <c r="H1138" s="17">
        <v>0.381371202029538</v>
      </c>
      <c r="I1138" s="17">
        <v>0.35211968306846703</v>
      </c>
      <c r="J1138" s="17">
        <v>0.34394392699221099</v>
      </c>
      <c r="K1138" s="17">
        <v>0.33636720245951501</v>
      </c>
      <c r="L1138" s="17">
        <v>0.28806288168968103</v>
      </c>
      <c r="M1138" s="17"/>
      <c r="N1138" s="17">
        <v>0.42637527185656998</v>
      </c>
      <c r="O1138" s="17">
        <v>0.33157803271276398</v>
      </c>
      <c r="P1138" s="17">
        <v>0.30938550566045903</v>
      </c>
      <c r="Q1138" s="17">
        <v>0.287953973478558</v>
      </c>
      <c r="R1138" s="17"/>
      <c r="S1138" s="17">
        <v>0.36808857158062702</v>
      </c>
      <c r="T1138" s="17">
        <v>0.33665512587591701</v>
      </c>
      <c r="U1138" s="17">
        <v>0.342550974293511</v>
      </c>
      <c r="V1138" s="17">
        <v>0.37049290569349302</v>
      </c>
      <c r="W1138" s="17">
        <v>0.307433472914448</v>
      </c>
      <c r="X1138" s="17">
        <v>0.27433772549851598</v>
      </c>
      <c r="Y1138" s="17">
        <v>0.32667730207603601</v>
      </c>
      <c r="Z1138" s="17">
        <v>0.32380552796748602</v>
      </c>
      <c r="AA1138" s="17">
        <v>0.359395331775479</v>
      </c>
      <c r="AB1138" s="17">
        <v>0.36382809531133198</v>
      </c>
      <c r="AC1138" s="17">
        <v>0.40693689620439499</v>
      </c>
      <c r="AD1138" s="17">
        <v>0.27331970214785301</v>
      </c>
      <c r="AE1138" s="17"/>
      <c r="AF1138" s="17">
        <v>0.420516476683852</v>
      </c>
      <c r="AG1138" s="17">
        <v>0.29545722398859398</v>
      </c>
      <c r="AH1138" s="17">
        <v>0.35612589496196401</v>
      </c>
      <c r="AI1138" s="17">
        <v>0.479034070618574</v>
      </c>
      <c r="AJ1138" s="17">
        <v>0.22304636912298401</v>
      </c>
      <c r="AK1138" s="17"/>
      <c r="AL1138" s="17">
        <v>0.25890032111860101</v>
      </c>
      <c r="AM1138" s="17">
        <v>0.30971194109302302</v>
      </c>
      <c r="AN1138" s="17">
        <v>0.404201230666622</v>
      </c>
      <c r="AO1138" s="17">
        <v>0.46483219171738099</v>
      </c>
      <c r="AP1138" s="17">
        <v>0.58314741384876501</v>
      </c>
      <c r="AQ1138" s="17"/>
      <c r="AR1138" s="17">
        <v>0.41544103311324099</v>
      </c>
      <c r="AS1138" s="17"/>
      <c r="AT1138" s="17">
        <v>0.41361187012564599</v>
      </c>
      <c r="AU1138" s="17"/>
      <c r="AV1138" s="17">
        <v>0.505507916308087</v>
      </c>
      <c r="AW1138" s="17"/>
      <c r="AX1138" s="17">
        <v>0.384465726901284</v>
      </c>
      <c r="AY1138" s="17">
        <v>0.39696839146342</v>
      </c>
      <c r="AZ1138" s="17"/>
      <c r="BA1138" s="17">
        <v>0.27346104773843</v>
      </c>
      <c r="BB1138" s="17">
        <v>0.40029359006167298</v>
      </c>
    </row>
    <row r="1139" spans="2:54">
      <c r="B1139" t="s">
        <v>355</v>
      </c>
      <c r="C1139" s="17">
        <v>0.35234818505152499</v>
      </c>
      <c r="D1139" s="17">
        <v>0.345366911423303</v>
      </c>
      <c r="E1139" s="17">
        <v>0.35894353459911699</v>
      </c>
      <c r="F1139" s="17"/>
      <c r="G1139" s="17">
        <v>0.33098293332155398</v>
      </c>
      <c r="H1139" s="17">
        <v>0.34477782459765</v>
      </c>
      <c r="I1139" s="17">
        <v>0.35937314002090798</v>
      </c>
      <c r="J1139" s="17">
        <v>0.33473163663389899</v>
      </c>
      <c r="K1139" s="17">
        <v>0.33884793369306998</v>
      </c>
      <c r="L1139" s="17">
        <v>0.39081383573974399</v>
      </c>
      <c r="M1139" s="17"/>
      <c r="N1139" s="17">
        <v>0.35978643192457499</v>
      </c>
      <c r="O1139" s="17">
        <v>0.38221930546686</v>
      </c>
      <c r="P1139" s="17">
        <v>0.35477479511077398</v>
      </c>
      <c r="Q1139" s="17">
        <v>0.31684541094645802</v>
      </c>
      <c r="R1139" s="17"/>
      <c r="S1139" s="17">
        <v>0.34490180723457697</v>
      </c>
      <c r="T1139" s="17">
        <v>0.35843802028612498</v>
      </c>
      <c r="U1139" s="17">
        <v>0.34724168405810901</v>
      </c>
      <c r="V1139" s="17">
        <v>0.34093312203269199</v>
      </c>
      <c r="W1139" s="17">
        <v>0.38184154406536702</v>
      </c>
      <c r="X1139" s="17">
        <v>0.38672323595490699</v>
      </c>
      <c r="Y1139" s="17">
        <v>0.36023786276452302</v>
      </c>
      <c r="Z1139" s="17">
        <v>0.334236367903055</v>
      </c>
      <c r="AA1139" s="17">
        <v>0.35495293662473398</v>
      </c>
      <c r="AB1139" s="17">
        <v>0.36418071561931398</v>
      </c>
      <c r="AC1139" s="17">
        <v>0.24327872841566101</v>
      </c>
      <c r="AD1139" s="17">
        <v>0.376530219852175</v>
      </c>
      <c r="AE1139" s="17"/>
      <c r="AF1139" s="17">
        <v>0.35228305418447797</v>
      </c>
      <c r="AG1139" s="17">
        <v>0.391201292447097</v>
      </c>
      <c r="AH1139" s="17">
        <v>0.343442638884222</v>
      </c>
      <c r="AI1139" s="17">
        <v>0.32033546291978399</v>
      </c>
      <c r="AJ1139" s="17">
        <v>0.346134702790375</v>
      </c>
      <c r="AK1139" s="17"/>
      <c r="AL1139" s="17">
        <v>0.32959950049505998</v>
      </c>
      <c r="AM1139" s="17">
        <v>0.36210718390583801</v>
      </c>
      <c r="AN1139" s="17">
        <v>0.37685355994273401</v>
      </c>
      <c r="AO1139" s="17">
        <v>0.339792436706714</v>
      </c>
      <c r="AP1139" s="17">
        <v>0.197855391124411</v>
      </c>
      <c r="AQ1139" s="17"/>
      <c r="AR1139" s="17">
        <v>0.33331096396672499</v>
      </c>
      <c r="AS1139" s="17"/>
      <c r="AT1139" s="17">
        <v>0.30281463470146203</v>
      </c>
      <c r="AU1139" s="17"/>
      <c r="AV1139" s="17">
        <v>0.31319699894497599</v>
      </c>
      <c r="AW1139" s="17"/>
      <c r="AX1139" s="17">
        <v>0.39694016308306102</v>
      </c>
      <c r="AY1139" s="17">
        <v>0.34138940601741502</v>
      </c>
      <c r="AZ1139" s="17"/>
      <c r="BA1139" s="17">
        <v>0.366663940162547</v>
      </c>
      <c r="BB1139" s="17">
        <v>0.36414975200254002</v>
      </c>
    </row>
    <row r="1140" spans="2:54">
      <c r="B1140" t="s">
        <v>356</v>
      </c>
      <c r="C1140" s="17">
        <v>0.15612102611390599</v>
      </c>
      <c r="D1140" s="17">
        <v>0.15559399995958001</v>
      </c>
      <c r="E1140" s="17">
        <v>0.15683530055790501</v>
      </c>
      <c r="F1140" s="17"/>
      <c r="G1140" s="17">
        <v>0.16344629868773999</v>
      </c>
      <c r="H1140" s="17">
        <v>0.15124823488933301</v>
      </c>
      <c r="I1140" s="17">
        <v>0.145642271087914</v>
      </c>
      <c r="J1140" s="17">
        <v>0.17618700202373599</v>
      </c>
      <c r="K1140" s="17">
        <v>0.16762807021564299</v>
      </c>
      <c r="L1140" s="17">
        <v>0.139926696880603</v>
      </c>
      <c r="M1140" s="17"/>
      <c r="N1140" s="17">
        <v>0.112015649757762</v>
      </c>
      <c r="O1140" s="17">
        <v>0.15432697571375201</v>
      </c>
      <c r="P1140" s="17">
        <v>0.185433014501699</v>
      </c>
      <c r="Q1140" s="17">
        <v>0.18147821036786199</v>
      </c>
      <c r="R1140" s="17"/>
      <c r="S1140" s="17">
        <v>0.15161299772161699</v>
      </c>
      <c r="T1140" s="17">
        <v>0.14644493217761001</v>
      </c>
      <c r="U1140" s="17">
        <v>0.16514579439716001</v>
      </c>
      <c r="V1140" s="17">
        <v>0.13409991392552001</v>
      </c>
      <c r="W1140" s="17">
        <v>0.14481189894528301</v>
      </c>
      <c r="X1140" s="17">
        <v>0.204921118202919</v>
      </c>
      <c r="Y1140" s="17">
        <v>0.17997983110299701</v>
      </c>
      <c r="Z1140" s="17">
        <v>0.188328325806988</v>
      </c>
      <c r="AA1140" s="17">
        <v>0.13919788299812799</v>
      </c>
      <c r="AB1140" s="17">
        <v>0.14823158588468799</v>
      </c>
      <c r="AC1140" s="17">
        <v>0.13659522181536601</v>
      </c>
      <c r="AD1140" s="17">
        <v>0.152808037005255</v>
      </c>
      <c r="AE1140" s="17"/>
      <c r="AF1140" s="17">
        <v>0.124978576985253</v>
      </c>
      <c r="AG1140" s="17">
        <v>0.17404314025168799</v>
      </c>
      <c r="AH1140" s="17">
        <v>0.17540544600739599</v>
      </c>
      <c r="AI1140" s="17">
        <v>0.104792610187379</v>
      </c>
      <c r="AJ1140" s="17">
        <v>0.227168549730525</v>
      </c>
      <c r="AK1140" s="17"/>
      <c r="AL1140" s="17">
        <v>0.18921379340696201</v>
      </c>
      <c r="AM1140" s="17">
        <v>0.170982075810902</v>
      </c>
      <c r="AN1140" s="17">
        <v>0.117256546756624</v>
      </c>
      <c r="AO1140" s="17">
        <v>0.123877246706714</v>
      </c>
      <c r="AP1140" s="17">
        <v>0.118683610530902</v>
      </c>
      <c r="AQ1140" s="17"/>
      <c r="AR1140" s="17">
        <v>0.15468899760208499</v>
      </c>
      <c r="AS1140" s="17"/>
      <c r="AT1140" s="17">
        <v>0.191074981350315</v>
      </c>
      <c r="AU1140" s="17"/>
      <c r="AV1140" s="17">
        <v>0.108329626849515</v>
      </c>
      <c r="AW1140" s="17"/>
      <c r="AX1140" s="17">
        <v>0.13164516384438399</v>
      </c>
      <c r="AY1140" s="17">
        <v>0.13846062186456801</v>
      </c>
      <c r="AZ1140" s="17"/>
      <c r="BA1140" s="17">
        <v>0.18435771780739099</v>
      </c>
      <c r="BB1140" s="17">
        <v>0.13442824713635701</v>
      </c>
    </row>
    <row r="1141" spans="2:54">
      <c r="B1141" t="s">
        <v>357</v>
      </c>
      <c r="C1141" s="17">
        <v>4.8573774378802198E-2</v>
      </c>
      <c r="D1141" s="17">
        <v>5.03315883175827E-2</v>
      </c>
      <c r="E1141" s="17">
        <v>4.7093514956359397E-2</v>
      </c>
      <c r="F1141" s="17"/>
      <c r="G1141" s="17">
        <v>5.6093126182232597E-2</v>
      </c>
      <c r="H1141" s="17">
        <v>4.9172506085706398E-2</v>
      </c>
      <c r="I1141" s="17">
        <v>4.0173746613272103E-2</v>
      </c>
      <c r="J1141" s="17">
        <v>4.4855374294911099E-2</v>
      </c>
      <c r="K1141" s="17">
        <v>4.5053609429874901E-2</v>
      </c>
      <c r="L1141" s="17">
        <v>5.5383810483745001E-2</v>
      </c>
      <c r="M1141" s="17"/>
      <c r="N1141" s="17">
        <v>4.0887095319140997E-2</v>
      </c>
      <c r="O1141" s="17">
        <v>4.5347643591667298E-2</v>
      </c>
      <c r="P1141" s="17">
        <v>5.0465927147161901E-2</v>
      </c>
      <c r="Q1141" s="17">
        <v>5.99379657888209E-2</v>
      </c>
      <c r="R1141" s="17"/>
      <c r="S1141" s="17">
        <v>6.9944470083453197E-2</v>
      </c>
      <c r="T1141" s="17">
        <v>5.3351697271823803E-2</v>
      </c>
      <c r="U1141" s="17">
        <v>4.7560456937065697E-2</v>
      </c>
      <c r="V1141" s="17">
        <v>4.2802491750781498E-2</v>
      </c>
      <c r="W1141" s="17">
        <v>6.7400232915444905E-2</v>
      </c>
      <c r="X1141" s="17">
        <v>4.8172935278668699E-2</v>
      </c>
      <c r="Y1141" s="17">
        <v>3.1723156481769203E-2</v>
      </c>
      <c r="Z1141" s="17">
        <v>1.52302984070097E-2</v>
      </c>
      <c r="AA1141" s="17">
        <v>5.1043983833460899E-2</v>
      </c>
      <c r="AB1141" s="17">
        <v>3.12435575485146E-2</v>
      </c>
      <c r="AC1141" s="17">
        <v>5.7712113605808101E-2</v>
      </c>
      <c r="AD1141" s="17">
        <v>2.2504146997141702E-2</v>
      </c>
      <c r="AE1141" s="17"/>
      <c r="AF1141" s="17">
        <v>3.3482693241233999E-2</v>
      </c>
      <c r="AG1141" s="17">
        <v>6.3988408913741399E-2</v>
      </c>
      <c r="AH1141" s="17">
        <v>3.6553833020949701E-2</v>
      </c>
      <c r="AI1141" s="17">
        <v>3.2876895733657201E-2</v>
      </c>
      <c r="AJ1141" s="17">
        <v>8.1422532715984694E-2</v>
      </c>
      <c r="AK1141" s="17"/>
      <c r="AL1141" s="17">
        <v>6.8284439816393303E-2</v>
      </c>
      <c r="AM1141" s="17">
        <v>4.3015990677779503E-2</v>
      </c>
      <c r="AN1141" s="17">
        <v>3.6810371534096498E-2</v>
      </c>
      <c r="AO1141" s="17">
        <v>4.3978193834981902E-2</v>
      </c>
      <c r="AP1141" s="17">
        <v>5.7960400190248701E-2</v>
      </c>
      <c r="AQ1141" s="17"/>
      <c r="AR1141" s="17">
        <v>3.5136149342968603E-2</v>
      </c>
      <c r="AS1141" s="17"/>
      <c r="AT1141" s="17">
        <v>2.3152511842203499E-2</v>
      </c>
      <c r="AU1141" s="17"/>
      <c r="AV1141" s="17">
        <v>3.2823838137564502E-2</v>
      </c>
      <c r="AW1141" s="17"/>
      <c r="AX1141" s="17">
        <v>3.2116945147581101E-2</v>
      </c>
      <c r="AY1141" s="17">
        <v>3.4208260899766203E-2</v>
      </c>
      <c r="AZ1141" s="17"/>
      <c r="BA1141" s="17">
        <v>7.0363651855210693E-2</v>
      </c>
      <c r="BB1141" s="17">
        <v>2.91617223829061E-2</v>
      </c>
    </row>
    <row r="1142" spans="2:54">
      <c r="B1142" t="s">
        <v>130</v>
      </c>
      <c r="C1142" s="17">
        <v>0.100793472544906</v>
      </c>
      <c r="D1142" s="17">
        <v>5.6551031244648602E-2</v>
      </c>
      <c r="E1142" s="17">
        <v>0.14398629438281099</v>
      </c>
      <c r="F1142" s="17"/>
      <c r="G1142" s="17">
        <v>8.3835194361820006E-2</v>
      </c>
      <c r="H1142" s="17">
        <v>7.3430232397772993E-2</v>
      </c>
      <c r="I1142" s="17">
        <v>0.102691159209439</v>
      </c>
      <c r="J1142" s="17">
        <v>0.100282060055243</v>
      </c>
      <c r="K1142" s="17">
        <v>0.11210318420189699</v>
      </c>
      <c r="L1142" s="17">
        <v>0.125812775206227</v>
      </c>
      <c r="M1142" s="17"/>
      <c r="N1142" s="17">
        <v>6.0935551141952399E-2</v>
      </c>
      <c r="O1142" s="17">
        <v>8.6528042514955994E-2</v>
      </c>
      <c r="P1142" s="17">
        <v>9.99407575799066E-2</v>
      </c>
      <c r="Q1142" s="17">
        <v>0.153784439418301</v>
      </c>
      <c r="R1142" s="17"/>
      <c r="S1142" s="17">
        <v>6.5452153379726305E-2</v>
      </c>
      <c r="T1142" s="17">
        <v>0.10511022438852401</v>
      </c>
      <c r="U1142" s="17">
        <v>9.7501090314154507E-2</v>
      </c>
      <c r="V1142" s="17">
        <v>0.111671566597513</v>
      </c>
      <c r="W1142" s="17">
        <v>9.8512851159457404E-2</v>
      </c>
      <c r="X1142" s="17">
        <v>8.5844985064989304E-2</v>
      </c>
      <c r="Y1142" s="17">
        <v>0.101381847574675</v>
      </c>
      <c r="Z1142" s="17">
        <v>0.138399479915462</v>
      </c>
      <c r="AA1142" s="17">
        <v>9.5409864768198904E-2</v>
      </c>
      <c r="AB1142" s="17">
        <v>9.25160456361519E-2</v>
      </c>
      <c r="AC1142" s="17">
        <v>0.15547703995877099</v>
      </c>
      <c r="AD1142" s="17">
        <v>0.17483789399757599</v>
      </c>
      <c r="AE1142" s="17"/>
      <c r="AF1142" s="17">
        <v>6.8739198905182805E-2</v>
      </c>
      <c r="AG1142" s="17">
        <v>7.5309934398879702E-2</v>
      </c>
      <c r="AH1142" s="17">
        <v>8.8472187125468504E-2</v>
      </c>
      <c r="AI1142" s="17">
        <v>6.2960960540605904E-2</v>
      </c>
      <c r="AJ1142" s="17">
        <v>0.12222784564013101</v>
      </c>
      <c r="AK1142" s="17"/>
      <c r="AL1142" s="17">
        <v>0.15400194516298399</v>
      </c>
      <c r="AM1142" s="17">
        <v>0.114182808512457</v>
      </c>
      <c r="AN1142" s="17">
        <v>6.4878291099923602E-2</v>
      </c>
      <c r="AO1142" s="17">
        <v>2.7519931034209501E-2</v>
      </c>
      <c r="AP1142" s="17">
        <v>4.2353184305672802E-2</v>
      </c>
      <c r="AQ1142" s="17"/>
      <c r="AR1142" s="17">
        <v>6.1422855974980699E-2</v>
      </c>
      <c r="AS1142" s="17"/>
      <c r="AT1142" s="17">
        <v>6.9346001980372898E-2</v>
      </c>
      <c r="AU1142" s="17"/>
      <c r="AV1142" s="17">
        <v>4.0141619759857403E-2</v>
      </c>
      <c r="AW1142" s="17"/>
      <c r="AX1142" s="17">
        <v>5.4832001023690201E-2</v>
      </c>
      <c r="AY1142" s="17">
        <v>8.8973319754831401E-2</v>
      </c>
      <c r="AZ1142" s="17"/>
      <c r="BA1142" s="17">
        <v>0.105153642436421</v>
      </c>
      <c r="BB1142" s="17">
        <v>7.1966688416524094E-2</v>
      </c>
    </row>
    <row r="1143" spans="2:54">
      <c r="C1143" s="17"/>
      <c r="D1143" s="17"/>
      <c r="E1143" s="17"/>
      <c r="F1143" s="17"/>
      <c r="G1143" s="17"/>
      <c r="H1143" s="17"/>
      <c r="I1143" s="17"/>
      <c r="J1143" s="17"/>
      <c r="K1143" s="17"/>
      <c r="L1143" s="17"/>
      <c r="M1143" s="17"/>
      <c r="N1143" s="17"/>
      <c r="O1143" s="17"/>
      <c r="P1143" s="17"/>
      <c r="Q1143" s="17"/>
      <c r="R1143" s="17"/>
      <c r="S1143" s="17"/>
      <c r="T1143" s="17"/>
      <c r="U1143" s="17"/>
      <c r="V1143" s="17"/>
      <c r="W1143" s="17"/>
      <c r="X1143" s="17"/>
      <c r="Y1143" s="17"/>
      <c r="Z1143" s="17"/>
      <c r="AA1143" s="17"/>
      <c r="AB1143" s="17"/>
      <c r="AC1143" s="17"/>
      <c r="AD1143" s="17"/>
      <c r="AE1143" s="17"/>
      <c r="AF1143" s="17"/>
      <c r="AG1143" s="17"/>
      <c r="AH1143" s="17"/>
      <c r="AI1143" s="17"/>
      <c r="AJ1143" s="17"/>
      <c r="AK1143" s="17"/>
      <c r="AL1143" s="17"/>
      <c r="AM1143" s="17"/>
      <c r="AN1143" s="17"/>
      <c r="AO1143" s="17"/>
      <c r="AP1143" s="17"/>
      <c r="AQ1143" s="17"/>
      <c r="AR1143" s="17"/>
      <c r="AS1143" s="17"/>
      <c r="AT1143" s="17"/>
      <c r="AU1143" s="17"/>
      <c r="AV1143" s="17"/>
      <c r="AW1143" s="17"/>
      <c r="AX1143" s="17"/>
      <c r="AY1143" s="17"/>
      <c r="AZ1143" s="17"/>
      <c r="BA1143" s="17"/>
      <c r="BB1143" s="17"/>
    </row>
    <row r="1144" spans="2:54">
      <c r="B1144" s="6" t="s">
        <v>363</v>
      </c>
      <c r="C1144" s="17"/>
      <c r="D1144" s="17"/>
      <c r="E1144" s="17"/>
      <c r="F1144" s="17"/>
      <c r="G1144" s="17"/>
      <c r="H1144" s="17"/>
      <c r="I1144" s="17"/>
      <c r="J1144" s="17"/>
      <c r="K1144" s="17"/>
      <c r="L1144" s="17"/>
      <c r="M1144" s="17"/>
      <c r="N1144" s="17"/>
      <c r="O1144" s="17"/>
      <c r="P1144" s="17"/>
      <c r="Q1144" s="17"/>
      <c r="R1144" s="17"/>
      <c r="S1144" s="17"/>
      <c r="T1144" s="17"/>
      <c r="U1144" s="17"/>
      <c r="V1144" s="17"/>
      <c r="W1144" s="17"/>
      <c r="X1144" s="17"/>
      <c r="Y1144" s="17"/>
      <c r="Z1144" s="17"/>
      <c r="AA1144" s="17"/>
      <c r="AB1144" s="17"/>
      <c r="AC1144" s="17"/>
      <c r="AD1144" s="17"/>
      <c r="AE1144" s="17"/>
      <c r="AF1144" s="17"/>
      <c r="AG1144" s="17"/>
      <c r="AH1144" s="17"/>
      <c r="AI1144" s="17"/>
      <c r="AJ1144" s="17"/>
      <c r="AK1144" s="17"/>
      <c r="AL1144" s="17"/>
      <c r="AM1144" s="17"/>
      <c r="AN1144" s="17"/>
      <c r="AO1144" s="17"/>
      <c r="AP1144" s="17"/>
      <c r="AQ1144" s="17"/>
      <c r="AR1144" s="17"/>
      <c r="AS1144" s="17"/>
      <c r="AT1144" s="17"/>
      <c r="AU1144" s="17"/>
      <c r="AV1144" s="17"/>
      <c r="AW1144" s="17"/>
      <c r="AX1144" s="17"/>
      <c r="AY1144" s="17"/>
      <c r="AZ1144" s="17"/>
      <c r="BA1144" s="17"/>
      <c r="BB1144" s="17"/>
    </row>
    <row r="1145" spans="2:54">
      <c r="B1145" s="24" t="s">
        <v>29</v>
      </c>
      <c r="C1145" s="17"/>
      <c r="D1145" s="17"/>
      <c r="E1145" s="17"/>
      <c r="F1145" s="17"/>
      <c r="G1145" s="17"/>
      <c r="H1145" s="17"/>
      <c r="I1145" s="17"/>
      <c r="J1145" s="17"/>
      <c r="K1145" s="17"/>
      <c r="L1145" s="17"/>
      <c r="M1145" s="17"/>
      <c r="N1145" s="17"/>
      <c r="O1145" s="17"/>
      <c r="P1145" s="17"/>
      <c r="Q1145" s="17"/>
      <c r="R1145" s="17"/>
      <c r="S1145" s="17"/>
      <c r="T1145" s="17"/>
      <c r="U1145" s="17"/>
      <c r="V1145" s="17"/>
      <c r="W1145" s="17"/>
      <c r="X1145" s="17"/>
      <c r="Y1145" s="17"/>
      <c r="Z1145" s="17"/>
      <c r="AA1145" s="17"/>
      <c r="AB1145" s="17"/>
      <c r="AC1145" s="17"/>
      <c r="AD1145" s="17"/>
      <c r="AE1145" s="17"/>
      <c r="AF1145" s="17"/>
      <c r="AG1145" s="17"/>
      <c r="AH1145" s="17"/>
      <c r="AI1145" s="17"/>
      <c r="AJ1145" s="17"/>
      <c r="AK1145" s="17"/>
      <c r="AL1145" s="17"/>
      <c r="AM1145" s="17"/>
      <c r="AN1145" s="17"/>
      <c r="AO1145" s="17"/>
      <c r="AP1145" s="17"/>
      <c r="AQ1145" s="17"/>
      <c r="AR1145" s="17"/>
      <c r="AS1145" s="17"/>
      <c r="AT1145" s="17"/>
      <c r="AU1145" s="17"/>
      <c r="AV1145" s="17"/>
      <c r="AW1145" s="17"/>
      <c r="AX1145" s="17"/>
      <c r="AY1145" s="17"/>
      <c r="AZ1145" s="17"/>
      <c r="BA1145" s="17"/>
      <c r="BB1145" s="17"/>
    </row>
    <row r="1146" spans="2:54">
      <c r="B1146" t="s">
        <v>354</v>
      </c>
      <c r="C1146" s="17">
        <v>0.20467054933071199</v>
      </c>
      <c r="D1146" s="17">
        <v>0.23173308370101101</v>
      </c>
      <c r="E1146" s="17">
        <v>0.178600845349491</v>
      </c>
      <c r="F1146" s="17"/>
      <c r="G1146" s="17">
        <v>0.29371116013196202</v>
      </c>
      <c r="H1146" s="17">
        <v>0.30451052247945198</v>
      </c>
      <c r="I1146" s="17">
        <v>0.247777981818631</v>
      </c>
      <c r="J1146" s="17">
        <v>0.18353213498642401</v>
      </c>
      <c r="K1146" s="17">
        <v>0.14110533793213401</v>
      </c>
      <c r="L1146" s="17">
        <v>8.8976479636588696E-2</v>
      </c>
      <c r="M1146" s="17"/>
      <c r="N1146" s="17">
        <v>0.23995612442210701</v>
      </c>
      <c r="O1146" s="17">
        <v>0.16617555286966501</v>
      </c>
      <c r="P1146" s="17">
        <v>0.223162049329511</v>
      </c>
      <c r="Q1146" s="17">
        <v>0.19162485375031801</v>
      </c>
      <c r="R1146" s="17"/>
      <c r="S1146" s="17">
        <v>0.29270701288283801</v>
      </c>
      <c r="T1146" s="17">
        <v>0.14879289362697201</v>
      </c>
      <c r="U1146" s="17">
        <v>0.14942909000250101</v>
      </c>
      <c r="V1146" s="17">
        <v>0.218436174032478</v>
      </c>
      <c r="W1146" s="17">
        <v>0.15233007543473701</v>
      </c>
      <c r="X1146" s="17">
        <v>0.194030225485081</v>
      </c>
      <c r="Y1146" s="17">
        <v>0.178141131994621</v>
      </c>
      <c r="Z1146" s="17">
        <v>0.18128598796870399</v>
      </c>
      <c r="AA1146" s="17">
        <v>0.23201743023555399</v>
      </c>
      <c r="AB1146" s="17">
        <v>0.20363605052325701</v>
      </c>
      <c r="AC1146" s="17">
        <v>0.26851794736475398</v>
      </c>
      <c r="AD1146" s="17">
        <v>0.194952909572849</v>
      </c>
      <c r="AE1146" s="17"/>
      <c r="AF1146" s="17">
        <v>0.28035525300573999</v>
      </c>
      <c r="AG1146" s="17">
        <v>0.16464198743650699</v>
      </c>
      <c r="AH1146" s="17">
        <v>0.139549701097924</v>
      </c>
      <c r="AI1146" s="17">
        <v>0.21578326473064099</v>
      </c>
      <c r="AJ1146" s="17">
        <v>0.158991318693115</v>
      </c>
      <c r="AK1146" s="17"/>
      <c r="AL1146" s="17">
        <v>0.14360131196334999</v>
      </c>
      <c r="AM1146" s="17">
        <v>0.17954470609791301</v>
      </c>
      <c r="AN1146" s="17">
        <v>0.231091876921307</v>
      </c>
      <c r="AO1146" s="17">
        <v>0.32793136068003897</v>
      </c>
      <c r="AP1146" s="17">
        <v>0.386957831012049</v>
      </c>
      <c r="AQ1146" s="17"/>
      <c r="AR1146" s="17">
        <v>0.31259557521701697</v>
      </c>
      <c r="AS1146" s="17"/>
      <c r="AT1146" s="17">
        <v>0.357725866207104</v>
      </c>
      <c r="AU1146" s="17"/>
      <c r="AV1146" s="17">
        <v>0.36845673329123102</v>
      </c>
      <c r="AW1146" s="17"/>
      <c r="AX1146" s="17">
        <v>0.25025246873669199</v>
      </c>
      <c r="AY1146" s="17">
        <v>0.26218738032064298</v>
      </c>
      <c r="AZ1146" s="17"/>
      <c r="BA1146" s="17">
        <v>0.147271696936951</v>
      </c>
      <c r="BB1146" s="17">
        <v>0.223997170569531</v>
      </c>
    </row>
    <row r="1147" spans="2:54">
      <c r="B1147" t="s">
        <v>355</v>
      </c>
      <c r="C1147" s="17">
        <v>0.29903801017062598</v>
      </c>
      <c r="D1147" s="17">
        <v>0.292875905543523</v>
      </c>
      <c r="E1147" s="17">
        <v>0.30403221863399899</v>
      </c>
      <c r="F1147" s="17"/>
      <c r="G1147" s="17">
        <v>0.37007587649129903</v>
      </c>
      <c r="H1147" s="17">
        <v>0.36403425414330898</v>
      </c>
      <c r="I1147" s="17">
        <v>0.35094756712861802</v>
      </c>
      <c r="J1147" s="17">
        <v>0.26444141629595003</v>
      </c>
      <c r="K1147" s="17">
        <v>0.247244848317556</v>
      </c>
      <c r="L1147" s="17">
        <v>0.21975342889486499</v>
      </c>
      <c r="M1147" s="17"/>
      <c r="N1147" s="17">
        <v>0.287707781489423</v>
      </c>
      <c r="O1147" s="17">
        <v>0.32028747659358198</v>
      </c>
      <c r="P1147" s="17">
        <v>0.31392499887534098</v>
      </c>
      <c r="Q1147" s="17">
        <v>0.27907614332658998</v>
      </c>
      <c r="R1147" s="17"/>
      <c r="S1147" s="17">
        <v>0.32207543930601901</v>
      </c>
      <c r="T1147" s="17">
        <v>0.23522016316062</v>
      </c>
      <c r="U1147" s="17">
        <v>0.22712180764481099</v>
      </c>
      <c r="V1147" s="17">
        <v>0.31211851882165997</v>
      </c>
      <c r="W1147" s="17">
        <v>0.29423785672319602</v>
      </c>
      <c r="X1147" s="17">
        <v>0.31254715435074698</v>
      </c>
      <c r="Y1147" s="17">
        <v>0.32478266615566198</v>
      </c>
      <c r="Z1147" s="17">
        <v>0.34185616311321099</v>
      </c>
      <c r="AA1147" s="17">
        <v>0.33383426747858003</v>
      </c>
      <c r="AB1147" s="17">
        <v>0.33303660692765902</v>
      </c>
      <c r="AC1147" s="17">
        <v>0.24314183631837999</v>
      </c>
      <c r="AD1147" s="17">
        <v>0.32994319143408501</v>
      </c>
      <c r="AE1147" s="17"/>
      <c r="AF1147" s="17">
        <v>0.34988937493280903</v>
      </c>
      <c r="AG1147" s="17">
        <v>0.26823841604877902</v>
      </c>
      <c r="AH1147" s="17">
        <v>0.27418118828654398</v>
      </c>
      <c r="AI1147" s="17">
        <v>0.30865984129271901</v>
      </c>
      <c r="AJ1147" s="17">
        <v>0.26695569218390902</v>
      </c>
      <c r="AK1147" s="17"/>
      <c r="AL1147" s="17">
        <v>0.274631353058367</v>
      </c>
      <c r="AM1147" s="17">
        <v>0.33291578562364799</v>
      </c>
      <c r="AN1147" s="17">
        <v>0.30638157643329</v>
      </c>
      <c r="AO1147" s="17">
        <v>0.33950572570052501</v>
      </c>
      <c r="AP1147" s="17">
        <v>0.17880350967661701</v>
      </c>
      <c r="AQ1147" s="17"/>
      <c r="AR1147" s="17">
        <v>0.33098253375060599</v>
      </c>
      <c r="AS1147" s="17"/>
      <c r="AT1147" s="17">
        <v>0.31288328448179997</v>
      </c>
      <c r="AU1147" s="17"/>
      <c r="AV1147" s="17">
        <v>0.29877196983006499</v>
      </c>
      <c r="AW1147" s="17"/>
      <c r="AX1147" s="17">
        <v>0.31961757623234699</v>
      </c>
      <c r="AY1147" s="17">
        <v>0.34785723080794001</v>
      </c>
      <c r="AZ1147" s="17"/>
      <c r="BA1147" s="17">
        <v>0.265230360808421</v>
      </c>
      <c r="BB1147" s="17">
        <v>0.30968848329027099</v>
      </c>
    </row>
    <row r="1148" spans="2:54">
      <c r="B1148" t="s">
        <v>356</v>
      </c>
      <c r="C1148" s="17">
        <v>0.25009732988453498</v>
      </c>
      <c r="D1148" s="17">
        <v>0.26701870327183302</v>
      </c>
      <c r="E1148" s="17">
        <v>0.23410198429596499</v>
      </c>
      <c r="F1148" s="17"/>
      <c r="G1148" s="17">
        <v>0.19052967876735599</v>
      </c>
      <c r="H1148" s="17">
        <v>0.20243712430302099</v>
      </c>
      <c r="I1148" s="17">
        <v>0.18697963931853601</v>
      </c>
      <c r="J1148" s="17">
        <v>0.27175120559675903</v>
      </c>
      <c r="K1148" s="17">
        <v>0.28820701582098401</v>
      </c>
      <c r="L1148" s="17">
        <v>0.33589295154788501</v>
      </c>
      <c r="M1148" s="17"/>
      <c r="N1148" s="17">
        <v>0.26163384228390502</v>
      </c>
      <c r="O1148" s="17">
        <v>0.24428634581223799</v>
      </c>
      <c r="P1148" s="17">
        <v>0.26134734157016398</v>
      </c>
      <c r="Q1148" s="17">
        <v>0.23689166210739501</v>
      </c>
      <c r="R1148" s="17"/>
      <c r="S1148" s="17">
        <v>0.195158579441784</v>
      </c>
      <c r="T1148" s="17">
        <v>0.28769515074977903</v>
      </c>
      <c r="U1148" s="17">
        <v>0.32324764082215302</v>
      </c>
      <c r="V1148" s="17">
        <v>0.25562472759924398</v>
      </c>
      <c r="W1148" s="17">
        <v>0.26527133219981203</v>
      </c>
      <c r="X1148" s="17">
        <v>0.25173607677770299</v>
      </c>
      <c r="Y1148" s="17">
        <v>0.25022655056910797</v>
      </c>
      <c r="Z1148" s="17">
        <v>0.282933730223418</v>
      </c>
      <c r="AA1148" s="17">
        <v>0.22278798622596099</v>
      </c>
      <c r="AB1148" s="17">
        <v>0.24491184317547299</v>
      </c>
      <c r="AC1148" s="17">
        <v>0.213235543967464</v>
      </c>
      <c r="AD1148" s="17">
        <v>0.22423428671023099</v>
      </c>
      <c r="AE1148" s="17"/>
      <c r="AF1148" s="17">
        <v>0.20463645212467199</v>
      </c>
      <c r="AG1148" s="17">
        <v>0.25542717755241201</v>
      </c>
      <c r="AH1148" s="17">
        <v>0.33770729223903101</v>
      </c>
      <c r="AI1148" s="17">
        <v>0.26120938474882699</v>
      </c>
      <c r="AJ1148" s="17">
        <v>0.285178524021027</v>
      </c>
      <c r="AK1148" s="17"/>
      <c r="AL1148" s="17">
        <v>0.27679451861106302</v>
      </c>
      <c r="AM1148" s="17">
        <v>0.246502191668069</v>
      </c>
      <c r="AN1148" s="17">
        <v>0.25015124937607702</v>
      </c>
      <c r="AO1148" s="17">
        <v>0.184502218409729</v>
      </c>
      <c r="AP1148" s="17">
        <v>0.217967118403326</v>
      </c>
      <c r="AQ1148" s="17"/>
      <c r="AR1148" s="17">
        <v>0.22003598604355301</v>
      </c>
      <c r="AS1148" s="17"/>
      <c r="AT1148" s="17">
        <v>0.201405353089355</v>
      </c>
      <c r="AU1148" s="17"/>
      <c r="AV1148" s="17">
        <v>0.21459051754717101</v>
      </c>
      <c r="AW1148" s="17"/>
      <c r="AX1148" s="17">
        <v>0.251000848762436</v>
      </c>
      <c r="AY1148" s="17">
        <v>0.20754243943275799</v>
      </c>
      <c r="AZ1148" s="17"/>
      <c r="BA1148" s="17">
        <v>0.266766609738114</v>
      </c>
      <c r="BB1148" s="17">
        <v>0.26128868287274198</v>
      </c>
    </row>
    <row r="1149" spans="2:54">
      <c r="B1149" t="s">
        <v>357</v>
      </c>
      <c r="C1149" s="17">
        <v>0.133173149018249</v>
      </c>
      <c r="D1149" s="17">
        <v>0.135491701404578</v>
      </c>
      <c r="E1149" s="17">
        <v>0.13099704809933399</v>
      </c>
      <c r="F1149" s="17"/>
      <c r="G1149" s="17">
        <v>7.4252029353377894E-2</v>
      </c>
      <c r="H1149" s="17">
        <v>6.4928236806756495E-2</v>
      </c>
      <c r="I1149" s="17">
        <v>0.11482266984007899</v>
      </c>
      <c r="J1149" s="17">
        <v>0.15133777881424901</v>
      </c>
      <c r="K1149" s="17">
        <v>0.16896930520227199</v>
      </c>
      <c r="L1149" s="17">
        <v>0.20436545585817001</v>
      </c>
      <c r="M1149" s="17"/>
      <c r="N1149" s="17">
        <v>0.14528244047984001</v>
      </c>
      <c r="O1149" s="17">
        <v>0.143051514369992</v>
      </c>
      <c r="P1149" s="17">
        <v>0.107614887101582</v>
      </c>
      <c r="Q1149" s="17">
        <v>0.128845040289916</v>
      </c>
      <c r="R1149" s="17"/>
      <c r="S1149" s="17">
        <v>0.104041786336355</v>
      </c>
      <c r="T1149" s="17">
        <v>0.20912244564565299</v>
      </c>
      <c r="U1149" s="17">
        <v>0.19270535663896801</v>
      </c>
      <c r="V1149" s="17">
        <v>0.11556933228796799</v>
      </c>
      <c r="W1149" s="17">
        <v>0.15841144359897999</v>
      </c>
      <c r="X1149" s="17">
        <v>0.136675991954962</v>
      </c>
      <c r="Y1149" s="17">
        <v>0.135574634755876</v>
      </c>
      <c r="Z1149" s="17">
        <v>5.2324567436803297E-2</v>
      </c>
      <c r="AA1149" s="17">
        <v>9.7299176527551101E-2</v>
      </c>
      <c r="AB1149" s="17">
        <v>0.11684709530525</v>
      </c>
      <c r="AC1149" s="17">
        <v>0.113728616762097</v>
      </c>
      <c r="AD1149" s="17">
        <v>7.8127339374340105E-2</v>
      </c>
      <c r="AE1149" s="17"/>
      <c r="AF1149" s="17">
        <v>8.7086728580980599E-2</v>
      </c>
      <c r="AG1149" s="17">
        <v>0.19303189249738301</v>
      </c>
      <c r="AH1149" s="17">
        <v>0.16804043289245901</v>
      </c>
      <c r="AI1149" s="17">
        <v>0.129831145406687</v>
      </c>
      <c r="AJ1149" s="17">
        <v>0.16151399450460299</v>
      </c>
      <c r="AK1149" s="17"/>
      <c r="AL1149" s="17">
        <v>0.148921083097389</v>
      </c>
      <c r="AM1149" s="17">
        <v>0.113396376824525</v>
      </c>
      <c r="AN1149" s="17">
        <v>0.13473052017725601</v>
      </c>
      <c r="AO1149" s="17">
        <v>0.11320275060177699</v>
      </c>
      <c r="AP1149" s="17">
        <v>0.17646814778439701</v>
      </c>
      <c r="AQ1149" s="17"/>
      <c r="AR1149" s="17">
        <v>5.8885459288383103E-2</v>
      </c>
      <c r="AS1149" s="17"/>
      <c r="AT1149" s="17">
        <v>5.4957329828255401E-2</v>
      </c>
      <c r="AU1149" s="17"/>
      <c r="AV1149" s="17">
        <v>5.2126036024216803E-2</v>
      </c>
      <c r="AW1149" s="17"/>
      <c r="AX1149" s="17">
        <v>9.2111034291118193E-2</v>
      </c>
      <c r="AY1149" s="17">
        <v>8.2385924991698598E-2</v>
      </c>
      <c r="AZ1149" s="17"/>
      <c r="BA1149" s="17">
        <v>0.189961841291372</v>
      </c>
      <c r="BB1149" s="17">
        <v>0.113870353527707</v>
      </c>
    </row>
    <row r="1150" spans="2:54">
      <c r="B1150" t="s">
        <v>130</v>
      </c>
      <c r="C1150" s="17">
        <v>0.113020961595876</v>
      </c>
      <c r="D1150" s="17">
        <v>7.2880606079055194E-2</v>
      </c>
      <c r="E1150" s="17">
        <v>0.15226790362121001</v>
      </c>
      <c r="F1150" s="17"/>
      <c r="G1150" s="17">
        <v>7.1431255256005396E-2</v>
      </c>
      <c r="H1150" s="17">
        <v>6.4089862267462203E-2</v>
      </c>
      <c r="I1150" s="17">
        <v>9.9472141894136695E-2</v>
      </c>
      <c r="J1150" s="17">
        <v>0.12893746430661801</v>
      </c>
      <c r="K1150" s="17">
        <v>0.15447349272705299</v>
      </c>
      <c r="L1150" s="17">
        <v>0.15101168406249199</v>
      </c>
      <c r="M1150" s="17"/>
      <c r="N1150" s="17">
        <v>6.5419811324725893E-2</v>
      </c>
      <c r="O1150" s="17">
        <v>0.126199110354524</v>
      </c>
      <c r="P1150" s="17">
        <v>9.3950723123401705E-2</v>
      </c>
      <c r="Q1150" s="17">
        <v>0.163562300525781</v>
      </c>
      <c r="R1150" s="17"/>
      <c r="S1150" s="17">
        <v>8.6017182033004499E-2</v>
      </c>
      <c r="T1150" s="17">
        <v>0.119169346816976</v>
      </c>
      <c r="U1150" s="17">
        <v>0.107496104891567</v>
      </c>
      <c r="V1150" s="17">
        <v>9.8251247258650296E-2</v>
      </c>
      <c r="W1150" s="17">
        <v>0.12974929204327501</v>
      </c>
      <c r="X1150" s="17">
        <v>0.105010551431507</v>
      </c>
      <c r="Y1150" s="17">
        <v>0.111275016524733</v>
      </c>
      <c r="Z1150" s="17">
        <v>0.141599551257863</v>
      </c>
      <c r="AA1150" s="17">
        <v>0.114061139532354</v>
      </c>
      <c r="AB1150" s="17">
        <v>0.101568404068361</v>
      </c>
      <c r="AC1150" s="17">
        <v>0.161376055587305</v>
      </c>
      <c r="AD1150" s="17">
        <v>0.172742272908494</v>
      </c>
      <c r="AE1150" s="17"/>
      <c r="AF1150" s="17">
        <v>7.8032191355797795E-2</v>
      </c>
      <c r="AG1150" s="17">
        <v>0.11866052646491899</v>
      </c>
      <c r="AH1150" s="17">
        <v>8.0521385484041794E-2</v>
      </c>
      <c r="AI1150" s="17">
        <v>8.4516363821126497E-2</v>
      </c>
      <c r="AJ1150" s="17">
        <v>0.12736047059734601</v>
      </c>
      <c r="AK1150" s="17"/>
      <c r="AL1150" s="17">
        <v>0.15605173326983099</v>
      </c>
      <c r="AM1150" s="17">
        <v>0.12764093978584501</v>
      </c>
      <c r="AN1150" s="17">
        <v>7.7644777092071404E-2</v>
      </c>
      <c r="AO1150" s="17">
        <v>3.4857944607930798E-2</v>
      </c>
      <c r="AP1150" s="17">
        <v>3.9803393123611003E-2</v>
      </c>
      <c r="AQ1150" s="17"/>
      <c r="AR1150" s="17">
        <v>7.7500445700440998E-2</v>
      </c>
      <c r="AS1150" s="17"/>
      <c r="AT1150" s="17">
        <v>7.3028166393485805E-2</v>
      </c>
      <c r="AU1150" s="17"/>
      <c r="AV1150" s="17">
        <v>6.6054743307315894E-2</v>
      </c>
      <c r="AW1150" s="17"/>
      <c r="AX1150" s="17">
        <v>8.7018071977406894E-2</v>
      </c>
      <c r="AY1150" s="17">
        <v>0.10002702444696</v>
      </c>
      <c r="AZ1150" s="17"/>
      <c r="BA1150" s="17">
        <v>0.130769491225142</v>
      </c>
      <c r="BB1150" s="17">
        <v>9.1155309739748294E-2</v>
      </c>
    </row>
    <row r="1151" spans="2:54">
      <c r="C1151" s="17"/>
      <c r="D1151" s="17"/>
      <c r="E1151" s="17"/>
      <c r="F1151" s="17"/>
      <c r="G1151" s="17"/>
      <c r="H1151" s="17"/>
      <c r="I1151" s="17"/>
      <c r="J1151" s="17"/>
      <c r="K1151" s="17"/>
      <c r="L1151" s="17"/>
      <c r="M1151" s="17"/>
      <c r="N1151" s="17"/>
      <c r="O1151" s="17"/>
      <c r="P1151" s="17"/>
      <c r="Q1151" s="17"/>
      <c r="R1151" s="17"/>
      <c r="S1151" s="17"/>
      <c r="T1151" s="17"/>
      <c r="U1151" s="17"/>
      <c r="V1151" s="17"/>
      <c r="W1151" s="17"/>
      <c r="X1151" s="17"/>
      <c r="Y1151" s="17"/>
      <c r="Z1151" s="17"/>
      <c r="AA1151" s="17"/>
      <c r="AB1151" s="17"/>
      <c r="AC1151" s="17"/>
      <c r="AD1151" s="17"/>
      <c r="AE1151" s="17"/>
      <c r="AF1151" s="17"/>
      <c r="AG1151" s="17"/>
      <c r="AH1151" s="17"/>
      <c r="AI1151" s="17"/>
      <c r="AJ1151" s="17"/>
      <c r="AK1151" s="17"/>
      <c r="AL1151" s="17"/>
      <c r="AM1151" s="17"/>
      <c r="AN1151" s="17"/>
      <c r="AO1151" s="17"/>
      <c r="AP1151" s="17"/>
      <c r="AQ1151" s="17"/>
      <c r="AR1151" s="17"/>
      <c r="AS1151" s="17"/>
      <c r="AT1151" s="17"/>
      <c r="AU1151" s="17"/>
      <c r="AV1151" s="17"/>
      <c r="AW1151" s="17"/>
      <c r="AX1151" s="17"/>
      <c r="AY1151" s="17"/>
      <c r="AZ1151" s="17"/>
      <c r="BA1151" s="17"/>
      <c r="BB1151" s="17"/>
    </row>
    <row r="1152" spans="2:54">
      <c r="B1152" s="6" t="s">
        <v>364</v>
      </c>
      <c r="C1152" s="17"/>
      <c r="D1152" s="17"/>
      <c r="E1152" s="17"/>
      <c r="F1152" s="17"/>
      <c r="G1152" s="17"/>
      <c r="H1152" s="17"/>
      <c r="I1152" s="17"/>
      <c r="J1152" s="17"/>
      <c r="K1152" s="17"/>
      <c r="L1152" s="17"/>
      <c r="M1152" s="17"/>
      <c r="N1152" s="17"/>
      <c r="O1152" s="17"/>
      <c r="P1152" s="17"/>
      <c r="Q1152" s="17"/>
      <c r="R1152" s="17"/>
      <c r="S1152" s="17"/>
      <c r="T1152" s="17"/>
      <c r="U1152" s="17"/>
      <c r="V1152" s="17"/>
      <c r="W1152" s="17"/>
      <c r="X1152" s="17"/>
      <c r="Y1152" s="17"/>
      <c r="Z1152" s="17"/>
      <c r="AA1152" s="17"/>
      <c r="AB1152" s="17"/>
      <c r="AC1152" s="17"/>
      <c r="AD1152" s="17"/>
      <c r="AE1152" s="17"/>
      <c r="AF1152" s="17"/>
      <c r="AG1152" s="17"/>
      <c r="AH1152" s="17"/>
      <c r="AI1152" s="17"/>
      <c r="AJ1152" s="17"/>
      <c r="AK1152" s="17"/>
      <c r="AL1152" s="17"/>
      <c r="AM1152" s="17"/>
      <c r="AN1152" s="17"/>
      <c r="AO1152" s="17"/>
      <c r="AP1152" s="17"/>
      <c r="AQ1152" s="17"/>
      <c r="AR1152" s="17"/>
      <c r="AS1152" s="17"/>
      <c r="AT1152" s="17"/>
      <c r="AU1152" s="17"/>
      <c r="AV1152" s="17"/>
      <c r="AW1152" s="17"/>
      <c r="AX1152" s="17"/>
      <c r="AY1152" s="17"/>
      <c r="AZ1152" s="17"/>
      <c r="BA1152" s="17"/>
      <c r="BB1152" s="17"/>
    </row>
    <row r="1153" spans="2:54">
      <c r="B1153" s="24" t="s">
        <v>29</v>
      </c>
      <c r="C1153" s="17"/>
      <c r="D1153" s="17"/>
      <c r="E1153" s="17"/>
      <c r="F1153" s="17"/>
      <c r="G1153" s="17"/>
      <c r="H1153" s="17"/>
      <c r="I1153" s="17"/>
      <c r="J1153" s="17"/>
      <c r="K1153" s="17"/>
      <c r="L1153" s="17"/>
      <c r="M1153" s="17"/>
      <c r="N1153" s="17"/>
      <c r="O1153" s="17"/>
      <c r="P1153" s="17"/>
      <c r="Q1153" s="17"/>
      <c r="R1153" s="17"/>
      <c r="S1153" s="17"/>
      <c r="T1153" s="17"/>
      <c r="U1153" s="17"/>
      <c r="V1153" s="17"/>
      <c r="W1153" s="17"/>
      <c r="X1153" s="17"/>
      <c r="Y1153" s="17"/>
      <c r="Z1153" s="17"/>
      <c r="AA1153" s="17"/>
      <c r="AB1153" s="17"/>
      <c r="AC1153" s="17"/>
      <c r="AD1153" s="17"/>
      <c r="AE1153" s="17"/>
      <c r="AF1153" s="17"/>
      <c r="AG1153" s="17"/>
      <c r="AH1153" s="17"/>
      <c r="AI1153" s="17"/>
      <c r="AJ1153" s="17"/>
      <c r="AK1153" s="17"/>
      <c r="AL1153" s="17"/>
      <c r="AM1153" s="17"/>
      <c r="AN1153" s="17"/>
      <c r="AO1153" s="17"/>
      <c r="AP1153" s="17"/>
      <c r="AQ1153" s="17"/>
      <c r="AR1153" s="17"/>
      <c r="AS1153" s="17"/>
      <c r="AT1153" s="17"/>
      <c r="AU1153" s="17"/>
      <c r="AV1153" s="17"/>
      <c r="AW1153" s="17"/>
      <c r="AX1153" s="17"/>
      <c r="AY1153" s="17"/>
      <c r="AZ1153" s="17"/>
      <c r="BA1153" s="17"/>
      <c r="BB1153" s="17"/>
    </row>
    <row r="1154" spans="2:54">
      <c r="B1154" t="s">
        <v>354</v>
      </c>
      <c r="C1154" s="17">
        <v>0.24939495033940801</v>
      </c>
      <c r="D1154" s="17">
        <v>0.26969703225110597</v>
      </c>
      <c r="E1154" s="17">
        <v>0.22891265298885299</v>
      </c>
      <c r="F1154" s="17"/>
      <c r="G1154" s="17">
        <v>0.32225983996215202</v>
      </c>
      <c r="H1154" s="17">
        <v>0.31762502691218603</v>
      </c>
      <c r="I1154" s="17">
        <v>0.30513466989768701</v>
      </c>
      <c r="J1154" s="17">
        <v>0.22887016600101001</v>
      </c>
      <c r="K1154" s="17">
        <v>0.17427340899982699</v>
      </c>
      <c r="L1154" s="17">
        <v>0.167308670117534</v>
      </c>
      <c r="M1154" s="17"/>
      <c r="N1154" s="17">
        <v>0.29886403593961303</v>
      </c>
      <c r="O1154" s="17">
        <v>0.217735572546121</v>
      </c>
      <c r="P1154" s="17">
        <v>0.23325734483067001</v>
      </c>
      <c r="Q1154" s="17">
        <v>0.24244244174482099</v>
      </c>
      <c r="R1154" s="17"/>
      <c r="S1154" s="17">
        <v>0.32348030918222798</v>
      </c>
      <c r="T1154" s="17">
        <v>0.17862306687274701</v>
      </c>
      <c r="U1154" s="17">
        <v>0.187714447779747</v>
      </c>
      <c r="V1154" s="17">
        <v>0.30014305328830099</v>
      </c>
      <c r="W1154" s="17">
        <v>0.21766103474485099</v>
      </c>
      <c r="X1154" s="17">
        <v>0.21858671043481001</v>
      </c>
      <c r="Y1154" s="17">
        <v>0.224541342355151</v>
      </c>
      <c r="Z1154" s="17">
        <v>0.25172605311775098</v>
      </c>
      <c r="AA1154" s="17">
        <v>0.278923006735602</v>
      </c>
      <c r="AB1154" s="17">
        <v>0.24678551503186799</v>
      </c>
      <c r="AC1154" s="17">
        <v>0.30778432205261402</v>
      </c>
      <c r="AD1154" s="17">
        <v>0.25519491703480301</v>
      </c>
      <c r="AE1154" s="17"/>
      <c r="AF1154" s="17">
        <v>0.33049466040625203</v>
      </c>
      <c r="AG1154" s="17">
        <v>0.20389473592909799</v>
      </c>
      <c r="AH1154" s="17">
        <v>0.18169476723783701</v>
      </c>
      <c r="AI1154" s="17">
        <v>0.247451854951214</v>
      </c>
      <c r="AJ1154" s="17">
        <v>0.202864990519871</v>
      </c>
      <c r="AK1154" s="17"/>
      <c r="AL1154" s="17">
        <v>0.19785763069589099</v>
      </c>
      <c r="AM1154" s="17">
        <v>0.20847534306625601</v>
      </c>
      <c r="AN1154" s="17">
        <v>0.27536049518081501</v>
      </c>
      <c r="AO1154" s="17">
        <v>0.40535779708744102</v>
      </c>
      <c r="AP1154" s="17">
        <v>0.43563145637633</v>
      </c>
      <c r="AQ1154" s="17"/>
      <c r="AR1154" s="17">
        <v>0.371013434923463</v>
      </c>
      <c r="AS1154" s="17"/>
      <c r="AT1154" s="17">
        <v>0.386515159925921</v>
      </c>
      <c r="AU1154" s="17"/>
      <c r="AV1154" s="17">
        <v>0.38880776473018303</v>
      </c>
      <c r="AW1154" s="17"/>
      <c r="AX1154" s="17">
        <v>0.32657605506967102</v>
      </c>
      <c r="AY1154" s="17">
        <v>0.31173279898782602</v>
      </c>
      <c r="AZ1154" s="17"/>
      <c r="BA1154" s="17">
        <v>0.20645319024433301</v>
      </c>
      <c r="BB1154" s="17">
        <v>0.27306966342607902</v>
      </c>
    </row>
    <row r="1155" spans="2:54">
      <c r="B1155" t="s">
        <v>355</v>
      </c>
      <c r="C1155" s="17">
        <v>0.37917670788497199</v>
      </c>
      <c r="D1155" s="17">
        <v>0.37951175077844101</v>
      </c>
      <c r="E1155" s="17">
        <v>0.37943055442843698</v>
      </c>
      <c r="F1155" s="17"/>
      <c r="G1155" s="17">
        <v>0.40636230223317599</v>
      </c>
      <c r="H1155" s="17">
        <v>0.39306807801441601</v>
      </c>
      <c r="I1155" s="17">
        <v>0.39108979150615503</v>
      </c>
      <c r="J1155" s="17">
        <v>0.34468215460836099</v>
      </c>
      <c r="K1155" s="17">
        <v>0.36710942299478899</v>
      </c>
      <c r="L1155" s="17">
        <v>0.37546543885685602</v>
      </c>
      <c r="M1155" s="17"/>
      <c r="N1155" s="17">
        <v>0.38966194723146003</v>
      </c>
      <c r="O1155" s="17">
        <v>0.37267388019874398</v>
      </c>
      <c r="P1155" s="17">
        <v>0.40937202506082099</v>
      </c>
      <c r="Q1155" s="17">
        <v>0.35025066181328601</v>
      </c>
      <c r="R1155" s="17"/>
      <c r="S1155" s="17">
        <v>0.35049885472790598</v>
      </c>
      <c r="T1155" s="17">
        <v>0.363409502219113</v>
      </c>
      <c r="U1155" s="17">
        <v>0.36191133779634199</v>
      </c>
      <c r="V1155" s="17">
        <v>0.326790796539494</v>
      </c>
      <c r="W1155" s="17">
        <v>0.36326281644708502</v>
      </c>
      <c r="X1155" s="17">
        <v>0.40156531905298598</v>
      </c>
      <c r="Y1155" s="17">
        <v>0.43508322023235801</v>
      </c>
      <c r="Z1155" s="17">
        <v>0.44872798878383402</v>
      </c>
      <c r="AA1155" s="17">
        <v>0.42003217230874501</v>
      </c>
      <c r="AB1155" s="17">
        <v>0.42379409083501501</v>
      </c>
      <c r="AC1155" s="17">
        <v>0.306375564764645</v>
      </c>
      <c r="AD1155" s="17">
        <v>0.35078818781482202</v>
      </c>
      <c r="AE1155" s="17"/>
      <c r="AF1155" s="17">
        <v>0.39525480731503698</v>
      </c>
      <c r="AG1155" s="17">
        <v>0.38311311499434603</v>
      </c>
      <c r="AH1155" s="17">
        <v>0.40438115156555698</v>
      </c>
      <c r="AI1155" s="17">
        <v>0.408185104009258</v>
      </c>
      <c r="AJ1155" s="17">
        <v>0.34259076746327299</v>
      </c>
      <c r="AK1155" s="17"/>
      <c r="AL1155" s="17">
        <v>0.34989190826438599</v>
      </c>
      <c r="AM1155" s="17">
        <v>0.39235174238557602</v>
      </c>
      <c r="AN1155" s="17">
        <v>0.39463756412512502</v>
      </c>
      <c r="AO1155" s="17">
        <v>0.37680001261148399</v>
      </c>
      <c r="AP1155" s="17">
        <v>0.29493612220293902</v>
      </c>
      <c r="AQ1155" s="17"/>
      <c r="AR1155" s="17">
        <v>0.34697432212506002</v>
      </c>
      <c r="AS1155" s="17"/>
      <c r="AT1155" s="17">
        <v>0.32618395765056102</v>
      </c>
      <c r="AU1155" s="17"/>
      <c r="AV1155" s="17">
        <v>0.35218060752932201</v>
      </c>
      <c r="AW1155" s="17"/>
      <c r="AX1155" s="17">
        <v>0.385670222510899</v>
      </c>
      <c r="AY1155" s="17">
        <v>0.389213451399743</v>
      </c>
      <c r="AZ1155" s="17"/>
      <c r="BA1155" s="17">
        <v>0.36042964399733801</v>
      </c>
      <c r="BB1155" s="17">
        <v>0.393882059242953</v>
      </c>
    </row>
    <row r="1156" spans="2:54">
      <c r="B1156" t="s">
        <v>356</v>
      </c>
      <c r="C1156" s="17">
        <v>0.227015586791697</v>
      </c>
      <c r="D1156" s="17">
        <v>0.23940365778464101</v>
      </c>
      <c r="E1156" s="17">
        <v>0.21479182017601001</v>
      </c>
      <c r="F1156" s="17"/>
      <c r="G1156" s="17">
        <v>0.17339055367773601</v>
      </c>
      <c r="H1156" s="17">
        <v>0.196328017486321</v>
      </c>
      <c r="I1156" s="17">
        <v>0.17943705133034599</v>
      </c>
      <c r="J1156" s="17">
        <v>0.25627775029738797</v>
      </c>
      <c r="K1156" s="17">
        <v>0.27570284214312002</v>
      </c>
      <c r="L1156" s="17">
        <v>0.27022953707101799</v>
      </c>
      <c r="M1156" s="17"/>
      <c r="N1156" s="17">
        <v>0.214607079526137</v>
      </c>
      <c r="O1156" s="17">
        <v>0.24635744596921599</v>
      </c>
      <c r="P1156" s="17">
        <v>0.23953748694254301</v>
      </c>
      <c r="Q1156" s="17">
        <v>0.21302429128737899</v>
      </c>
      <c r="R1156" s="17"/>
      <c r="S1156" s="17">
        <v>0.211979904005519</v>
      </c>
      <c r="T1156" s="17">
        <v>0.27901518053616597</v>
      </c>
      <c r="U1156" s="17">
        <v>0.271615230157075</v>
      </c>
      <c r="V1156" s="17">
        <v>0.22244683218507999</v>
      </c>
      <c r="W1156" s="17">
        <v>0.25546784606890899</v>
      </c>
      <c r="X1156" s="17">
        <v>0.23302947866191501</v>
      </c>
      <c r="Y1156" s="17">
        <v>0.22913023270484001</v>
      </c>
      <c r="Z1156" s="17">
        <v>0.14073251945224399</v>
      </c>
      <c r="AA1156" s="17">
        <v>0.17706780609554201</v>
      </c>
      <c r="AB1156" s="17">
        <v>0.219515769383408</v>
      </c>
      <c r="AC1156" s="17">
        <v>0.21966754106752701</v>
      </c>
      <c r="AD1156" s="17">
        <v>0.208688241872625</v>
      </c>
      <c r="AE1156" s="17"/>
      <c r="AF1156" s="17">
        <v>0.185742094006247</v>
      </c>
      <c r="AG1156" s="17">
        <v>0.25316113877982599</v>
      </c>
      <c r="AH1156" s="17">
        <v>0.292920085283011</v>
      </c>
      <c r="AI1156" s="17">
        <v>0.21871615028350899</v>
      </c>
      <c r="AJ1156" s="17">
        <v>0.26865759596088001</v>
      </c>
      <c r="AK1156" s="17"/>
      <c r="AL1156" s="17">
        <v>0.243778015981202</v>
      </c>
      <c r="AM1156" s="17">
        <v>0.24328839473578701</v>
      </c>
      <c r="AN1156" s="17">
        <v>0.227830183368637</v>
      </c>
      <c r="AO1156" s="17">
        <v>0.15801740583059201</v>
      </c>
      <c r="AP1156" s="17">
        <v>0.18369068299102301</v>
      </c>
      <c r="AQ1156" s="17"/>
      <c r="AR1156" s="17">
        <v>0.19502596057858201</v>
      </c>
      <c r="AS1156" s="17"/>
      <c r="AT1156" s="17">
        <v>0.183203611038118</v>
      </c>
      <c r="AU1156" s="17"/>
      <c r="AV1156" s="17">
        <v>0.19571038714590799</v>
      </c>
      <c r="AW1156" s="17"/>
      <c r="AX1156" s="17">
        <v>0.16554158270800801</v>
      </c>
      <c r="AY1156" s="17">
        <v>0.18078103588833999</v>
      </c>
      <c r="AZ1156" s="17"/>
      <c r="BA1156" s="17">
        <v>0.252513288029658</v>
      </c>
      <c r="BB1156" s="17">
        <v>0.21878087448707001</v>
      </c>
    </row>
    <row r="1157" spans="2:54">
      <c r="B1157" t="s">
        <v>357</v>
      </c>
      <c r="C1157" s="17">
        <v>5.4706133985521398E-2</v>
      </c>
      <c r="D1157" s="17">
        <v>5.3680070282592897E-2</v>
      </c>
      <c r="E1157" s="17">
        <v>5.5973880177158798E-2</v>
      </c>
      <c r="F1157" s="17"/>
      <c r="G1157" s="17">
        <v>4.4882201445389201E-2</v>
      </c>
      <c r="H1157" s="17">
        <v>2.3744981222994298E-2</v>
      </c>
      <c r="I1157" s="17">
        <v>4.9043253081765499E-2</v>
      </c>
      <c r="J1157" s="17">
        <v>6.9737717005819294E-2</v>
      </c>
      <c r="K1157" s="17">
        <v>5.5341819638911403E-2</v>
      </c>
      <c r="L1157" s="17">
        <v>7.8572155352508596E-2</v>
      </c>
      <c r="M1157" s="17"/>
      <c r="N1157" s="17">
        <v>4.1647590398256502E-2</v>
      </c>
      <c r="O1157" s="17">
        <v>6.8069040726519897E-2</v>
      </c>
      <c r="P1157" s="17">
        <v>4.9537923582361303E-2</v>
      </c>
      <c r="Q1157" s="17">
        <v>6.10101029239878E-2</v>
      </c>
      <c r="R1157" s="17"/>
      <c r="S1157" s="17">
        <v>5.7858609824336597E-2</v>
      </c>
      <c r="T1157" s="17">
        <v>6.9449120012164495E-2</v>
      </c>
      <c r="U1157" s="17">
        <v>8.0947589939184203E-2</v>
      </c>
      <c r="V1157" s="17">
        <v>5.7172517542271997E-2</v>
      </c>
      <c r="W1157" s="17">
        <v>7.6598749946663894E-2</v>
      </c>
      <c r="X1157" s="17">
        <v>6.0847386585241602E-2</v>
      </c>
      <c r="Y1157" s="17">
        <v>3.5784402500126197E-2</v>
      </c>
      <c r="Z1157" s="17">
        <v>3.6438467949195197E-2</v>
      </c>
      <c r="AA1157" s="17">
        <v>3.5926888317170898E-2</v>
      </c>
      <c r="AB1157" s="17">
        <v>5.3451055087269599E-2</v>
      </c>
      <c r="AC1157" s="17">
        <v>4.0688908946863903E-2</v>
      </c>
      <c r="AD1157" s="17">
        <v>0</v>
      </c>
      <c r="AE1157" s="17"/>
      <c r="AF1157" s="17">
        <v>2.6328809563770601E-2</v>
      </c>
      <c r="AG1157" s="17">
        <v>8.1567054099401307E-2</v>
      </c>
      <c r="AH1157" s="17">
        <v>5.4030622916872599E-2</v>
      </c>
      <c r="AI1157" s="17">
        <v>5.6898201497510702E-2</v>
      </c>
      <c r="AJ1157" s="17">
        <v>8.8164187038895697E-2</v>
      </c>
      <c r="AK1157" s="17"/>
      <c r="AL1157" s="17">
        <v>6.5898935871074898E-2</v>
      </c>
      <c r="AM1157" s="17">
        <v>6.26732879356664E-2</v>
      </c>
      <c r="AN1157" s="17">
        <v>4.1987217096764E-2</v>
      </c>
      <c r="AO1157" s="17">
        <v>3.8671901472897202E-2</v>
      </c>
      <c r="AP1157" s="17">
        <v>4.31097438912477E-2</v>
      </c>
      <c r="AQ1157" s="17"/>
      <c r="AR1157" s="17">
        <v>3.9398692522619898E-2</v>
      </c>
      <c r="AS1157" s="17"/>
      <c r="AT1157" s="17">
        <v>5.1687469346819101E-2</v>
      </c>
      <c r="AU1157" s="17"/>
      <c r="AV1157" s="17">
        <v>2.4225020132665798E-2</v>
      </c>
      <c r="AW1157" s="17"/>
      <c r="AX1157" s="17">
        <v>3.4310524838367697E-2</v>
      </c>
      <c r="AY1157" s="17">
        <v>3.6721897381467097E-2</v>
      </c>
      <c r="AZ1157" s="17"/>
      <c r="BA1157" s="17">
        <v>8.4525365361020899E-2</v>
      </c>
      <c r="BB1157" s="17">
        <v>4.3476447957718697E-2</v>
      </c>
    </row>
    <row r="1158" spans="2:54">
      <c r="B1158" t="s">
        <v>130</v>
      </c>
      <c r="C1158" s="17">
        <v>8.9706620998401404E-2</v>
      </c>
      <c r="D1158" s="17">
        <v>5.7707488903219799E-2</v>
      </c>
      <c r="E1158" s="17">
        <v>0.120891092229541</v>
      </c>
      <c r="F1158" s="17"/>
      <c r="G1158" s="17">
        <v>5.3105102681546501E-2</v>
      </c>
      <c r="H1158" s="17">
        <v>6.9233896364082698E-2</v>
      </c>
      <c r="I1158" s="17">
        <v>7.5295234184046503E-2</v>
      </c>
      <c r="J1158" s="17">
        <v>0.10043221208742199</v>
      </c>
      <c r="K1158" s="17">
        <v>0.12757250622335201</v>
      </c>
      <c r="L1158" s="17">
        <v>0.10842419860208399</v>
      </c>
      <c r="M1158" s="17"/>
      <c r="N1158" s="17">
        <v>5.5219346904533999E-2</v>
      </c>
      <c r="O1158" s="17">
        <v>9.5164060559398495E-2</v>
      </c>
      <c r="P1158" s="17">
        <v>6.8295219583605196E-2</v>
      </c>
      <c r="Q1158" s="17">
        <v>0.133272502230527</v>
      </c>
      <c r="R1158" s="17"/>
      <c r="S1158" s="17">
        <v>5.6182322260009999E-2</v>
      </c>
      <c r="T1158" s="17">
        <v>0.10950313035980901</v>
      </c>
      <c r="U1158" s="17">
        <v>9.7811394327652304E-2</v>
      </c>
      <c r="V1158" s="17">
        <v>9.3446800444852596E-2</v>
      </c>
      <c r="W1158" s="17">
        <v>8.7009552792491604E-2</v>
      </c>
      <c r="X1158" s="17">
        <v>8.5971105265046893E-2</v>
      </c>
      <c r="Y1158" s="17">
        <v>7.5460802207525796E-2</v>
      </c>
      <c r="Z1158" s="17">
        <v>0.122374970696976</v>
      </c>
      <c r="AA1158" s="17">
        <v>8.8050126542940296E-2</v>
      </c>
      <c r="AB1158" s="17">
        <v>5.6453569662439897E-2</v>
      </c>
      <c r="AC1158" s="17">
        <v>0.125483663168351</v>
      </c>
      <c r="AD1158" s="17">
        <v>0.18532865327775</v>
      </c>
      <c r="AE1158" s="17"/>
      <c r="AF1158" s="17">
        <v>6.2179628708693403E-2</v>
      </c>
      <c r="AG1158" s="17">
        <v>7.8263956197329204E-2</v>
      </c>
      <c r="AH1158" s="17">
        <v>6.6973372996723304E-2</v>
      </c>
      <c r="AI1158" s="17">
        <v>6.8748689258508605E-2</v>
      </c>
      <c r="AJ1158" s="17">
        <v>9.7722459017081403E-2</v>
      </c>
      <c r="AK1158" s="17"/>
      <c r="AL1158" s="17">
        <v>0.14257350918744599</v>
      </c>
      <c r="AM1158" s="17">
        <v>9.3211231876714498E-2</v>
      </c>
      <c r="AN1158" s="17">
        <v>6.0184540228659197E-2</v>
      </c>
      <c r="AO1158" s="17">
        <v>2.1152882997585901E-2</v>
      </c>
      <c r="AP1158" s="17">
        <v>4.2631994538460997E-2</v>
      </c>
      <c r="AQ1158" s="17"/>
      <c r="AR1158" s="17">
        <v>4.7587589850275301E-2</v>
      </c>
      <c r="AS1158" s="17"/>
      <c r="AT1158" s="17">
        <v>5.2409802038579999E-2</v>
      </c>
      <c r="AU1158" s="17"/>
      <c r="AV1158" s="17">
        <v>3.9076220461920497E-2</v>
      </c>
      <c r="AW1158" s="17"/>
      <c r="AX1158" s="17">
        <v>8.7901614873054104E-2</v>
      </c>
      <c r="AY1158" s="17">
        <v>8.15508163426239E-2</v>
      </c>
      <c r="AZ1158" s="17"/>
      <c r="BA1158" s="17">
        <v>9.6078512367650304E-2</v>
      </c>
      <c r="BB1158" s="17">
        <v>7.0790954886178495E-2</v>
      </c>
    </row>
    <row r="1159" spans="2:54">
      <c r="C1159" s="17"/>
      <c r="D1159" s="17"/>
      <c r="E1159" s="17"/>
      <c r="F1159" s="17"/>
      <c r="G1159" s="17"/>
      <c r="H1159" s="17"/>
      <c r="I1159" s="17"/>
      <c r="J1159" s="17"/>
      <c r="K1159" s="17"/>
      <c r="L1159" s="17"/>
      <c r="M1159" s="17"/>
      <c r="N1159" s="17"/>
      <c r="O1159" s="17"/>
      <c r="P1159" s="17"/>
      <c r="Q1159" s="17"/>
      <c r="R1159" s="17"/>
      <c r="S1159" s="17"/>
      <c r="T1159" s="17"/>
      <c r="U1159" s="17"/>
      <c r="V1159" s="17"/>
      <c r="W1159" s="17"/>
      <c r="X1159" s="17"/>
      <c r="Y1159" s="17"/>
      <c r="Z1159" s="17"/>
      <c r="AA1159" s="17"/>
      <c r="AB1159" s="17"/>
      <c r="AC1159" s="17"/>
      <c r="AD1159" s="17"/>
      <c r="AE1159" s="17"/>
      <c r="AF1159" s="17"/>
      <c r="AG1159" s="17"/>
      <c r="AH1159" s="17"/>
      <c r="AI1159" s="17"/>
      <c r="AJ1159" s="17"/>
      <c r="AK1159" s="17"/>
      <c r="AL1159" s="17"/>
      <c r="AM1159" s="17"/>
      <c r="AN1159" s="17"/>
      <c r="AO1159" s="17"/>
      <c r="AP1159" s="17"/>
      <c r="AQ1159" s="17"/>
      <c r="AR1159" s="17"/>
      <c r="AS1159" s="17"/>
      <c r="AT1159" s="17"/>
      <c r="AU1159" s="17"/>
      <c r="AV1159" s="17"/>
      <c r="AW1159" s="17"/>
      <c r="AX1159" s="17"/>
      <c r="AY1159" s="17"/>
      <c r="AZ1159" s="17"/>
      <c r="BA1159" s="17"/>
      <c r="BB1159" s="17"/>
    </row>
    <row r="1160" spans="2:54">
      <c r="B1160" s="6" t="s">
        <v>365</v>
      </c>
      <c r="C1160" s="17"/>
      <c r="D1160" s="17"/>
      <c r="E1160" s="17"/>
      <c r="F1160" s="17"/>
      <c r="G1160" s="17"/>
      <c r="H1160" s="17"/>
      <c r="I1160" s="17"/>
      <c r="J1160" s="17"/>
      <c r="K1160" s="17"/>
      <c r="L1160" s="17"/>
      <c r="M1160" s="17"/>
      <c r="N1160" s="17"/>
      <c r="O1160" s="17"/>
      <c r="P1160" s="17"/>
      <c r="Q1160" s="17"/>
      <c r="R1160" s="17"/>
      <c r="S1160" s="17"/>
      <c r="T1160" s="17"/>
      <c r="U1160" s="17"/>
      <c r="V1160" s="17"/>
      <c r="W1160" s="17"/>
      <c r="X1160" s="17"/>
      <c r="Y1160" s="17"/>
      <c r="Z1160" s="17"/>
      <c r="AA1160" s="17"/>
      <c r="AB1160" s="17"/>
      <c r="AC1160" s="17"/>
      <c r="AD1160" s="17"/>
      <c r="AE1160" s="17"/>
      <c r="AF1160" s="17"/>
      <c r="AG1160" s="17"/>
      <c r="AH1160" s="17"/>
      <c r="AI1160" s="17"/>
      <c r="AJ1160" s="17"/>
      <c r="AK1160" s="17"/>
      <c r="AL1160" s="17"/>
      <c r="AM1160" s="17"/>
      <c r="AN1160" s="17"/>
      <c r="AO1160" s="17"/>
      <c r="AP1160" s="17"/>
      <c r="AQ1160" s="17"/>
      <c r="AR1160" s="17"/>
      <c r="AS1160" s="17"/>
      <c r="AT1160" s="17"/>
      <c r="AU1160" s="17"/>
      <c r="AV1160" s="17"/>
      <c r="AW1160" s="17"/>
      <c r="AX1160" s="17"/>
      <c r="AY1160" s="17"/>
      <c r="AZ1160" s="17"/>
      <c r="BA1160" s="17"/>
      <c r="BB1160" s="17"/>
    </row>
    <row r="1161" spans="2:54">
      <c r="B1161" s="24" t="s">
        <v>29</v>
      </c>
      <c r="C1161" s="17"/>
      <c r="D1161" s="17"/>
      <c r="E1161" s="17"/>
      <c r="F1161" s="17"/>
      <c r="G1161" s="17"/>
      <c r="H1161" s="17"/>
      <c r="I1161" s="17"/>
      <c r="J1161" s="17"/>
      <c r="K1161" s="17"/>
      <c r="L1161" s="17"/>
      <c r="M1161" s="17"/>
      <c r="N1161" s="17"/>
      <c r="O1161" s="17"/>
      <c r="P1161" s="17"/>
      <c r="Q1161" s="17"/>
      <c r="R1161" s="17"/>
      <c r="S1161" s="17"/>
      <c r="T1161" s="17"/>
      <c r="U1161" s="17"/>
      <c r="V1161" s="17"/>
      <c r="W1161" s="17"/>
      <c r="X1161" s="17"/>
      <c r="Y1161" s="17"/>
      <c r="Z1161" s="17"/>
      <c r="AA1161" s="17"/>
      <c r="AB1161" s="17"/>
      <c r="AC1161" s="17"/>
      <c r="AD1161" s="17"/>
      <c r="AE1161" s="17"/>
      <c r="AF1161" s="17"/>
      <c r="AG1161" s="17"/>
      <c r="AH1161" s="17"/>
      <c r="AI1161" s="17"/>
      <c r="AJ1161" s="17"/>
      <c r="AK1161" s="17"/>
      <c r="AL1161" s="17"/>
      <c r="AM1161" s="17"/>
      <c r="AN1161" s="17"/>
      <c r="AO1161" s="17"/>
      <c r="AP1161" s="17"/>
      <c r="AQ1161" s="17"/>
      <c r="AR1161" s="17"/>
      <c r="AS1161" s="17"/>
      <c r="AT1161" s="17"/>
      <c r="AU1161" s="17"/>
      <c r="AV1161" s="17"/>
      <c r="AW1161" s="17"/>
      <c r="AX1161" s="17"/>
      <c r="AY1161" s="17"/>
      <c r="AZ1161" s="17"/>
      <c r="BA1161" s="17"/>
      <c r="BB1161" s="17"/>
    </row>
    <row r="1162" spans="2:54">
      <c r="B1162" t="s">
        <v>354</v>
      </c>
      <c r="C1162" s="17">
        <v>0.222345948383213</v>
      </c>
      <c r="D1162" s="17">
        <v>0.23929099397378001</v>
      </c>
      <c r="E1162" s="17">
        <v>0.20568183295016301</v>
      </c>
      <c r="F1162" s="17"/>
      <c r="G1162" s="17">
        <v>0.26230778103532998</v>
      </c>
      <c r="H1162" s="17">
        <v>0.28942065581152299</v>
      </c>
      <c r="I1162" s="17">
        <v>0.25133606851210899</v>
      </c>
      <c r="J1162" s="17">
        <v>0.19546437611828801</v>
      </c>
      <c r="K1162" s="17">
        <v>0.18859330600341501</v>
      </c>
      <c r="L1162" s="17">
        <v>0.16217111377374399</v>
      </c>
      <c r="M1162" s="17"/>
      <c r="N1162" s="17">
        <v>0.23893312988517501</v>
      </c>
      <c r="O1162" s="17">
        <v>0.19611884926756901</v>
      </c>
      <c r="P1162" s="17">
        <v>0.22991076131605401</v>
      </c>
      <c r="Q1162" s="17">
        <v>0.22369540292888301</v>
      </c>
      <c r="R1162" s="17"/>
      <c r="S1162" s="17">
        <v>0.280979903005799</v>
      </c>
      <c r="T1162" s="17">
        <v>0.150072175216519</v>
      </c>
      <c r="U1162" s="17">
        <v>0.19217389618848599</v>
      </c>
      <c r="V1162" s="17">
        <v>0.24118676912143999</v>
      </c>
      <c r="W1162" s="17">
        <v>0.20224916841173901</v>
      </c>
      <c r="X1162" s="17">
        <v>0.21353355977029601</v>
      </c>
      <c r="Y1162" s="17">
        <v>0.195012528994815</v>
      </c>
      <c r="Z1162" s="17">
        <v>0.22473424293013899</v>
      </c>
      <c r="AA1162" s="17">
        <v>0.257096547570625</v>
      </c>
      <c r="AB1162" s="17">
        <v>0.23113055067323099</v>
      </c>
      <c r="AC1162" s="17">
        <v>0.25073970745099899</v>
      </c>
      <c r="AD1162" s="17">
        <v>0.22847496071999401</v>
      </c>
      <c r="AE1162" s="17"/>
      <c r="AF1162" s="17">
        <v>0.29040478328699498</v>
      </c>
      <c r="AG1162" s="17">
        <v>0.20044478062922999</v>
      </c>
      <c r="AH1162" s="17">
        <v>0.142349057476201</v>
      </c>
      <c r="AI1162" s="17">
        <v>0.19095315632410001</v>
      </c>
      <c r="AJ1162" s="17">
        <v>0.19738503861291701</v>
      </c>
      <c r="AK1162" s="17"/>
      <c r="AL1162" s="17">
        <v>0.20019794814946101</v>
      </c>
      <c r="AM1162" s="17">
        <v>0.19281554464904699</v>
      </c>
      <c r="AN1162" s="17">
        <v>0.236053863088444</v>
      </c>
      <c r="AO1162" s="17">
        <v>0.33005220059922202</v>
      </c>
      <c r="AP1162" s="17">
        <v>0.31312811994052597</v>
      </c>
      <c r="AQ1162" s="17"/>
      <c r="AR1162" s="17">
        <v>0.30150509129865599</v>
      </c>
      <c r="AS1162" s="17"/>
      <c r="AT1162" s="17">
        <v>0.35359776159898598</v>
      </c>
      <c r="AU1162" s="17"/>
      <c r="AV1162" s="17">
        <v>0.31742440545100797</v>
      </c>
      <c r="AW1162" s="17"/>
      <c r="AX1162" s="17">
        <v>0.28558160871688798</v>
      </c>
      <c r="AY1162" s="17">
        <v>0.281493834949893</v>
      </c>
      <c r="AZ1162" s="17"/>
      <c r="BA1162" s="17">
        <v>0.20975833447081399</v>
      </c>
      <c r="BB1162" s="17">
        <v>0.225848437928687</v>
      </c>
    </row>
    <row r="1163" spans="2:54">
      <c r="B1163" t="s">
        <v>355</v>
      </c>
      <c r="C1163" s="17">
        <v>0.37222158610487699</v>
      </c>
      <c r="D1163" s="17">
        <v>0.36963593840574399</v>
      </c>
      <c r="E1163" s="17">
        <v>0.37529341415533701</v>
      </c>
      <c r="F1163" s="17"/>
      <c r="G1163" s="17">
        <v>0.362505197119736</v>
      </c>
      <c r="H1163" s="17">
        <v>0.36537690026729402</v>
      </c>
      <c r="I1163" s="17">
        <v>0.41192117456525201</v>
      </c>
      <c r="J1163" s="17">
        <v>0.37088693537982198</v>
      </c>
      <c r="K1163" s="17">
        <v>0.37379016286479699</v>
      </c>
      <c r="L1163" s="17">
        <v>0.35119241436943699</v>
      </c>
      <c r="M1163" s="17"/>
      <c r="N1163" s="17">
        <v>0.38636320083014097</v>
      </c>
      <c r="O1163" s="17">
        <v>0.37831319396411101</v>
      </c>
      <c r="P1163" s="17">
        <v>0.367151083484754</v>
      </c>
      <c r="Q1163" s="17">
        <v>0.35896328750163498</v>
      </c>
      <c r="R1163" s="17"/>
      <c r="S1163" s="17">
        <v>0.40083880322071203</v>
      </c>
      <c r="T1163" s="17">
        <v>0.39019744609456902</v>
      </c>
      <c r="U1163" s="17">
        <v>0.38256139086336599</v>
      </c>
      <c r="V1163" s="17">
        <v>0.330098986051167</v>
      </c>
      <c r="W1163" s="17">
        <v>0.31690822365527599</v>
      </c>
      <c r="X1163" s="17">
        <v>0.36011579010841299</v>
      </c>
      <c r="Y1163" s="17">
        <v>0.35760100494012398</v>
      </c>
      <c r="Z1163" s="17">
        <v>0.41852485141298501</v>
      </c>
      <c r="AA1163" s="17">
        <v>0.38059192315995699</v>
      </c>
      <c r="AB1163" s="17">
        <v>0.40998402843340298</v>
      </c>
      <c r="AC1163" s="17">
        <v>0.333077175638687</v>
      </c>
      <c r="AD1163" s="17">
        <v>0.32371306253536097</v>
      </c>
      <c r="AE1163" s="17"/>
      <c r="AF1163" s="17">
        <v>0.40264048703102001</v>
      </c>
      <c r="AG1163" s="17">
        <v>0.36953357186168601</v>
      </c>
      <c r="AH1163" s="17">
        <v>0.39263046205953001</v>
      </c>
      <c r="AI1163" s="17">
        <v>0.40287950204282202</v>
      </c>
      <c r="AJ1163" s="17">
        <v>0.31642932002114799</v>
      </c>
      <c r="AK1163" s="17"/>
      <c r="AL1163" s="17">
        <v>0.33904862778815298</v>
      </c>
      <c r="AM1163" s="17">
        <v>0.40390294448564101</v>
      </c>
      <c r="AN1163" s="17">
        <v>0.38625961141118098</v>
      </c>
      <c r="AO1163" s="17">
        <v>0.37585579772412597</v>
      </c>
      <c r="AP1163" s="17">
        <v>0.35551859493189703</v>
      </c>
      <c r="AQ1163" s="17"/>
      <c r="AR1163" s="17">
        <v>0.41236417406624298</v>
      </c>
      <c r="AS1163" s="17"/>
      <c r="AT1163" s="17">
        <v>0.37376274704739898</v>
      </c>
      <c r="AU1163" s="17"/>
      <c r="AV1163" s="17">
        <v>0.398156456175284</v>
      </c>
      <c r="AW1163" s="17"/>
      <c r="AX1163" s="17">
        <v>0.40448078075674798</v>
      </c>
      <c r="AY1163" s="17">
        <v>0.39829402154027199</v>
      </c>
      <c r="AZ1163" s="17"/>
      <c r="BA1163" s="17">
        <v>0.33769438311198502</v>
      </c>
      <c r="BB1163" s="17">
        <v>0.407185030515959</v>
      </c>
    </row>
    <row r="1164" spans="2:54">
      <c r="B1164" t="s">
        <v>356</v>
      </c>
      <c r="C1164" s="17">
        <v>0.23906405410400999</v>
      </c>
      <c r="D1164" s="17">
        <v>0.26333526669683699</v>
      </c>
      <c r="E1164" s="17">
        <v>0.214624240824558</v>
      </c>
      <c r="F1164" s="17"/>
      <c r="G1164" s="17">
        <v>0.247473162987459</v>
      </c>
      <c r="H1164" s="17">
        <v>0.215457548769667</v>
      </c>
      <c r="I1164" s="17">
        <v>0.185366454795036</v>
      </c>
      <c r="J1164" s="17">
        <v>0.25543792559170703</v>
      </c>
      <c r="K1164" s="17">
        <v>0.24945120685432001</v>
      </c>
      <c r="L1164" s="17">
        <v>0.27652855248439201</v>
      </c>
      <c r="M1164" s="17"/>
      <c r="N1164" s="17">
        <v>0.265704052124347</v>
      </c>
      <c r="O1164" s="17">
        <v>0.250498357198219</v>
      </c>
      <c r="P1164" s="17">
        <v>0.234923506681707</v>
      </c>
      <c r="Q1164" s="17">
        <v>0.205112858689462</v>
      </c>
      <c r="R1164" s="17"/>
      <c r="S1164" s="17">
        <v>0.20297273666773499</v>
      </c>
      <c r="T1164" s="17">
        <v>0.275104392051151</v>
      </c>
      <c r="U1164" s="17">
        <v>0.22845579591038701</v>
      </c>
      <c r="V1164" s="17">
        <v>0.262550246172922</v>
      </c>
      <c r="W1164" s="17">
        <v>0.27810131917498199</v>
      </c>
      <c r="X1164" s="17">
        <v>0.235001220410821</v>
      </c>
      <c r="Y1164" s="17">
        <v>0.28142755639950801</v>
      </c>
      <c r="Z1164" s="17">
        <v>0.19304895512515599</v>
      </c>
      <c r="AA1164" s="17">
        <v>0.22666555038313099</v>
      </c>
      <c r="AB1164" s="17">
        <v>0.211722762132141</v>
      </c>
      <c r="AC1164" s="17">
        <v>0.22299626166169101</v>
      </c>
      <c r="AD1164" s="17">
        <v>0.23241428472074099</v>
      </c>
      <c r="AE1164" s="17"/>
      <c r="AF1164" s="17">
        <v>0.203856536165272</v>
      </c>
      <c r="AG1164" s="17">
        <v>0.27397396502036397</v>
      </c>
      <c r="AH1164" s="17">
        <v>0.29480757902708399</v>
      </c>
      <c r="AI1164" s="17">
        <v>0.23589184002977701</v>
      </c>
      <c r="AJ1164" s="17">
        <v>0.27670851595513002</v>
      </c>
      <c r="AK1164" s="17"/>
      <c r="AL1164" s="17">
        <v>0.24037772208852501</v>
      </c>
      <c r="AM1164" s="17">
        <v>0.22435808327682</v>
      </c>
      <c r="AN1164" s="17">
        <v>0.260070994880787</v>
      </c>
      <c r="AO1164" s="17">
        <v>0.218647053720638</v>
      </c>
      <c r="AP1164" s="17">
        <v>0.20671424298796101</v>
      </c>
      <c r="AQ1164" s="17"/>
      <c r="AR1164" s="17">
        <v>0.18644606394011601</v>
      </c>
      <c r="AS1164" s="17"/>
      <c r="AT1164" s="17">
        <v>0.173453708719987</v>
      </c>
      <c r="AU1164" s="17"/>
      <c r="AV1164" s="17">
        <v>0.189949132573968</v>
      </c>
      <c r="AW1164" s="17"/>
      <c r="AX1164" s="17">
        <v>0.19662908740085799</v>
      </c>
      <c r="AY1164" s="17">
        <v>0.19917774321526599</v>
      </c>
      <c r="AZ1164" s="17"/>
      <c r="BA1164" s="17">
        <v>0.25704499571609801</v>
      </c>
      <c r="BB1164" s="17">
        <v>0.23848111199050501</v>
      </c>
    </row>
    <row r="1165" spans="2:54">
      <c r="B1165" t="s">
        <v>357</v>
      </c>
      <c r="C1165" s="17">
        <v>7.31316043812551E-2</v>
      </c>
      <c r="D1165" s="17">
        <v>7.1225910915583501E-2</v>
      </c>
      <c r="E1165" s="17">
        <v>7.5347781810167505E-2</v>
      </c>
      <c r="F1165" s="17"/>
      <c r="G1165" s="17">
        <v>6.5688862791555794E-2</v>
      </c>
      <c r="H1165" s="17">
        <v>5.5237075838866202E-2</v>
      </c>
      <c r="I1165" s="17">
        <v>7.6782949111103199E-2</v>
      </c>
      <c r="J1165" s="17">
        <v>7.7982350319637905E-2</v>
      </c>
      <c r="K1165" s="17">
        <v>6.0927063990752699E-2</v>
      </c>
      <c r="L1165" s="17">
        <v>9.4072432101697703E-2</v>
      </c>
      <c r="M1165" s="17"/>
      <c r="N1165" s="17">
        <v>5.5957478144637099E-2</v>
      </c>
      <c r="O1165" s="17">
        <v>7.1650761570564103E-2</v>
      </c>
      <c r="P1165" s="17">
        <v>9.0080809452278005E-2</v>
      </c>
      <c r="Q1165" s="17">
        <v>7.8118091287817604E-2</v>
      </c>
      <c r="R1165" s="17"/>
      <c r="S1165" s="17">
        <v>6.0373530252545202E-2</v>
      </c>
      <c r="T1165" s="17">
        <v>7.5709865617679506E-2</v>
      </c>
      <c r="U1165" s="17">
        <v>9.51969523520345E-2</v>
      </c>
      <c r="V1165" s="17">
        <v>8.1898415245123202E-2</v>
      </c>
      <c r="W1165" s="17">
        <v>0.125878158724918</v>
      </c>
      <c r="X1165" s="17">
        <v>9.5199440262287896E-2</v>
      </c>
      <c r="Y1165" s="17">
        <v>4.8754149295988397E-2</v>
      </c>
      <c r="Z1165" s="17">
        <v>2.8911080329683599E-2</v>
      </c>
      <c r="AA1165" s="17">
        <v>5.0110569170635902E-2</v>
      </c>
      <c r="AB1165" s="17">
        <v>6.9254435489389102E-2</v>
      </c>
      <c r="AC1165" s="17">
        <v>6.8375888503536195E-2</v>
      </c>
      <c r="AD1165" s="17">
        <v>7.4879831566229405E-2</v>
      </c>
      <c r="AE1165" s="17"/>
      <c r="AF1165" s="17">
        <v>4.4908763117994598E-2</v>
      </c>
      <c r="AG1165" s="17">
        <v>8.2961545393189007E-2</v>
      </c>
      <c r="AH1165" s="17">
        <v>7.6425470645378094E-2</v>
      </c>
      <c r="AI1165" s="17">
        <v>7.6564062249563802E-2</v>
      </c>
      <c r="AJ1165" s="17">
        <v>0.11634552188855</v>
      </c>
      <c r="AK1165" s="17"/>
      <c r="AL1165" s="17">
        <v>9.1003684788589598E-2</v>
      </c>
      <c r="AM1165" s="17">
        <v>7.6290665888618395E-2</v>
      </c>
      <c r="AN1165" s="17">
        <v>5.3236097086650599E-2</v>
      </c>
      <c r="AO1165" s="17">
        <v>4.9837119635594403E-2</v>
      </c>
      <c r="AP1165" s="17">
        <v>7.7693366727352497E-2</v>
      </c>
      <c r="AQ1165" s="17"/>
      <c r="AR1165" s="17">
        <v>4.1659729309888503E-2</v>
      </c>
      <c r="AS1165" s="17"/>
      <c r="AT1165" s="17">
        <v>3.8809088733264399E-2</v>
      </c>
      <c r="AU1165" s="17"/>
      <c r="AV1165" s="17">
        <v>4.0030934558934202E-2</v>
      </c>
      <c r="AW1165" s="17"/>
      <c r="AX1165" s="17">
        <v>4.8441923035698498E-2</v>
      </c>
      <c r="AY1165" s="17">
        <v>4.6220854209850899E-2</v>
      </c>
      <c r="AZ1165" s="17"/>
      <c r="BA1165" s="17">
        <v>9.8704640349074793E-2</v>
      </c>
      <c r="BB1165" s="17">
        <v>5.7292857800865002E-2</v>
      </c>
    </row>
    <row r="1166" spans="2:54">
      <c r="B1166" t="s">
        <v>130</v>
      </c>
      <c r="C1166" s="17">
        <v>9.3236807026645302E-2</v>
      </c>
      <c r="D1166" s="17">
        <v>5.6511890008056703E-2</v>
      </c>
      <c r="E1166" s="17">
        <v>0.12905273025977501</v>
      </c>
      <c r="F1166" s="17"/>
      <c r="G1166" s="17">
        <v>6.2024996065918499E-2</v>
      </c>
      <c r="H1166" s="17">
        <v>7.4507819312649604E-2</v>
      </c>
      <c r="I1166" s="17">
        <v>7.4593353016500996E-2</v>
      </c>
      <c r="J1166" s="17">
        <v>0.100228412590546</v>
      </c>
      <c r="K1166" s="17">
        <v>0.127238260286716</v>
      </c>
      <c r="L1166" s="17">
        <v>0.11603548727073</v>
      </c>
      <c r="M1166" s="17"/>
      <c r="N1166" s="17">
        <v>5.3042139015699603E-2</v>
      </c>
      <c r="O1166" s="17">
        <v>0.10341883799953699</v>
      </c>
      <c r="P1166" s="17">
        <v>7.7933839065206595E-2</v>
      </c>
      <c r="Q1166" s="17">
        <v>0.13411035959220299</v>
      </c>
      <c r="R1166" s="17"/>
      <c r="S1166" s="17">
        <v>5.4835026853208402E-2</v>
      </c>
      <c r="T1166" s="17">
        <v>0.108916121020082</v>
      </c>
      <c r="U1166" s="17">
        <v>0.101611964685727</v>
      </c>
      <c r="V1166" s="17">
        <v>8.4265583409348199E-2</v>
      </c>
      <c r="W1166" s="17">
        <v>7.6863130033085397E-2</v>
      </c>
      <c r="X1166" s="17">
        <v>9.6149989448180997E-2</v>
      </c>
      <c r="Y1166" s="17">
        <v>0.11720476036956499</v>
      </c>
      <c r="Z1166" s="17">
        <v>0.134780870202036</v>
      </c>
      <c r="AA1166" s="17">
        <v>8.5535409715650601E-2</v>
      </c>
      <c r="AB1166" s="17">
        <v>7.7908223271836302E-2</v>
      </c>
      <c r="AC1166" s="17">
        <v>0.124810966745087</v>
      </c>
      <c r="AD1166" s="17">
        <v>0.140517860457676</v>
      </c>
      <c r="AE1166" s="17"/>
      <c r="AF1166" s="17">
        <v>5.81894303987186E-2</v>
      </c>
      <c r="AG1166" s="17">
        <v>7.3086137095531606E-2</v>
      </c>
      <c r="AH1166" s="17">
        <v>9.3787430791806306E-2</v>
      </c>
      <c r="AI1166" s="17">
        <v>9.3711439353737006E-2</v>
      </c>
      <c r="AJ1166" s="17">
        <v>9.3131603522255496E-2</v>
      </c>
      <c r="AK1166" s="17"/>
      <c r="AL1166" s="17">
        <v>0.129372017185272</v>
      </c>
      <c r="AM1166" s="17">
        <v>0.10263276169987499</v>
      </c>
      <c r="AN1166" s="17">
        <v>6.4379433532937499E-2</v>
      </c>
      <c r="AO1166" s="17">
        <v>2.56078283204196E-2</v>
      </c>
      <c r="AP1166" s="17">
        <v>4.6945675412263597E-2</v>
      </c>
      <c r="AQ1166" s="17"/>
      <c r="AR1166" s="17">
        <v>5.8024941385096999E-2</v>
      </c>
      <c r="AS1166" s="17"/>
      <c r="AT1166" s="17">
        <v>6.0376693900363397E-2</v>
      </c>
      <c r="AU1166" s="17"/>
      <c r="AV1166" s="17">
        <v>5.44390712408057E-2</v>
      </c>
      <c r="AW1166" s="17"/>
      <c r="AX1166" s="17">
        <v>6.48666000898072E-2</v>
      </c>
      <c r="AY1166" s="17">
        <v>7.4813546084718005E-2</v>
      </c>
      <c r="AZ1166" s="17"/>
      <c r="BA1166" s="17">
        <v>9.6797646352028394E-2</v>
      </c>
      <c r="BB1166" s="17">
        <v>7.1192561763983697E-2</v>
      </c>
    </row>
    <row r="1167" spans="2:54">
      <c r="C1167" s="17"/>
      <c r="D1167" s="17"/>
      <c r="E1167" s="17"/>
      <c r="F1167" s="17"/>
      <c r="G1167" s="17"/>
      <c r="H1167" s="17"/>
      <c r="I1167" s="17"/>
      <c r="J1167" s="17"/>
      <c r="K1167" s="17"/>
      <c r="L1167" s="17"/>
      <c r="M1167" s="17"/>
      <c r="N1167" s="17"/>
      <c r="O1167" s="17"/>
      <c r="P1167" s="17"/>
      <c r="Q1167" s="17"/>
      <c r="R1167" s="17"/>
      <c r="S1167" s="17"/>
      <c r="T1167" s="17"/>
      <c r="U1167" s="17"/>
      <c r="V1167" s="17"/>
      <c r="W1167" s="17"/>
      <c r="X1167" s="17"/>
      <c r="Y1167" s="17"/>
      <c r="Z1167" s="17"/>
      <c r="AA1167" s="17"/>
      <c r="AB1167" s="17"/>
      <c r="AC1167" s="17"/>
      <c r="AD1167" s="17"/>
      <c r="AE1167" s="17"/>
      <c r="AF1167" s="17"/>
      <c r="AG1167" s="17"/>
      <c r="AH1167" s="17"/>
      <c r="AI1167" s="17"/>
      <c r="AJ1167" s="17"/>
      <c r="AK1167" s="17"/>
      <c r="AL1167" s="17"/>
      <c r="AM1167" s="17"/>
      <c r="AN1167" s="17"/>
      <c r="AO1167" s="17"/>
      <c r="AP1167" s="17"/>
      <c r="AQ1167" s="17"/>
      <c r="AR1167" s="17"/>
      <c r="AS1167" s="17"/>
      <c r="AT1167" s="17"/>
      <c r="AU1167" s="17"/>
      <c r="AV1167" s="17"/>
      <c r="AW1167" s="17"/>
      <c r="AX1167" s="17"/>
      <c r="AY1167" s="17"/>
      <c r="AZ1167" s="17"/>
      <c r="BA1167" s="17"/>
      <c r="BB1167" s="17"/>
    </row>
    <row r="1168" spans="2:54">
      <c r="B1168" s="6" t="s">
        <v>366</v>
      </c>
      <c r="C1168" s="17"/>
      <c r="D1168" s="17"/>
      <c r="E1168" s="17"/>
      <c r="F1168" s="17"/>
      <c r="G1168" s="17"/>
      <c r="H1168" s="17"/>
      <c r="I1168" s="17"/>
      <c r="J1168" s="17"/>
      <c r="K1168" s="17"/>
      <c r="L1168" s="17"/>
      <c r="M1168" s="17"/>
      <c r="N1168" s="17"/>
      <c r="O1168" s="17"/>
      <c r="P1168" s="17"/>
      <c r="Q1168" s="17"/>
      <c r="R1168" s="17"/>
      <c r="S1168" s="17"/>
      <c r="T1168" s="17"/>
      <c r="U1168" s="17"/>
      <c r="V1168" s="17"/>
      <c r="W1168" s="17"/>
      <c r="X1168" s="17"/>
      <c r="Y1168" s="17"/>
      <c r="Z1168" s="17"/>
      <c r="AA1168" s="17"/>
      <c r="AB1168" s="17"/>
      <c r="AC1168" s="17"/>
      <c r="AD1168" s="17"/>
      <c r="AE1168" s="17"/>
      <c r="AF1168" s="17"/>
      <c r="AG1168" s="17"/>
      <c r="AH1168" s="17"/>
      <c r="AI1168" s="17"/>
      <c r="AJ1168" s="17"/>
      <c r="AK1168" s="17"/>
      <c r="AL1168" s="17"/>
      <c r="AM1168" s="17"/>
      <c r="AN1168" s="17"/>
      <c r="AO1168" s="17"/>
      <c r="AP1168" s="17"/>
      <c r="AQ1168" s="17"/>
      <c r="AR1168" s="17"/>
      <c r="AS1168" s="17"/>
      <c r="AT1168" s="17"/>
      <c r="AU1168" s="17"/>
      <c r="AV1168" s="17"/>
      <c r="AW1168" s="17"/>
      <c r="AX1168" s="17"/>
      <c r="AY1168" s="17"/>
      <c r="AZ1168" s="17"/>
      <c r="BA1168" s="17"/>
      <c r="BB1168" s="17"/>
    </row>
    <row r="1169" spans="2:54">
      <c r="B1169" s="24" t="s">
        <v>29</v>
      </c>
      <c r="C1169" s="17"/>
      <c r="D1169" s="17"/>
      <c r="E1169" s="17"/>
      <c r="F1169" s="17"/>
      <c r="G1169" s="17"/>
      <c r="H1169" s="17"/>
      <c r="I1169" s="17"/>
      <c r="J1169" s="17"/>
      <c r="K1169" s="17"/>
      <c r="L1169" s="17"/>
      <c r="M1169" s="17"/>
      <c r="N1169" s="17"/>
      <c r="O1169" s="17"/>
      <c r="P1169" s="17"/>
      <c r="Q1169" s="17"/>
      <c r="R1169" s="17"/>
      <c r="S1169" s="17"/>
      <c r="T1169" s="17"/>
      <c r="U1169" s="17"/>
      <c r="V1169" s="17"/>
      <c r="W1169" s="17"/>
      <c r="X1169" s="17"/>
      <c r="Y1169" s="17"/>
      <c r="Z1169" s="17"/>
      <c r="AA1169" s="17"/>
      <c r="AB1169" s="17"/>
      <c r="AC1169" s="17"/>
      <c r="AD1169" s="17"/>
      <c r="AE1169" s="17"/>
      <c r="AF1169" s="17"/>
      <c r="AG1169" s="17"/>
      <c r="AH1169" s="17"/>
      <c r="AI1169" s="17"/>
      <c r="AJ1169" s="17"/>
      <c r="AK1169" s="17"/>
      <c r="AL1169" s="17"/>
      <c r="AM1169" s="17"/>
      <c r="AN1169" s="17"/>
      <c r="AO1169" s="17"/>
      <c r="AP1169" s="17"/>
      <c r="AQ1169" s="17"/>
      <c r="AR1169" s="17"/>
      <c r="AS1169" s="17"/>
      <c r="AT1169" s="17"/>
      <c r="AU1169" s="17"/>
      <c r="AV1169" s="17"/>
      <c r="AW1169" s="17"/>
      <c r="AX1169" s="17"/>
      <c r="AY1169" s="17"/>
      <c r="AZ1169" s="17"/>
      <c r="BA1169" s="17"/>
      <c r="BB1169" s="17"/>
    </row>
    <row r="1170" spans="2:54">
      <c r="B1170" t="s">
        <v>354</v>
      </c>
      <c r="C1170" s="17">
        <v>0.196702470745095</v>
      </c>
      <c r="D1170" s="17">
        <v>0.20687678861557399</v>
      </c>
      <c r="E1170" s="17">
        <v>0.186412017216943</v>
      </c>
      <c r="F1170" s="17"/>
      <c r="G1170" s="17">
        <v>0.210548255304744</v>
      </c>
      <c r="H1170" s="17">
        <v>0.26648279606685199</v>
      </c>
      <c r="I1170" s="17">
        <v>0.241219034849005</v>
      </c>
      <c r="J1170" s="17">
        <v>0.19875865398626</v>
      </c>
      <c r="K1170" s="17">
        <v>0.161493220214387</v>
      </c>
      <c r="L1170" s="17">
        <v>0.116423845927685</v>
      </c>
      <c r="M1170" s="17"/>
      <c r="N1170" s="17">
        <v>0.22135222077511399</v>
      </c>
      <c r="O1170" s="17">
        <v>0.16483822382371899</v>
      </c>
      <c r="P1170" s="17">
        <v>0.18525098782025401</v>
      </c>
      <c r="Q1170" s="17">
        <v>0.21436722380484499</v>
      </c>
      <c r="R1170" s="17"/>
      <c r="S1170" s="17">
        <v>0.25343883348844698</v>
      </c>
      <c r="T1170" s="17">
        <v>0.135570279572156</v>
      </c>
      <c r="U1170" s="17">
        <v>0.13306500025623899</v>
      </c>
      <c r="V1170" s="17">
        <v>0.18969535599558901</v>
      </c>
      <c r="W1170" s="17">
        <v>0.133966804386</v>
      </c>
      <c r="X1170" s="17">
        <v>0.212613656573512</v>
      </c>
      <c r="Y1170" s="17">
        <v>0.205363533127531</v>
      </c>
      <c r="Z1170" s="17">
        <v>0.21107864964523801</v>
      </c>
      <c r="AA1170" s="17">
        <v>0.24259337724145799</v>
      </c>
      <c r="AB1170" s="17">
        <v>0.195546336483061</v>
      </c>
      <c r="AC1170" s="17">
        <v>0.21305030869784999</v>
      </c>
      <c r="AD1170" s="17">
        <v>0.25245111829232803</v>
      </c>
      <c r="AE1170" s="17"/>
      <c r="AF1170" s="17">
        <v>0.25408217908366298</v>
      </c>
      <c r="AG1170" s="17">
        <v>0.15540213585111201</v>
      </c>
      <c r="AH1170" s="17">
        <v>0.119928642762925</v>
      </c>
      <c r="AI1170" s="17">
        <v>0.202552019384244</v>
      </c>
      <c r="AJ1170" s="17">
        <v>0.184555137489545</v>
      </c>
      <c r="AK1170" s="17"/>
      <c r="AL1170" s="17">
        <v>0.175630629173393</v>
      </c>
      <c r="AM1170" s="17">
        <v>0.16933384308855101</v>
      </c>
      <c r="AN1170" s="17">
        <v>0.20790883234180499</v>
      </c>
      <c r="AO1170" s="17">
        <v>0.284600103748678</v>
      </c>
      <c r="AP1170" s="17">
        <v>0.33394972260844602</v>
      </c>
      <c r="AQ1170" s="17"/>
      <c r="AR1170" s="17">
        <v>0.29375851312281098</v>
      </c>
      <c r="AS1170" s="17"/>
      <c r="AT1170" s="17">
        <v>0.31406811300934301</v>
      </c>
      <c r="AU1170" s="17"/>
      <c r="AV1170" s="17">
        <v>0.31903297177512402</v>
      </c>
      <c r="AW1170" s="17"/>
      <c r="AX1170" s="17">
        <v>0.27945523965793501</v>
      </c>
      <c r="AY1170" s="17">
        <v>0.23227447247562399</v>
      </c>
      <c r="AZ1170" s="17"/>
      <c r="BA1170" s="17">
        <v>0.17848457601357101</v>
      </c>
      <c r="BB1170" s="17">
        <v>0.20293459599298899</v>
      </c>
    </row>
    <row r="1171" spans="2:54">
      <c r="B1171" t="s">
        <v>355</v>
      </c>
      <c r="C1171" s="17">
        <v>0.30628536566425002</v>
      </c>
      <c r="D1171" s="17">
        <v>0.303688188958815</v>
      </c>
      <c r="E1171" s="17">
        <v>0.30906490262990999</v>
      </c>
      <c r="F1171" s="17"/>
      <c r="G1171" s="17">
        <v>0.37419161422779601</v>
      </c>
      <c r="H1171" s="17">
        <v>0.34146852275582701</v>
      </c>
      <c r="I1171" s="17">
        <v>0.31933345495441801</v>
      </c>
      <c r="J1171" s="17">
        <v>0.29777450965013103</v>
      </c>
      <c r="K1171" s="17">
        <v>0.28606946425752</v>
      </c>
      <c r="L1171" s="17">
        <v>0.242698493129332</v>
      </c>
      <c r="M1171" s="17"/>
      <c r="N1171" s="17">
        <v>0.31495041578125199</v>
      </c>
      <c r="O1171" s="17">
        <v>0.307818602731038</v>
      </c>
      <c r="P1171" s="17">
        <v>0.31208533423593299</v>
      </c>
      <c r="Q1171" s="17">
        <v>0.291001448927518</v>
      </c>
      <c r="R1171" s="17"/>
      <c r="S1171" s="17">
        <v>0.36715259702214997</v>
      </c>
      <c r="T1171" s="17">
        <v>0.26758466323116697</v>
      </c>
      <c r="U1171" s="17">
        <v>0.28625352383195402</v>
      </c>
      <c r="V1171" s="17">
        <v>0.26676210289721197</v>
      </c>
      <c r="W1171" s="17">
        <v>0.316712871224963</v>
      </c>
      <c r="X1171" s="17">
        <v>0.26818099269715201</v>
      </c>
      <c r="Y1171" s="17">
        <v>0.30420787972740898</v>
      </c>
      <c r="Z1171" s="17">
        <v>0.32442397781558302</v>
      </c>
      <c r="AA1171" s="17">
        <v>0.32153610706629399</v>
      </c>
      <c r="AB1171" s="17">
        <v>0.35425098667731297</v>
      </c>
      <c r="AC1171" s="17">
        <v>0.24777883753167501</v>
      </c>
      <c r="AD1171" s="17">
        <v>0.33129494814548299</v>
      </c>
      <c r="AE1171" s="17"/>
      <c r="AF1171" s="17">
        <v>0.35178645522243601</v>
      </c>
      <c r="AG1171" s="17">
        <v>0.30422330435773798</v>
      </c>
      <c r="AH1171" s="17">
        <v>0.293360628812397</v>
      </c>
      <c r="AI1171" s="17">
        <v>0.31152489815848999</v>
      </c>
      <c r="AJ1171" s="17">
        <v>0.23517181998463299</v>
      </c>
      <c r="AK1171" s="17"/>
      <c r="AL1171" s="17">
        <v>0.26315678583061602</v>
      </c>
      <c r="AM1171" s="17">
        <v>0.33857078927818701</v>
      </c>
      <c r="AN1171" s="17">
        <v>0.31521122332080898</v>
      </c>
      <c r="AO1171" s="17">
        <v>0.34716430359898598</v>
      </c>
      <c r="AP1171" s="17">
        <v>0.26081024290321397</v>
      </c>
      <c r="AQ1171" s="17"/>
      <c r="AR1171" s="17">
        <v>0.32328499878349698</v>
      </c>
      <c r="AS1171" s="17"/>
      <c r="AT1171" s="17">
        <v>0.32125052487884997</v>
      </c>
      <c r="AU1171" s="17"/>
      <c r="AV1171" s="17">
        <v>0.33621295219932701</v>
      </c>
      <c r="AW1171" s="17"/>
      <c r="AX1171" s="17">
        <v>0.30700642540853901</v>
      </c>
      <c r="AY1171" s="17">
        <v>0.348311457151048</v>
      </c>
      <c r="AZ1171" s="17"/>
      <c r="BA1171" s="17">
        <v>0.26523080441111402</v>
      </c>
      <c r="BB1171" s="17">
        <v>0.32485313259906801</v>
      </c>
    </row>
    <row r="1172" spans="2:54">
      <c r="B1172" t="s">
        <v>356</v>
      </c>
      <c r="C1172" s="17">
        <v>0.27289235494356401</v>
      </c>
      <c r="D1172" s="17">
        <v>0.29035048883527498</v>
      </c>
      <c r="E1172" s="17">
        <v>0.25536507464603903</v>
      </c>
      <c r="F1172" s="17"/>
      <c r="G1172" s="17">
        <v>0.28672202974857502</v>
      </c>
      <c r="H1172" s="17">
        <v>0.238532277655498</v>
      </c>
      <c r="I1172" s="17">
        <v>0.22115637241050701</v>
      </c>
      <c r="J1172" s="17">
        <v>0.27286235430772798</v>
      </c>
      <c r="K1172" s="17">
        <v>0.28558001295894297</v>
      </c>
      <c r="L1172" s="17">
        <v>0.32456624593890898</v>
      </c>
      <c r="M1172" s="17"/>
      <c r="N1172" s="17">
        <v>0.28498197627673</v>
      </c>
      <c r="O1172" s="17">
        <v>0.28935898332552001</v>
      </c>
      <c r="P1172" s="17">
        <v>0.30299543992195999</v>
      </c>
      <c r="Q1172" s="17">
        <v>0.219377534725781</v>
      </c>
      <c r="R1172" s="17"/>
      <c r="S1172" s="17">
        <v>0.23057690277264001</v>
      </c>
      <c r="T1172" s="17">
        <v>0.31541244440114802</v>
      </c>
      <c r="U1172" s="17">
        <v>0.32665186437252702</v>
      </c>
      <c r="V1172" s="17">
        <v>0.28736903490473797</v>
      </c>
      <c r="W1172" s="17">
        <v>0.29576484925748903</v>
      </c>
      <c r="X1172" s="17">
        <v>0.29854443504351402</v>
      </c>
      <c r="Y1172" s="17">
        <v>0.255090280198012</v>
      </c>
      <c r="Z1172" s="17">
        <v>0.20505902818482699</v>
      </c>
      <c r="AA1172" s="17">
        <v>0.24181592240547201</v>
      </c>
      <c r="AB1172" s="17">
        <v>0.250653319470658</v>
      </c>
      <c r="AC1172" s="17">
        <v>0.33698825868418503</v>
      </c>
      <c r="AD1172" s="17">
        <v>0.18031263720157101</v>
      </c>
      <c r="AE1172" s="17"/>
      <c r="AF1172" s="17">
        <v>0.24455649700749299</v>
      </c>
      <c r="AG1172" s="17">
        <v>0.282101427351867</v>
      </c>
      <c r="AH1172" s="17">
        <v>0.34785532126699897</v>
      </c>
      <c r="AI1172" s="17">
        <v>0.29038220493535699</v>
      </c>
      <c r="AJ1172" s="17">
        <v>0.28547428826909799</v>
      </c>
      <c r="AK1172" s="17"/>
      <c r="AL1172" s="17">
        <v>0.26100482154988303</v>
      </c>
      <c r="AM1172" s="17">
        <v>0.26616918745567603</v>
      </c>
      <c r="AN1172" s="17">
        <v>0.30214151094581898</v>
      </c>
      <c r="AO1172" s="17">
        <v>0.25362821143334502</v>
      </c>
      <c r="AP1172" s="17">
        <v>0.246841050956876</v>
      </c>
      <c r="AQ1172" s="17"/>
      <c r="AR1172" s="17">
        <v>0.24207595910218799</v>
      </c>
      <c r="AS1172" s="17"/>
      <c r="AT1172" s="17">
        <v>0.214110022165868</v>
      </c>
      <c r="AU1172" s="17"/>
      <c r="AV1172" s="17">
        <v>0.223683635154177</v>
      </c>
      <c r="AW1172" s="17"/>
      <c r="AX1172" s="17">
        <v>0.238560571927768</v>
      </c>
      <c r="AY1172" s="17">
        <v>0.23892168043836201</v>
      </c>
      <c r="AZ1172" s="17"/>
      <c r="BA1172" s="17">
        <v>0.28043988011362497</v>
      </c>
      <c r="BB1172" s="17">
        <v>0.282486517587624</v>
      </c>
    </row>
    <row r="1173" spans="2:54">
      <c r="B1173" t="s">
        <v>357</v>
      </c>
      <c r="C1173" s="17">
        <v>0.12258765545783799</v>
      </c>
      <c r="D1173" s="17">
        <v>0.13488091374236999</v>
      </c>
      <c r="E1173" s="17">
        <v>0.111180235235371</v>
      </c>
      <c r="F1173" s="17"/>
      <c r="G1173" s="17">
        <v>7.0157837513420696E-2</v>
      </c>
      <c r="H1173" s="17">
        <v>8.2974794443819999E-2</v>
      </c>
      <c r="I1173" s="17">
        <v>0.1192564871357</v>
      </c>
      <c r="J1173" s="17">
        <v>0.141889680427948</v>
      </c>
      <c r="K1173" s="17">
        <v>0.13820931509352699</v>
      </c>
      <c r="L1173" s="17">
        <v>0.16644583433374999</v>
      </c>
      <c r="M1173" s="17"/>
      <c r="N1173" s="17">
        <v>0.11039607043539799</v>
      </c>
      <c r="O1173" s="17">
        <v>0.12979516291677701</v>
      </c>
      <c r="P1173" s="17">
        <v>0.11379399253450501</v>
      </c>
      <c r="Q1173" s="17">
        <v>0.13407195964588001</v>
      </c>
      <c r="R1173" s="17"/>
      <c r="S1173" s="17">
        <v>9.0074418463711101E-2</v>
      </c>
      <c r="T1173" s="17">
        <v>0.153568677576959</v>
      </c>
      <c r="U1173" s="17">
        <v>0.16447152835928</v>
      </c>
      <c r="V1173" s="17">
        <v>0.134641649644207</v>
      </c>
      <c r="W1173" s="17">
        <v>0.157217832542033</v>
      </c>
      <c r="X1173" s="17">
        <v>0.13036074651264301</v>
      </c>
      <c r="Y1173" s="17">
        <v>0.136557102540137</v>
      </c>
      <c r="Z1173" s="17">
        <v>9.0204619465135E-2</v>
      </c>
      <c r="AA1173" s="17">
        <v>9.2757535597269805E-2</v>
      </c>
      <c r="AB1173" s="17">
        <v>0.118367704535334</v>
      </c>
      <c r="AC1173" s="17">
        <v>8.4287221789753203E-2</v>
      </c>
      <c r="AD1173" s="17">
        <v>7.9510204022615702E-2</v>
      </c>
      <c r="AE1173" s="17"/>
      <c r="AF1173" s="17">
        <v>8.1672281631796406E-2</v>
      </c>
      <c r="AG1173" s="17">
        <v>0.15903995665814499</v>
      </c>
      <c r="AH1173" s="17">
        <v>0.13655854612735599</v>
      </c>
      <c r="AI1173" s="17">
        <v>0.10360808586752</v>
      </c>
      <c r="AJ1173" s="17">
        <v>0.17971815670701599</v>
      </c>
      <c r="AK1173" s="17"/>
      <c r="AL1173" s="17">
        <v>0.15754062124134499</v>
      </c>
      <c r="AM1173" s="17">
        <v>0.120039912300982</v>
      </c>
      <c r="AN1173" s="17">
        <v>0.10104991371608001</v>
      </c>
      <c r="AO1173" s="17">
        <v>8.44289729045542E-2</v>
      </c>
      <c r="AP1173" s="17">
        <v>0.118595590407853</v>
      </c>
      <c r="AQ1173" s="17"/>
      <c r="AR1173" s="17">
        <v>8.9149267196439799E-2</v>
      </c>
      <c r="AS1173" s="17"/>
      <c r="AT1173" s="17">
        <v>9.8161263342049498E-2</v>
      </c>
      <c r="AU1173" s="17"/>
      <c r="AV1173" s="17">
        <v>7.6322660963800498E-2</v>
      </c>
      <c r="AW1173" s="17"/>
      <c r="AX1173" s="17">
        <v>0.11024451090309099</v>
      </c>
      <c r="AY1173" s="17">
        <v>9.3469309888216098E-2</v>
      </c>
      <c r="AZ1173" s="17"/>
      <c r="BA1173" s="17">
        <v>0.16879933946620401</v>
      </c>
      <c r="BB1173" s="17">
        <v>0.102452626303409</v>
      </c>
    </row>
    <row r="1174" spans="2:54">
      <c r="B1174" t="s">
        <v>130</v>
      </c>
      <c r="C1174" s="17">
        <v>0.101532153189253</v>
      </c>
      <c r="D1174" s="17">
        <v>6.4203619847965701E-2</v>
      </c>
      <c r="E1174" s="17">
        <v>0.13797777027173799</v>
      </c>
      <c r="F1174" s="17"/>
      <c r="G1174" s="17">
        <v>5.8380263205464397E-2</v>
      </c>
      <c r="H1174" s="17">
        <v>7.0541609078002998E-2</v>
      </c>
      <c r="I1174" s="17">
        <v>9.9034650650369593E-2</v>
      </c>
      <c r="J1174" s="17">
        <v>8.8714801627934006E-2</v>
      </c>
      <c r="K1174" s="17">
        <v>0.12864798747562201</v>
      </c>
      <c r="L1174" s="17">
        <v>0.14986558067032299</v>
      </c>
      <c r="M1174" s="17"/>
      <c r="N1174" s="17">
        <v>6.8319316731506194E-2</v>
      </c>
      <c r="O1174" s="17">
        <v>0.108189027202947</v>
      </c>
      <c r="P1174" s="17">
        <v>8.5874245487347498E-2</v>
      </c>
      <c r="Q1174" s="17">
        <v>0.141181832895975</v>
      </c>
      <c r="R1174" s="17"/>
      <c r="S1174" s="17">
        <v>5.8757248253052001E-2</v>
      </c>
      <c r="T1174" s="17">
        <v>0.12786393521857001</v>
      </c>
      <c r="U1174" s="17">
        <v>8.9558083180001302E-2</v>
      </c>
      <c r="V1174" s="17">
        <v>0.12153185655825401</v>
      </c>
      <c r="W1174" s="17">
        <v>9.6337642589515701E-2</v>
      </c>
      <c r="X1174" s="17">
        <v>9.0300169173179901E-2</v>
      </c>
      <c r="Y1174" s="17">
        <v>9.8781204406911405E-2</v>
      </c>
      <c r="Z1174" s="17">
        <v>0.16923372488921701</v>
      </c>
      <c r="AA1174" s="17">
        <v>0.101297057689507</v>
      </c>
      <c r="AB1174" s="17">
        <v>8.1181652833633905E-2</v>
      </c>
      <c r="AC1174" s="17">
        <v>0.117895373296536</v>
      </c>
      <c r="AD1174" s="17">
        <v>0.15643109233800301</v>
      </c>
      <c r="AE1174" s="17"/>
      <c r="AF1174" s="17">
        <v>6.7902587054611802E-2</v>
      </c>
      <c r="AG1174" s="17">
        <v>9.9233175781138105E-2</v>
      </c>
      <c r="AH1174" s="17">
        <v>0.102296861030324</v>
      </c>
      <c r="AI1174" s="17">
        <v>9.1932791654390195E-2</v>
      </c>
      <c r="AJ1174" s="17">
        <v>0.11508059754970699</v>
      </c>
      <c r="AK1174" s="17"/>
      <c r="AL1174" s="17">
        <v>0.14266714220476301</v>
      </c>
      <c r="AM1174" s="17">
        <v>0.105886267876604</v>
      </c>
      <c r="AN1174" s="17">
        <v>7.3688519675487299E-2</v>
      </c>
      <c r="AO1174" s="17">
        <v>3.0178408314435801E-2</v>
      </c>
      <c r="AP1174" s="17">
        <v>3.9803393123611003E-2</v>
      </c>
      <c r="AQ1174" s="17"/>
      <c r="AR1174" s="17">
        <v>5.1731261795064598E-2</v>
      </c>
      <c r="AS1174" s="17"/>
      <c r="AT1174" s="17">
        <v>5.2410076603889397E-2</v>
      </c>
      <c r="AU1174" s="17"/>
      <c r="AV1174" s="17">
        <v>4.47477799075712E-2</v>
      </c>
      <c r="AW1174" s="17"/>
      <c r="AX1174" s="17">
        <v>6.4733252102666297E-2</v>
      </c>
      <c r="AY1174" s="17">
        <v>8.7023080046749204E-2</v>
      </c>
      <c r="AZ1174" s="17"/>
      <c r="BA1174" s="17">
        <v>0.107045399995486</v>
      </c>
      <c r="BB1174" s="17">
        <v>8.7273127516910604E-2</v>
      </c>
    </row>
    <row r="1175" spans="2:54">
      <c r="C1175" s="17"/>
      <c r="D1175" s="17"/>
      <c r="E1175" s="17"/>
      <c r="F1175" s="17"/>
      <c r="G1175" s="17"/>
      <c r="H1175" s="17"/>
      <c r="I1175" s="17"/>
      <c r="J1175" s="17"/>
      <c r="K1175" s="17"/>
      <c r="L1175" s="17"/>
      <c r="M1175" s="17"/>
      <c r="N1175" s="17"/>
      <c r="O1175" s="17"/>
      <c r="P1175" s="17"/>
      <c r="Q1175" s="17"/>
      <c r="R1175" s="17"/>
      <c r="S1175" s="17"/>
      <c r="T1175" s="17"/>
      <c r="U1175" s="17"/>
      <c r="V1175" s="17"/>
      <c r="W1175" s="17"/>
      <c r="X1175" s="17"/>
      <c r="Y1175" s="17"/>
      <c r="Z1175" s="17"/>
      <c r="AA1175" s="17"/>
      <c r="AB1175" s="17"/>
      <c r="AC1175" s="17"/>
      <c r="AD1175" s="17"/>
      <c r="AE1175" s="17"/>
      <c r="AF1175" s="17"/>
      <c r="AG1175" s="17"/>
      <c r="AH1175" s="17"/>
      <c r="AI1175" s="17"/>
      <c r="AJ1175" s="17"/>
      <c r="AK1175" s="17"/>
      <c r="AL1175" s="17"/>
      <c r="AM1175" s="17"/>
      <c r="AN1175" s="17"/>
      <c r="AO1175" s="17"/>
      <c r="AP1175" s="17"/>
      <c r="AQ1175" s="17"/>
      <c r="AR1175" s="17"/>
      <c r="AS1175" s="17"/>
      <c r="AT1175" s="17"/>
      <c r="AU1175" s="17"/>
      <c r="AV1175" s="17"/>
      <c r="AW1175" s="17"/>
      <c r="AX1175" s="17"/>
      <c r="AY1175" s="17"/>
      <c r="AZ1175" s="17"/>
      <c r="BA1175" s="17"/>
      <c r="BB1175" s="17"/>
    </row>
    <row r="1176" spans="2:54">
      <c r="B1176" s="6" t="s">
        <v>367</v>
      </c>
      <c r="C1176" s="17"/>
      <c r="D1176" s="17"/>
      <c r="E1176" s="17"/>
      <c r="F1176" s="17"/>
      <c r="G1176" s="17"/>
      <c r="H1176" s="17"/>
      <c r="I1176" s="17"/>
      <c r="J1176" s="17"/>
      <c r="K1176" s="17"/>
      <c r="L1176" s="17"/>
      <c r="M1176" s="17"/>
      <c r="N1176" s="17"/>
      <c r="O1176" s="17"/>
      <c r="P1176" s="17"/>
      <c r="Q1176" s="17"/>
      <c r="R1176" s="17"/>
      <c r="S1176" s="17"/>
      <c r="T1176" s="17"/>
      <c r="U1176" s="17"/>
      <c r="V1176" s="17"/>
      <c r="W1176" s="17"/>
      <c r="X1176" s="17"/>
      <c r="Y1176" s="17"/>
      <c r="Z1176" s="17"/>
      <c r="AA1176" s="17"/>
      <c r="AB1176" s="17"/>
      <c r="AC1176" s="17"/>
      <c r="AD1176" s="17"/>
      <c r="AE1176" s="17"/>
      <c r="AF1176" s="17"/>
      <c r="AG1176" s="17"/>
      <c r="AH1176" s="17"/>
      <c r="AI1176" s="17"/>
      <c r="AJ1176" s="17"/>
      <c r="AK1176" s="17"/>
      <c r="AL1176" s="17"/>
      <c r="AM1176" s="17"/>
      <c r="AN1176" s="17"/>
      <c r="AO1176" s="17"/>
      <c r="AP1176" s="17"/>
      <c r="AQ1176" s="17"/>
      <c r="AR1176" s="17"/>
      <c r="AS1176" s="17"/>
      <c r="AT1176" s="17"/>
      <c r="AU1176" s="17"/>
      <c r="AV1176" s="17"/>
      <c r="AW1176" s="17"/>
      <c r="AX1176" s="17"/>
      <c r="AY1176" s="17"/>
      <c r="AZ1176" s="17"/>
      <c r="BA1176" s="17"/>
      <c r="BB1176" s="17"/>
    </row>
    <row r="1177" spans="2:54">
      <c r="B1177" s="24" t="s">
        <v>29</v>
      </c>
      <c r="C1177" s="17"/>
      <c r="D1177" s="17"/>
      <c r="E1177" s="17"/>
      <c r="F1177" s="17"/>
      <c r="G1177" s="17"/>
      <c r="H1177" s="17"/>
      <c r="I1177" s="17"/>
      <c r="J1177" s="17"/>
      <c r="K1177" s="17"/>
      <c r="L1177" s="17"/>
      <c r="M1177" s="17"/>
      <c r="N1177" s="17"/>
      <c r="O1177" s="17"/>
      <c r="P1177" s="17"/>
      <c r="Q1177" s="17"/>
      <c r="R1177" s="17"/>
      <c r="S1177" s="17"/>
      <c r="T1177" s="17"/>
      <c r="U1177" s="17"/>
      <c r="V1177" s="17"/>
      <c r="W1177" s="17"/>
      <c r="X1177" s="17"/>
      <c r="Y1177" s="17"/>
      <c r="Z1177" s="17"/>
      <c r="AA1177" s="17"/>
      <c r="AB1177" s="17"/>
      <c r="AC1177" s="17"/>
      <c r="AD1177" s="17"/>
      <c r="AE1177" s="17"/>
      <c r="AF1177" s="17"/>
      <c r="AG1177" s="17"/>
      <c r="AH1177" s="17"/>
      <c r="AI1177" s="17"/>
      <c r="AJ1177" s="17"/>
      <c r="AK1177" s="17"/>
      <c r="AL1177" s="17"/>
      <c r="AM1177" s="17"/>
      <c r="AN1177" s="17"/>
      <c r="AO1177" s="17"/>
      <c r="AP1177" s="17"/>
      <c r="AQ1177" s="17"/>
      <c r="AR1177" s="17"/>
      <c r="AS1177" s="17"/>
      <c r="AT1177" s="17"/>
      <c r="AU1177" s="17"/>
      <c r="AV1177" s="17"/>
      <c r="AW1177" s="17"/>
      <c r="AX1177" s="17"/>
      <c r="AY1177" s="17"/>
      <c r="AZ1177" s="17"/>
      <c r="BA1177" s="17"/>
      <c r="BB1177" s="17"/>
    </row>
    <row r="1178" spans="2:54">
      <c r="B1178" t="s">
        <v>310</v>
      </c>
      <c r="C1178" s="17">
        <v>0.26828792888797698</v>
      </c>
      <c r="D1178" s="17">
        <v>0.33224641651160502</v>
      </c>
      <c r="E1178" s="17">
        <v>0.207142316032006</v>
      </c>
      <c r="F1178" s="17"/>
      <c r="G1178" s="17">
        <v>0.22910453143560799</v>
      </c>
      <c r="H1178" s="17">
        <v>0.30137336861428299</v>
      </c>
      <c r="I1178" s="17">
        <v>0.29084739559617601</v>
      </c>
      <c r="J1178" s="17">
        <v>0.29688990478563398</v>
      </c>
      <c r="K1178" s="17">
        <v>0.24512125229951501</v>
      </c>
      <c r="L1178" s="17">
        <v>0.24029036575274601</v>
      </c>
      <c r="M1178" s="17"/>
      <c r="N1178" s="17">
        <v>0.33277522976685298</v>
      </c>
      <c r="O1178" s="17">
        <v>0.244154552130351</v>
      </c>
      <c r="P1178" s="17">
        <v>0.25664693657721699</v>
      </c>
      <c r="Q1178" s="17">
        <v>0.23481560285682701</v>
      </c>
      <c r="R1178" s="17"/>
      <c r="S1178" s="17">
        <v>0.31887088178527601</v>
      </c>
      <c r="T1178" s="17">
        <v>0.26785207713897502</v>
      </c>
      <c r="U1178" s="17">
        <v>0.258126186809439</v>
      </c>
      <c r="V1178" s="17">
        <v>0.24954287375768999</v>
      </c>
      <c r="W1178" s="17">
        <v>0.17510665859171801</v>
      </c>
      <c r="X1178" s="17">
        <v>0.24711903806212199</v>
      </c>
      <c r="Y1178" s="17">
        <v>0.29383010445675001</v>
      </c>
      <c r="Z1178" s="17">
        <v>0.31400656648922298</v>
      </c>
      <c r="AA1178" s="17">
        <v>0.27995842692508299</v>
      </c>
      <c r="AB1178" s="17">
        <v>0.26919640795854299</v>
      </c>
      <c r="AC1178" s="17">
        <v>0.26157274703330202</v>
      </c>
      <c r="AD1178" s="17">
        <v>0.23510729358652399</v>
      </c>
      <c r="AE1178" s="17"/>
      <c r="AF1178" s="17">
        <v>0.32970158859110499</v>
      </c>
      <c r="AG1178" s="17">
        <v>0.29141373546865201</v>
      </c>
      <c r="AH1178" s="17">
        <v>0.24700888214186401</v>
      </c>
      <c r="AI1178" s="17">
        <v>0.23383758151884201</v>
      </c>
      <c r="AJ1178" s="17">
        <v>0.22257165560374401</v>
      </c>
      <c r="AK1178" s="17"/>
      <c r="AL1178" s="17">
        <v>0.225438641903738</v>
      </c>
      <c r="AM1178" s="17">
        <v>0.23526258968577801</v>
      </c>
      <c r="AN1178" s="17">
        <v>0.275127610578008</v>
      </c>
      <c r="AO1178" s="17">
        <v>0.39075309544773801</v>
      </c>
      <c r="AP1178" s="17">
        <v>0.424775455116914</v>
      </c>
      <c r="AQ1178" s="17"/>
      <c r="AR1178" s="17">
        <v>0.39364353350500297</v>
      </c>
      <c r="AS1178" s="17"/>
      <c r="AT1178" s="17">
        <v>0.40450629435524199</v>
      </c>
      <c r="AU1178" s="17"/>
      <c r="AV1178" s="17">
        <v>0.42895013844540603</v>
      </c>
      <c r="AW1178" s="17"/>
      <c r="AX1178" s="17">
        <v>0.39512098723683198</v>
      </c>
      <c r="AY1178" s="17">
        <v>0.29935328708768699</v>
      </c>
      <c r="AZ1178" s="17"/>
      <c r="BA1178" s="17">
        <v>0.27025020777606501</v>
      </c>
      <c r="BB1178" s="17">
        <v>0.29822572186704699</v>
      </c>
    </row>
    <row r="1179" spans="2:54">
      <c r="B1179" t="s">
        <v>311</v>
      </c>
      <c r="C1179" s="17">
        <v>0.40937172286583901</v>
      </c>
      <c r="D1179" s="17">
        <v>0.40056441491093497</v>
      </c>
      <c r="E1179" s="17">
        <v>0.41615585769605201</v>
      </c>
      <c r="F1179" s="17"/>
      <c r="G1179" s="17">
        <v>0.45919272341169198</v>
      </c>
      <c r="H1179" s="17">
        <v>0.39909289083553401</v>
      </c>
      <c r="I1179" s="17">
        <v>0.41775360370509101</v>
      </c>
      <c r="J1179" s="17">
        <v>0.36919240138957898</v>
      </c>
      <c r="K1179" s="17">
        <v>0.42743214791673301</v>
      </c>
      <c r="L1179" s="17">
        <v>0.39890752694373899</v>
      </c>
      <c r="M1179" s="17"/>
      <c r="N1179" s="17">
        <v>0.40974807561438797</v>
      </c>
      <c r="O1179" s="17">
        <v>0.42084833035152303</v>
      </c>
      <c r="P1179" s="17">
        <v>0.42116346721460901</v>
      </c>
      <c r="Q1179" s="17">
        <v>0.393038694969716</v>
      </c>
      <c r="R1179" s="17"/>
      <c r="S1179" s="17">
        <v>0.399001960434887</v>
      </c>
      <c r="T1179" s="17">
        <v>0.41170879280450401</v>
      </c>
      <c r="U1179" s="17">
        <v>0.38309782835071299</v>
      </c>
      <c r="V1179" s="17">
        <v>0.43516658221885302</v>
      </c>
      <c r="W1179" s="17">
        <v>0.43123446453743303</v>
      </c>
      <c r="X1179" s="17">
        <v>0.44359072426844798</v>
      </c>
      <c r="Y1179" s="17">
        <v>0.32967419770793199</v>
      </c>
      <c r="Z1179" s="17">
        <v>0.411752416833498</v>
      </c>
      <c r="AA1179" s="17">
        <v>0.42560388542192101</v>
      </c>
      <c r="AB1179" s="17">
        <v>0.42663130399295002</v>
      </c>
      <c r="AC1179" s="17">
        <v>0.40687483615355602</v>
      </c>
      <c r="AD1179" s="17">
        <v>0.38956964929295301</v>
      </c>
      <c r="AE1179" s="17"/>
      <c r="AF1179" s="17">
        <v>0.437010156240004</v>
      </c>
      <c r="AG1179" s="17">
        <v>0.40587397042983397</v>
      </c>
      <c r="AH1179" s="17">
        <v>0.41742493023210597</v>
      </c>
      <c r="AI1179" s="17">
        <v>0.415434914650474</v>
      </c>
      <c r="AJ1179" s="17">
        <v>0.39546942530572698</v>
      </c>
      <c r="AK1179" s="17"/>
      <c r="AL1179" s="17">
        <v>0.38678732143091299</v>
      </c>
      <c r="AM1179" s="17">
        <v>0.43043118826754601</v>
      </c>
      <c r="AN1179" s="17">
        <v>0.43942756444180298</v>
      </c>
      <c r="AO1179" s="17">
        <v>0.40422144543833499</v>
      </c>
      <c r="AP1179" s="17">
        <v>0.32328545219370503</v>
      </c>
      <c r="AQ1179" s="17"/>
      <c r="AR1179" s="17">
        <v>0.38401775190265702</v>
      </c>
      <c r="AS1179" s="17"/>
      <c r="AT1179" s="17">
        <v>0.39800082871895798</v>
      </c>
      <c r="AU1179" s="17"/>
      <c r="AV1179" s="17">
        <v>0.37832260421564801</v>
      </c>
      <c r="AW1179" s="17"/>
      <c r="AX1179" s="17">
        <v>0.35282620048936503</v>
      </c>
      <c r="AY1179" s="17">
        <v>0.44327408286213299</v>
      </c>
      <c r="AZ1179" s="17"/>
      <c r="BA1179" s="17">
        <v>0.39135772971195998</v>
      </c>
      <c r="BB1179" s="17">
        <v>0.42170292901063</v>
      </c>
    </row>
    <row r="1180" spans="2:54">
      <c r="B1180" t="s">
        <v>312</v>
      </c>
      <c r="C1180" s="17">
        <v>0.25598806341577401</v>
      </c>
      <c r="D1180" s="17">
        <v>0.213264405382249</v>
      </c>
      <c r="E1180" s="17">
        <v>0.29838845664131902</v>
      </c>
      <c r="F1180" s="17"/>
      <c r="G1180" s="17">
        <v>0.23806950798736401</v>
      </c>
      <c r="H1180" s="17">
        <v>0.22446625906034001</v>
      </c>
      <c r="I1180" s="17">
        <v>0.234588808990882</v>
      </c>
      <c r="J1180" s="17">
        <v>0.28087796947610499</v>
      </c>
      <c r="K1180" s="17">
        <v>0.25622974451807301</v>
      </c>
      <c r="L1180" s="17">
        <v>0.29099988989751802</v>
      </c>
      <c r="M1180" s="17"/>
      <c r="N1180" s="17">
        <v>0.21332161532432001</v>
      </c>
      <c r="O1180" s="17">
        <v>0.270389118630873</v>
      </c>
      <c r="P1180" s="17">
        <v>0.24329649141287901</v>
      </c>
      <c r="Q1180" s="17">
        <v>0.29379097658852799</v>
      </c>
      <c r="R1180" s="17"/>
      <c r="S1180" s="17">
        <v>0.22356811335850299</v>
      </c>
      <c r="T1180" s="17">
        <v>0.24564564148516499</v>
      </c>
      <c r="U1180" s="17">
        <v>0.29551933909899197</v>
      </c>
      <c r="V1180" s="17">
        <v>0.23963934348018701</v>
      </c>
      <c r="W1180" s="17">
        <v>0.34297159467573402</v>
      </c>
      <c r="X1180" s="17">
        <v>0.23735613502224301</v>
      </c>
      <c r="Y1180" s="17">
        <v>0.27331459055333601</v>
      </c>
      <c r="Z1180" s="17">
        <v>0.23014081139124201</v>
      </c>
      <c r="AA1180" s="17">
        <v>0.24126844297929201</v>
      </c>
      <c r="AB1180" s="17">
        <v>0.26334592318852101</v>
      </c>
      <c r="AC1180" s="17">
        <v>0.230719573322898</v>
      </c>
      <c r="AD1180" s="17">
        <v>0.31046664365437698</v>
      </c>
      <c r="AE1180" s="17"/>
      <c r="AF1180" s="17">
        <v>0.19810345371579599</v>
      </c>
      <c r="AG1180" s="17">
        <v>0.24822871183884701</v>
      </c>
      <c r="AH1180" s="17">
        <v>0.25527027022842702</v>
      </c>
      <c r="AI1180" s="17">
        <v>0.25864272455309001</v>
      </c>
      <c r="AJ1180" s="17">
        <v>0.296420430260107</v>
      </c>
      <c r="AK1180" s="17"/>
      <c r="AL1180" s="17">
        <v>0.30958330306799098</v>
      </c>
      <c r="AM1180" s="17">
        <v>0.268520215575002</v>
      </c>
      <c r="AN1180" s="17">
        <v>0.22616007475414601</v>
      </c>
      <c r="AO1180" s="17">
        <v>0.16613273377958701</v>
      </c>
      <c r="AP1180" s="17">
        <v>0.196800390338535</v>
      </c>
      <c r="AQ1180" s="17"/>
      <c r="AR1180" s="17">
        <v>0.17369087190027699</v>
      </c>
      <c r="AS1180" s="17"/>
      <c r="AT1180" s="17">
        <v>0.13463511613169099</v>
      </c>
      <c r="AU1180" s="17"/>
      <c r="AV1180" s="17">
        <v>0.15954526284116199</v>
      </c>
      <c r="AW1180" s="17"/>
      <c r="AX1180" s="17">
        <v>0.21187878391676501</v>
      </c>
      <c r="AY1180" s="17">
        <v>0.20122386939367601</v>
      </c>
      <c r="AZ1180" s="17"/>
      <c r="BA1180" s="17">
        <v>0.27426590419421698</v>
      </c>
      <c r="BB1180" s="17">
        <v>0.219135824950345</v>
      </c>
    </row>
    <row r="1181" spans="2:54">
      <c r="B1181" t="s">
        <v>313</v>
      </c>
      <c r="C1181" s="17">
        <v>3.8246733892207903E-2</v>
      </c>
      <c r="D1181" s="17">
        <v>3.23090171418806E-2</v>
      </c>
      <c r="E1181" s="17">
        <v>4.4230259394543101E-2</v>
      </c>
      <c r="F1181" s="17"/>
      <c r="G1181" s="17">
        <v>4.3578946444355497E-2</v>
      </c>
      <c r="H1181" s="17">
        <v>4.5205759107270503E-2</v>
      </c>
      <c r="I1181" s="17">
        <v>3.3062084163379503E-2</v>
      </c>
      <c r="J1181" s="17">
        <v>3.7886201908527602E-2</v>
      </c>
      <c r="K1181" s="17">
        <v>3.8617719404642703E-2</v>
      </c>
      <c r="L1181" s="17">
        <v>3.3332446326142399E-2</v>
      </c>
      <c r="M1181" s="17"/>
      <c r="N1181" s="17">
        <v>3.12840669303436E-2</v>
      </c>
      <c r="O1181" s="17">
        <v>3.8197745542021502E-2</v>
      </c>
      <c r="P1181" s="17">
        <v>5.00777467605334E-2</v>
      </c>
      <c r="Q1181" s="17">
        <v>3.6486043135084599E-2</v>
      </c>
      <c r="R1181" s="17"/>
      <c r="S1181" s="17">
        <v>3.0621129880642702E-2</v>
      </c>
      <c r="T1181" s="17">
        <v>4.4101439425514803E-2</v>
      </c>
      <c r="U1181" s="17">
        <v>3.9453596897797302E-2</v>
      </c>
      <c r="V1181" s="17">
        <v>3.6828582572741402E-2</v>
      </c>
      <c r="W1181" s="17">
        <v>3.3114325731036801E-2</v>
      </c>
      <c r="X1181" s="17">
        <v>3.4563865295471299E-2</v>
      </c>
      <c r="Y1181" s="17">
        <v>6.3028954892690406E-2</v>
      </c>
      <c r="Z1181" s="17">
        <v>2.25155678659721E-2</v>
      </c>
      <c r="AA1181" s="17">
        <v>3.8057255210298402E-2</v>
      </c>
      <c r="AB1181" s="17">
        <v>2.24394944760203E-2</v>
      </c>
      <c r="AC1181" s="17">
        <v>4.4463527178797903E-2</v>
      </c>
      <c r="AD1181" s="17">
        <v>6.4856413466145998E-2</v>
      </c>
      <c r="AE1181" s="17"/>
      <c r="AF1181" s="17">
        <v>2.2714643777143498E-2</v>
      </c>
      <c r="AG1181" s="17">
        <v>3.80823719391718E-2</v>
      </c>
      <c r="AH1181" s="17">
        <v>5.0594579673378402E-2</v>
      </c>
      <c r="AI1181" s="17">
        <v>5.1669509024509799E-2</v>
      </c>
      <c r="AJ1181" s="17">
        <v>5.92260192991024E-2</v>
      </c>
      <c r="AK1181" s="17"/>
      <c r="AL1181" s="17">
        <v>5.0325871316942099E-2</v>
      </c>
      <c r="AM1181" s="17">
        <v>2.9395278749877799E-2</v>
      </c>
      <c r="AN1181" s="17">
        <v>4.1352883129815901E-2</v>
      </c>
      <c r="AO1181" s="17">
        <v>2.8239150096069501E-2</v>
      </c>
      <c r="AP1181" s="17">
        <v>1.43343211333881E-2</v>
      </c>
      <c r="AQ1181" s="17"/>
      <c r="AR1181" s="17">
        <v>4.2403341247557298E-2</v>
      </c>
      <c r="AS1181" s="17"/>
      <c r="AT1181" s="17">
        <v>6.2857760794108597E-2</v>
      </c>
      <c r="AU1181" s="17"/>
      <c r="AV1181" s="17">
        <v>2.2165011135473998E-2</v>
      </c>
      <c r="AW1181" s="17"/>
      <c r="AX1181" s="17">
        <v>3.0595253580743401E-2</v>
      </c>
      <c r="AY1181" s="17">
        <v>3.7147242922786698E-2</v>
      </c>
      <c r="AZ1181" s="17"/>
      <c r="BA1181" s="17">
        <v>3.26374079198695E-2</v>
      </c>
      <c r="BB1181" s="17">
        <v>4.1633839376566097E-2</v>
      </c>
    </row>
    <row r="1182" spans="2:54">
      <c r="B1182" t="s">
        <v>314</v>
      </c>
      <c r="C1182" s="17">
        <v>8.8196583574652702E-3</v>
      </c>
      <c r="D1182" s="17">
        <v>9.5618215195663395E-3</v>
      </c>
      <c r="E1182" s="17">
        <v>8.1378706893994405E-3</v>
      </c>
      <c r="F1182" s="17"/>
      <c r="G1182" s="17">
        <v>8.3693329466080803E-3</v>
      </c>
      <c r="H1182" s="17">
        <v>9.3505845724576996E-3</v>
      </c>
      <c r="I1182" s="17">
        <v>4.8623995135422702E-3</v>
      </c>
      <c r="J1182" s="17">
        <v>5.7675670753983199E-3</v>
      </c>
      <c r="K1182" s="17">
        <v>1.27800065714273E-2</v>
      </c>
      <c r="L1182" s="17">
        <v>1.17390054685057E-2</v>
      </c>
      <c r="M1182" s="17"/>
      <c r="N1182" s="17">
        <v>3.1043929212620702E-3</v>
      </c>
      <c r="O1182" s="17">
        <v>9.7256290661567706E-3</v>
      </c>
      <c r="P1182" s="17">
        <v>6.7028644881398803E-3</v>
      </c>
      <c r="Q1182" s="17">
        <v>1.3911115398042699E-2</v>
      </c>
      <c r="R1182" s="17"/>
      <c r="S1182" s="17">
        <v>1.29332020881968E-2</v>
      </c>
      <c r="T1182" s="17">
        <v>1.21733764232477E-2</v>
      </c>
      <c r="U1182" s="17">
        <v>1.0243381620108599E-2</v>
      </c>
      <c r="V1182" s="17">
        <v>1.99972653915368E-2</v>
      </c>
      <c r="W1182" s="17">
        <v>9.2944530992453995E-3</v>
      </c>
      <c r="X1182" s="17">
        <v>5.1615774159981002E-3</v>
      </c>
      <c r="Y1182" s="17">
        <v>3.9653600356527301E-3</v>
      </c>
      <c r="Z1182" s="17">
        <v>7.8403465847172397E-3</v>
      </c>
      <c r="AA1182" s="17">
        <v>0</v>
      </c>
      <c r="AB1182" s="17">
        <v>4.5502014245660301E-3</v>
      </c>
      <c r="AC1182" s="17">
        <v>1.3029996890513E-2</v>
      </c>
      <c r="AD1182" s="17">
        <v>0</v>
      </c>
      <c r="AE1182" s="17"/>
      <c r="AF1182" s="17">
        <v>4.7371719407133597E-3</v>
      </c>
      <c r="AG1182" s="17">
        <v>3.4181217712864098E-3</v>
      </c>
      <c r="AH1182" s="17">
        <v>1.1931513382619999E-2</v>
      </c>
      <c r="AI1182" s="17">
        <v>1.45075050940496E-2</v>
      </c>
      <c r="AJ1182" s="17">
        <v>1.53540684261996E-2</v>
      </c>
      <c r="AK1182" s="17"/>
      <c r="AL1182" s="17">
        <v>6.8390067844539002E-3</v>
      </c>
      <c r="AM1182" s="17">
        <v>8.7105068988364703E-3</v>
      </c>
      <c r="AN1182" s="17">
        <v>7.5857520136140702E-3</v>
      </c>
      <c r="AO1182" s="17">
        <v>5.1310340514994198E-3</v>
      </c>
      <c r="AP1182" s="17">
        <v>1.27855180451735E-2</v>
      </c>
      <c r="AQ1182" s="17"/>
      <c r="AR1182" s="17">
        <v>2.2918188014996398E-3</v>
      </c>
      <c r="AS1182" s="17"/>
      <c r="AT1182" s="17">
        <v>0</v>
      </c>
      <c r="AU1182" s="17"/>
      <c r="AV1182" s="17">
        <v>4.0433859820406702E-3</v>
      </c>
      <c r="AW1182" s="17"/>
      <c r="AX1182" s="17">
        <v>9.5787747762944592E-3</v>
      </c>
      <c r="AY1182" s="17">
        <v>5.1554408642254497E-3</v>
      </c>
      <c r="AZ1182" s="17"/>
      <c r="BA1182" s="17">
        <v>1.46473686281528E-2</v>
      </c>
      <c r="BB1182" s="17">
        <v>5.4210938039149998E-3</v>
      </c>
    </row>
    <row r="1183" spans="2:54">
      <c r="B1183" t="s">
        <v>130</v>
      </c>
      <c r="C1183" s="17">
        <v>1.9285892580737301E-2</v>
      </c>
      <c r="D1183" s="17">
        <v>1.2053924533764301E-2</v>
      </c>
      <c r="E1183" s="17">
        <v>2.5945239546679801E-2</v>
      </c>
      <c r="F1183" s="17"/>
      <c r="G1183" s="17">
        <v>2.1684957774371998E-2</v>
      </c>
      <c r="H1183" s="17">
        <v>2.0511137810115699E-2</v>
      </c>
      <c r="I1183" s="17">
        <v>1.8885708030929E-2</v>
      </c>
      <c r="J1183" s="17">
        <v>9.3859553647555796E-3</v>
      </c>
      <c r="K1183" s="17">
        <v>1.9819129289608699E-2</v>
      </c>
      <c r="L1183" s="17">
        <v>2.4730765611349199E-2</v>
      </c>
      <c r="M1183" s="17"/>
      <c r="N1183" s="17">
        <v>9.7666194428340809E-3</v>
      </c>
      <c r="O1183" s="17">
        <v>1.6684624279074699E-2</v>
      </c>
      <c r="P1183" s="17">
        <v>2.2112493546620801E-2</v>
      </c>
      <c r="Q1183" s="17">
        <v>2.7957567051800698E-2</v>
      </c>
      <c r="R1183" s="17"/>
      <c r="S1183" s="17">
        <v>1.50047124524947E-2</v>
      </c>
      <c r="T1183" s="17">
        <v>1.8518672722593301E-2</v>
      </c>
      <c r="U1183" s="17">
        <v>1.35596672229512E-2</v>
      </c>
      <c r="V1183" s="17">
        <v>1.8825352578992201E-2</v>
      </c>
      <c r="W1183" s="17">
        <v>8.27850336483325E-3</v>
      </c>
      <c r="X1183" s="17">
        <v>3.22086599357174E-2</v>
      </c>
      <c r="Y1183" s="17">
        <v>3.61867923536391E-2</v>
      </c>
      <c r="Z1183" s="17">
        <v>1.37442908353477E-2</v>
      </c>
      <c r="AA1183" s="17">
        <v>1.51119894634057E-2</v>
      </c>
      <c r="AB1183" s="17">
        <v>1.38366689593994E-2</v>
      </c>
      <c r="AC1183" s="17">
        <v>4.33393194209327E-2</v>
      </c>
      <c r="AD1183" s="17">
        <v>0</v>
      </c>
      <c r="AE1183" s="17"/>
      <c r="AF1183" s="17">
        <v>7.7329857352379404E-3</v>
      </c>
      <c r="AG1183" s="17">
        <v>1.2983088552209299E-2</v>
      </c>
      <c r="AH1183" s="17">
        <v>1.7769824341605699E-2</v>
      </c>
      <c r="AI1183" s="17">
        <v>2.59077651590345E-2</v>
      </c>
      <c r="AJ1183" s="17">
        <v>1.0958401105119701E-2</v>
      </c>
      <c r="AK1183" s="17"/>
      <c r="AL1183" s="17">
        <v>2.10258554959614E-2</v>
      </c>
      <c r="AM1183" s="17">
        <v>2.76802208229587E-2</v>
      </c>
      <c r="AN1183" s="17">
        <v>1.03461150826126E-2</v>
      </c>
      <c r="AO1183" s="17">
        <v>5.5225411867710602E-3</v>
      </c>
      <c r="AP1183" s="17">
        <v>2.8018863172284799E-2</v>
      </c>
      <c r="AQ1183" s="17"/>
      <c r="AR1183" s="17">
        <v>3.9526826430066504E-3</v>
      </c>
      <c r="AS1183" s="17"/>
      <c r="AT1183" s="17">
        <v>0</v>
      </c>
      <c r="AU1183" s="17"/>
      <c r="AV1183" s="17">
        <v>6.9735973802687503E-3</v>
      </c>
      <c r="AW1183" s="17"/>
      <c r="AX1183" s="17">
        <v>0</v>
      </c>
      <c r="AY1183" s="17">
        <v>1.38460768694921E-2</v>
      </c>
      <c r="AZ1183" s="17"/>
      <c r="BA1183" s="17">
        <v>1.6841381769735701E-2</v>
      </c>
      <c r="BB1183" s="17">
        <v>1.38805909914977E-2</v>
      </c>
    </row>
    <row r="1184" spans="2:54">
      <c r="B1184" t="s">
        <v>315</v>
      </c>
      <c r="C1184" s="17">
        <v>0.67765965175381504</v>
      </c>
      <c r="D1184" s="17">
        <v>0.73281083142254</v>
      </c>
      <c r="E1184" s="17">
        <v>0.62329817372805896</v>
      </c>
      <c r="F1184" s="17"/>
      <c r="G1184" s="17">
        <v>0.68829725484729998</v>
      </c>
      <c r="H1184" s="17">
        <v>0.700466259449817</v>
      </c>
      <c r="I1184" s="17">
        <v>0.70860099930126696</v>
      </c>
      <c r="J1184" s="17">
        <v>0.66608230617521302</v>
      </c>
      <c r="K1184" s="17">
        <v>0.67255340021624799</v>
      </c>
      <c r="L1184" s="17">
        <v>0.63919789269648497</v>
      </c>
      <c r="M1184" s="17"/>
      <c r="N1184" s="17">
        <v>0.74252330538124101</v>
      </c>
      <c r="O1184" s="17">
        <v>0.665002882481874</v>
      </c>
      <c r="P1184" s="17">
        <v>0.677810403791827</v>
      </c>
      <c r="Q1184" s="17">
        <v>0.62785429782654401</v>
      </c>
      <c r="R1184" s="17"/>
      <c r="S1184" s="17">
        <v>0.71787284222016301</v>
      </c>
      <c r="T1184" s="17">
        <v>0.67956086994347897</v>
      </c>
      <c r="U1184" s="17">
        <v>0.64122401516015104</v>
      </c>
      <c r="V1184" s="17">
        <v>0.68470945597654298</v>
      </c>
      <c r="W1184" s="17">
        <v>0.60634112312915001</v>
      </c>
      <c r="X1184" s="17">
        <v>0.69070976233057002</v>
      </c>
      <c r="Y1184" s="17">
        <v>0.623504302164682</v>
      </c>
      <c r="Z1184" s="17">
        <v>0.72575898332272104</v>
      </c>
      <c r="AA1184" s="17">
        <v>0.70556231234700395</v>
      </c>
      <c r="AB1184" s="17">
        <v>0.69582771195149296</v>
      </c>
      <c r="AC1184" s="17">
        <v>0.66844758318685804</v>
      </c>
      <c r="AD1184" s="17">
        <v>0.62467694287947695</v>
      </c>
      <c r="AE1184" s="17"/>
      <c r="AF1184" s="17">
        <v>0.76671174483110904</v>
      </c>
      <c r="AG1184" s="17">
        <v>0.69728770589848599</v>
      </c>
      <c r="AH1184" s="17">
        <v>0.66443381237396903</v>
      </c>
      <c r="AI1184" s="17">
        <v>0.64927249616931604</v>
      </c>
      <c r="AJ1184" s="17">
        <v>0.61804108090947096</v>
      </c>
      <c r="AK1184" s="17"/>
      <c r="AL1184" s="17">
        <v>0.61222596333465196</v>
      </c>
      <c r="AM1184" s="17">
        <v>0.66569377795332496</v>
      </c>
      <c r="AN1184" s="17">
        <v>0.71455517501981103</v>
      </c>
      <c r="AO1184" s="17">
        <v>0.794974540886073</v>
      </c>
      <c r="AP1184" s="17">
        <v>0.74806090731061903</v>
      </c>
      <c r="AQ1184" s="17"/>
      <c r="AR1184" s="17">
        <v>0.77766128540766</v>
      </c>
      <c r="AS1184" s="17"/>
      <c r="AT1184" s="17">
        <v>0.80250712307420002</v>
      </c>
      <c r="AU1184" s="17"/>
      <c r="AV1184" s="17">
        <v>0.80727274266105398</v>
      </c>
      <c r="AW1184" s="17"/>
      <c r="AX1184" s="17">
        <v>0.74794718772619695</v>
      </c>
      <c r="AY1184" s="17">
        <v>0.74262736994982004</v>
      </c>
      <c r="AZ1184" s="17"/>
      <c r="BA1184" s="17">
        <v>0.66160793748802504</v>
      </c>
      <c r="BB1184" s="17">
        <v>0.71992865087767699</v>
      </c>
    </row>
    <row r="1185" spans="2:54">
      <c r="B1185" t="s">
        <v>316</v>
      </c>
      <c r="C1185" s="17">
        <v>4.7066392249673197E-2</v>
      </c>
      <c r="D1185" s="17">
        <v>4.1870838661447002E-2</v>
      </c>
      <c r="E1185" s="17">
        <v>5.2368130083942602E-2</v>
      </c>
      <c r="F1185" s="17"/>
      <c r="G1185" s="17">
        <v>5.1948279390963602E-2</v>
      </c>
      <c r="H1185" s="17">
        <v>5.45563436797281E-2</v>
      </c>
      <c r="I1185" s="17">
        <v>3.7924483676921798E-2</v>
      </c>
      <c r="J1185" s="17">
        <v>4.3653768983925902E-2</v>
      </c>
      <c r="K1185" s="17">
        <v>5.1397725976070001E-2</v>
      </c>
      <c r="L1185" s="17">
        <v>4.5071451794648103E-2</v>
      </c>
      <c r="M1185" s="17"/>
      <c r="N1185" s="17">
        <v>3.4388459851605699E-2</v>
      </c>
      <c r="O1185" s="17">
        <v>4.7923374608178297E-2</v>
      </c>
      <c r="P1185" s="17">
        <v>5.6780611248673299E-2</v>
      </c>
      <c r="Q1185" s="17">
        <v>5.0397158533127297E-2</v>
      </c>
      <c r="R1185" s="17"/>
      <c r="S1185" s="17">
        <v>4.3554331968839503E-2</v>
      </c>
      <c r="T1185" s="17">
        <v>5.6274815848762497E-2</v>
      </c>
      <c r="U1185" s="17">
        <v>4.9696978517905901E-2</v>
      </c>
      <c r="V1185" s="17">
        <v>5.6825847964278198E-2</v>
      </c>
      <c r="W1185" s="17">
        <v>4.2408778830282101E-2</v>
      </c>
      <c r="X1185" s="17">
        <v>3.9725442711469397E-2</v>
      </c>
      <c r="Y1185" s="17">
        <v>6.6994314928343193E-2</v>
      </c>
      <c r="Z1185" s="17">
        <v>3.03559144506894E-2</v>
      </c>
      <c r="AA1185" s="17">
        <v>3.8057255210298402E-2</v>
      </c>
      <c r="AB1185" s="17">
        <v>2.6989695900586301E-2</v>
      </c>
      <c r="AC1185" s="17">
        <v>5.7493524069310901E-2</v>
      </c>
      <c r="AD1185" s="17">
        <v>6.4856413466145998E-2</v>
      </c>
      <c r="AE1185" s="17"/>
      <c r="AF1185" s="17">
        <v>2.74518157178569E-2</v>
      </c>
      <c r="AG1185" s="17">
        <v>4.1500493710458199E-2</v>
      </c>
      <c r="AH1185" s="17">
        <v>6.2526093055998405E-2</v>
      </c>
      <c r="AI1185" s="17">
        <v>6.6177014118559405E-2</v>
      </c>
      <c r="AJ1185" s="17">
        <v>7.4580087725302002E-2</v>
      </c>
      <c r="AK1185" s="17"/>
      <c r="AL1185" s="17">
        <v>5.7164878101395998E-2</v>
      </c>
      <c r="AM1185" s="17">
        <v>3.8105785648714197E-2</v>
      </c>
      <c r="AN1185" s="17">
        <v>4.8938635143429998E-2</v>
      </c>
      <c r="AO1185" s="17">
        <v>3.3370184147568899E-2</v>
      </c>
      <c r="AP1185" s="17">
        <v>2.7119839178561599E-2</v>
      </c>
      <c r="AQ1185" s="17"/>
      <c r="AR1185" s="17">
        <v>4.4695160049056902E-2</v>
      </c>
      <c r="AS1185" s="17"/>
      <c r="AT1185" s="17">
        <v>6.2857760794108597E-2</v>
      </c>
      <c r="AU1185" s="17"/>
      <c r="AV1185" s="17">
        <v>2.6208397117514701E-2</v>
      </c>
      <c r="AW1185" s="17"/>
      <c r="AX1185" s="17">
        <v>4.0174028357037803E-2</v>
      </c>
      <c r="AY1185" s="17">
        <v>4.2302683787012199E-2</v>
      </c>
      <c r="AZ1185" s="17"/>
      <c r="BA1185" s="17">
        <v>4.7284776548022302E-2</v>
      </c>
      <c r="BB1185" s="17">
        <v>4.7054933180481102E-2</v>
      </c>
    </row>
    <row r="1186" spans="2:54">
      <c r="B1186" t="s">
        <v>308</v>
      </c>
      <c r="C1186" s="17">
        <v>0.63059325950414202</v>
      </c>
      <c r="D1186" s="17">
        <v>0.69093999276109297</v>
      </c>
      <c r="E1186" s="17">
        <v>0.57093004364411604</v>
      </c>
      <c r="F1186" s="17"/>
      <c r="G1186" s="17">
        <v>0.63634897545633695</v>
      </c>
      <c r="H1186" s="17">
        <v>0.64590991577008805</v>
      </c>
      <c r="I1186" s="17">
        <v>0.67067651562434505</v>
      </c>
      <c r="J1186" s="17">
        <v>0.62242853719128699</v>
      </c>
      <c r="K1186" s="17">
        <v>0.62115567424017804</v>
      </c>
      <c r="L1186" s="17">
        <v>0.59412644090183697</v>
      </c>
      <c r="M1186" s="17"/>
      <c r="N1186" s="17">
        <v>0.70813484552963502</v>
      </c>
      <c r="O1186" s="17">
        <v>0.61707950787369603</v>
      </c>
      <c r="P1186" s="17">
        <v>0.62102979254315305</v>
      </c>
      <c r="Q1186" s="17">
        <v>0.57745713929341602</v>
      </c>
      <c r="R1186" s="17"/>
      <c r="S1186" s="17">
        <v>0.67431851025132294</v>
      </c>
      <c r="T1186" s="17">
        <v>0.62328605409471705</v>
      </c>
      <c r="U1186" s="17">
        <v>0.59152703664224504</v>
      </c>
      <c r="V1186" s="17">
        <v>0.62788360801226495</v>
      </c>
      <c r="W1186" s="17">
        <v>0.56393234429886796</v>
      </c>
      <c r="X1186" s="17">
        <v>0.65098431961910097</v>
      </c>
      <c r="Y1186" s="17">
        <v>0.55650998723633904</v>
      </c>
      <c r="Z1186" s="17">
        <v>0.69540306887203196</v>
      </c>
      <c r="AA1186" s="17">
        <v>0.66750505713670505</v>
      </c>
      <c r="AB1186" s="17">
        <v>0.66883801605090698</v>
      </c>
      <c r="AC1186" s="17">
        <v>0.61095405911754797</v>
      </c>
      <c r="AD1186" s="17">
        <v>0.55982052941333105</v>
      </c>
      <c r="AE1186" s="17"/>
      <c r="AF1186" s="17">
        <v>0.739259929113252</v>
      </c>
      <c r="AG1186" s="17">
        <v>0.65578721218802805</v>
      </c>
      <c r="AH1186" s="17">
        <v>0.60190771931797105</v>
      </c>
      <c r="AI1186" s="17">
        <v>0.58309548205075601</v>
      </c>
      <c r="AJ1186" s="17">
        <v>0.54346099318416896</v>
      </c>
      <c r="AK1186" s="17"/>
      <c r="AL1186" s="17">
        <v>0.55506108523325604</v>
      </c>
      <c r="AM1186" s="17">
        <v>0.62758799230461004</v>
      </c>
      <c r="AN1186" s="17">
        <v>0.66561653987638103</v>
      </c>
      <c r="AO1186" s="17">
        <v>0.76160435673850402</v>
      </c>
      <c r="AP1186" s="17">
        <v>0.72094106813205705</v>
      </c>
      <c r="AQ1186" s="17"/>
      <c r="AR1186" s="17">
        <v>0.73296612535860295</v>
      </c>
      <c r="AS1186" s="17"/>
      <c r="AT1186" s="17">
        <v>0.73964936228009104</v>
      </c>
      <c r="AU1186" s="17"/>
      <c r="AV1186" s="17">
        <v>0.78106434554353998</v>
      </c>
      <c r="AW1186" s="17"/>
      <c r="AX1186" s="17">
        <v>0.70777315936915897</v>
      </c>
      <c r="AY1186" s="17">
        <v>0.70032468616280796</v>
      </c>
      <c r="AZ1186" s="17"/>
      <c r="BA1186" s="17">
        <v>0.61432316094000305</v>
      </c>
      <c r="BB1186" s="17">
        <v>0.67287371769719595</v>
      </c>
    </row>
    <row r="1187" spans="2:54">
      <c r="C1187" s="17"/>
      <c r="D1187" s="17"/>
      <c r="E1187" s="17"/>
      <c r="F1187" s="17"/>
      <c r="G1187" s="17"/>
      <c r="H1187" s="17"/>
      <c r="I1187" s="17"/>
      <c r="J1187" s="17"/>
      <c r="K1187" s="17"/>
      <c r="L1187" s="17"/>
      <c r="M1187" s="17"/>
      <c r="N1187" s="17"/>
      <c r="O1187" s="17"/>
      <c r="P1187" s="17"/>
      <c r="Q1187" s="17"/>
      <c r="R1187" s="17"/>
      <c r="S1187" s="17"/>
      <c r="T1187" s="17"/>
      <c r="U1187" s="17"/>
      <c r="V1187" s="17"/>
      <c r="W1187" s="17"/>
      <c r="X1187" s="17"/>
      <c r="Y1187" s="17"/>
      <c r="Z1187" s="17"/>
      <c r="AA1187" s="17"/>
      <c r="AB1187" s="17"/>
      <c r="AC1187" s="17"/>
      <c r="AD1187" s="17"/>
      <c r="AE1187" s="17"/>
      <c r="AF1187" s="17"/>
      <c r="AG1187" s="17"/>
      <c r="AH1187" s="17"/>
      <c r="AI1187" s="17"/>
      <c r="AJ1187" s="17"/>
      <c r="AK1187" s="17"/>
      <c r="AL1187" s="17"/>
      <c r="AM1187" s="17"/>
      <c r="AN1187" s="17"/>
      <c r="AO1187" s="17"/>
      <c r="AP1187" s="17"/>
      <c r="AQ1187" s="17"/>
      <c r="AR1187" s="17"/>
      <c r="AS1187" s="17"/>
      <c r="AT1187" s="17"/>
      <c r="AU1187" s="17"/>
      <c r="AV1187" s="17"/>
      <c r="AW1187" s="17"/>
      <c r="AX1187" s="17"/>
      <c r="AY1187" s="17"/>
      <c r="AZ1187" s="17"/>
      <c r="BA1187" s="17"/>
      <c r="BB1187" s="17"/>
    </row>
    <row r="1188" spans="2:54">
      <c r="B1188" s="6" t="s">
        <v>368</v>
      </c>
      <c r="C1188" s="17"/>
      <c r="D1188" s="17"/>
      <c r="E1188" s="17"/>
      <c r="F1188" s="17"/>
      <c r="G1188" s="17"/>
      <c r="H1188" s="17"/>
      <c r="I1188" s="17"/>
      <c r="J1188" s="17"/>
      <c r="K1188" s="17"/>
      <c r="L1188" s="17"/>
      <c r="M1188" s="17"/>
      <c r="N1188" s="17"/>
      <c r="O1188" s="17"/>
      <c r="P1188" s="17"/>
      <c r="Q1188" s="17"/>
      <c r="R1188" s="17"/>
      <c r="S1188" s="17"/>
      <c r="T1188" s="17"/>
      <c r="U1188" s="17"/>
      <c r="V1188" s="17"/>
      <c r="W1188" s="17"/>
      <c r="X1188" s="17"/>
      <c r="Y1188" s="17"/>
      <c r="Z1188" s="17"/>
      <c r="AA1188" s="17"/>
      <c r="AB1188" s="17"/>
      <c r="AC1188" s="17"/>
      <c r="AD1188" s="17"/>
      <c r="AE1188" s="17"/>
      <c r="AF1188" s="17"/>
      <c r="AG1188" s="17"/>
      <c r="AH1188" s="17"/>
      <c r="AI1188" s="17"/>
      <c r="AJ1188" s="17"/>
      <c r="AK1188" s="17"/>
      <c r="AL1188" s="17"/>
      <c r="AM1188" s="17"/>
      <c r="AN1188" s="17"/>
      <c r="AO1188" s="17"/>
      <c r="AP1188" s="17"/>
      <c r="AQ1188" s="17"/>
      <c r="AR1188" s="17"/>
      <c r="AS1188" s="17"/>
      <c r="AT1188" s="17"/>
      <c r="AU1188" s="17"/>
      <c r="AV1188" s="17"/>
      <c r="AW1188" s="17"/>
      <c r="AX1188" s="17"/>
      <c r="AY1188" s="17"/>
      <c r="AZ1188" s="17"/>
      <c r="BA1188" s="17"/>
      <c r="BB1188" s="17"/>
    </row>
    <row r="1189" spans="2:54">
      <c r="B1189" s="24" t="s">
        <v>29</v>
      </c>
      <c r="C1189" s="17"/>
      <c r="D1189" s="17"/>
      <c r="E1189" s="17"/>
      <c r="F1189" s="17"/>
      <c r="G1189" s="17"/>
      <c r="H1189" s="17"/>
      <c r="I1189" s="17"/>
      <c r="J1189" s="17"/>
      <c r="K1189" s="17"/>
      <c r="L1189" s="17"/>
      <c r="M1189" s="17"/>
      <c r="N1189" s="17"/>
      <c r="O1189" s="17"/>
      <c r="P1189" s="17"/>
      <c r="Q1189" s="17"/>
      <c r="R1189" s="17"/>
      <c r="S1189" s="17"/>
      <c r="T1189" s="17"/>
      <c r="U1189" s="17"/>
      <c r="V1189" s="17"/>
      <c r="W1189" s="17"/>
      <c r="X1189" s="17"/>
      <c r="Y1189" s="17"/>
      <c r="Z1189" s="17"/>
      <c r="AA1189" s="17"/>
      <c r="AB1189" s="17"/>
      <c r="AC1189" s="17"/>
      <c r="AD1189" s="17"/>
      <c r="AE1189" s="17"/>
      <c r="AF1189" s="17"/>
      <c r="AG1189" s="17"/>
      <c r="AH1189" s="17"/>
      <c r="AI1189" s="17"/>
      <c r="AJ1189" s="17"/>
      <c r="AK1189" s="17"/>
      <c r="AL1189" s="17"/>
      <c r="AM1189" s="17"/>
      <c r="AN1189" s="17"/>
      <c r="AO1189" s="17"/>
      <c r="AP1189" s="17"/>
      <c r="AQ1189" s="17"/>
      <c r="AR1189" s="17"/>
      <c r="AS1189" s="17"/>
      <c r="AT1189" s="17"/>
      <c r="AU1189" s="17"/>
      <c r="AV1189" s="17"/>
      <c r="AW1189" s="17"/>
      <c r="AX1189" s="17"/>
      <c r="AY1189" s="17"/>
      <c r="AZ1189" s="17"/>
      <c r="BA1189" s="17"/>
      <c r="BB1189" s="17"/>
    </row>
    <row r="1190" spans="2:54">
      <c r="B1190" t="s">
        <v>310</v>
      </c>
      <c r="C1190" s="17">
        <v>0.284538193904317</v>
      </c>
      <c r="D1190" s="17">
        <v>0.32258949221106298</v>
      </c>
      <c r="E1190" s="17">
        <v>0.24812715542407801</v>
      </c>
      <c r="F1190" s="17"/>
      <c r="G1190" s="17">
        <v>0.26383703300962502</v>
      </c>
      <c r="H1190" s="17">
        <v>0.287990904684366</v>
      </c>
      <c r="I1190" s="17">
        <v>0.28829090806427199</v>
      </c>
      <c r="J1190" s="17">
        <v>0.31317704475291802</v>
      </c>
      <c r="K1190" s="17">
        <v>0.269194112516563</v>
      </c>
      <c r="L1190" s="17">
        <v>0.27855562279339302</v>
      </c>
      <c r="M1190" s="17"/>
      <c r="N1190" s="17">
        <v>0.32556465153313002</v>
      </c>
      <c r="O1190" s="17">
        <v>0.24893181082632199</v>
      </c>
      <c r="P1190" s="17">
        <v>0.31065036946187202</v>
      </c>
      <c r="Q1190" s="17">
        <v>0.252101445509542</v>
      </c>
      <c r="R1190" s="17"/>
      <c r="S1190" s="17">
        <v>0.32389566881638698</v>
      </c>
      <c r="T1190" s="17">
        <v>0.26093092423990599</v>
      </c>
      <c r="U1190" s="17">
        <v>0.29206253952912298</v>
      </c>
      <c r="V1190" s="17">
        <v>0.25977612081539903</v>
      </c>
      <c r="W1190" s="17">
        <v>0.21136272796806099</v>
      </c>
      <c r="X1190" s="17">
        <v>0.26960006760560401</v>
      </c>
      <c r="Y1190" s="17">
        <v>0.27452812179034802</v>
      </c>
      <c r="Z1190" s="17">
        <v>0.29309229649025897</v>
      </c>
      <c r="AA1190" s="17">
        <v>0.31987887126721998</v>
      </c>
      <c r="AB1190" s="17">
        <v>0.29918836925861902</v>
      </c>
      <c r="AC1190" s="17">
        <v>0.28761214808409202</v>
      </c>
      <c r="AD1190" s="17">
        <v>0.30971955788192701</v>
      </c>
      <c r="AE1190" s="17"/>
      <c r="AF1190" s="17">
        <v>0.34337617270759202</v>
      </c>
      <c r="AG1190" s="17">
        <v>0.28648161931367699</v>
      </c>
      <c r="AH1190" s="17">
        <v>0.27158424272216197</v>
      </c>
      <c r="AI1190" s="17">
        <v>0.26485878406756103</v>
      </c>
      <c r="AJ1190" s="17">
        <v>0.25133951357029999</v>
      </c>
      <c r="AK1190" s="17"/>
      <c r="AL1190" s="17">
        <v>0.253390879603549</v>
      </c>
      <c r="AM1190" s="17">
        <v>0.249645263011461</v>
      </c>
      <c r="AN1190" s="17">
        <v>0.30098322298772601</v>
      </c>
      <c r="AO1190" s="17">
        <v>0.37583964820100302</v>
      </c>
      <c r="AP1190" s="17">
        <v>0.32787524413788699</v>
      </c>
      <c r="AQ1190" s="17"/>
      <c r="AR1190" s="17">
        <v>0.36585199705766502</v>
      </c>
      <c r="AS1190" s="17"/>
      <c r="AT1190" s="17">
        <v>0.36458985062595001</v>
      </c>
      <c r="AU1190" s="17"/>
      <c r="AV1190" s="17">
        <v>0.38064994160289201</v>
      </c>
      <c r="AW1190" s="17"/>
      <c r="AX1190" s="17">
        <v>0.35246398331224199</v>
      </c>
      <c r="AY1190" s="17">
        <v>0.31807525437080603</v>
      </c>
      <c r="AZ1190" s="17"/>
      <c r="BA1190" s="17">
        <v>0.283836846689829</v>
      </c>
      <c r="BB1190" s="17">
        <v>0.30408434564846099</v>
      </c>
    </row>
    <row r="1191" spans="2:54">
      <c r="B1191" t="s">
        <v>311</v>
      </c>
      <c r="C1191" s="17">
        <v>0.48873097748004002</v>
      </c>
      <c r="D1191" s="17">
        <v>0.48960315787762898</v>
      </c>
      <c r="E1191" s="17">
        <v>0.48776150381656402</v>
      </c>
      <c r="F1191" s="17"/>
      <c r="G1191" s="17">
        <v>0.50807102118352898</v>
      </c>
      <c r="H1191" s="17">
        <v>0.522009632129673</v>
      </c>
      <c r="I1191" s="17">
        <v>0.48197080841477202</v>
      </c>
      <c r="J1191" s="17">
        <v>0.44904812579738401</v>
      </c>
      <c r="K1191" s="17">
        <v>0.49791174775130198</v>
      </c>
      <c r="L1191" s="17">
        <v>0.48087947906943002</v>
      </c>
      <c r="M1191" s="17"/>
      <c r="N1191" s="17">
        <v>0.50581382026704702</v>
      </c>
      <c r="O1191" s="17">
        <v>0.51539335865400404</v>
      </c>
      <c r="P1191" s="17">
        <v>0.47773540640001599</v>
      </c>
      <c r="Q1191" s="17">
        <v>0.46067348554954202</v>
      </c>
      <c r="R1191" s="17"/>
      <c r="S1191" s="17">
        <v>0.453979058552402</v>
      </c>
      <c r="T1191" s="17">
        <v>0.50482972660270498</v>
      </c>
      <c r="U1191" s="17">
        <v>0.43901870195293502</v>
      </c>
      <c r="V1191" s="17">
        <v>0.52357053104856999</v>
      </c>
      <c r="W1191" s="17">
        <v>0.52324551026517296</v>
      </c>
      <c r="X1191" s="17">
        <v>0.49445740914651898</v>
      </c>
      <c r="Y1191" s="17">
        <v>0.51297782148834803</v>
      </c>
      <c r="Z1191" s="17">
        <v>0.49153412359931098</v>
      </c>
      <c r="AA1191" s="17">
        <v>0.44731027673676499</v>
      </c>
      <c r="AB1191" s="17">
        <v>0.52592809367281401</v>
      </c>
      <c r="AC1191" s="17">
        <v>0.463322123529464</v>
      </c>
      <c r="AD1191" s="17">
        <v>0.52569327178276903</v>
      </c>
      <c r="AE1191" s="17"/>
      <c r="AF1191" s="17">
        <v>0.50550047632128103</v>
      </c>
      <c r="AG1191" s="17">
        <v>0.47754032139479602</v>
      </c>
      <c r="AH1191" s="17">
        <v>0.50452615585827199</v>
      </c>
      <c r="AI1191" s="17">
        <v>0.52618382463880797</v>
      </c>
      <c r="AJ1191" s="17">
        <v>0.47119370484161299</v>
      </c>
      <c r="AK1191" s="17"/>
      <c r="AL1191" s="17">
        <v>0.47044592355665799</v>
      </c>
      <c r="AM1191" s="17">
        <v>0.52459677990317199</v>
      </c>
      <c r="AN1191" s="17">
        <v>0.50156811682533298</v>
      </c>
      <c r="AO1191" s="17">
        <v>0.477701562105394</v>
      </c>
      <c r="AP1191" s="17">
        <v>0.48088828957146801</v>
      </c>
      <c r="AQ1191" s="17"/>
      <c r="AR1191" s="17">
        <v>0.46604133272777698</v>
      </c>
      <c r="AS1191" s="17"/>
      <c r="AT1191" s="17">
        <v>0.46289153528442101</v>
      </c>
      <c r="AU1191" s="17"/>
      <c r="AV1191" s="17">
        <v>0.480016297089433</v>
      </c>
      <c r="AW1191" s="17"/>
      <c r="AX1191" s="17">
        <v>0.44384058713852598</v>
      </c>
      <c r="AY1191" s="17">
        <v>0.50587493579668596</v>
      </c>
      <c r="AZ1191" s="17"/>
      <c r="BA1191" s="17">
        <v>0.46366533363793899</v>
      </c>
      <c r="BB1191" s="17">
        <v>0.50969181413715403</v>
      </c>
    </row>
    <row r="1192" spans="2:54">
      <c r="B1192" t="s">
        <v>312</v>
      </c>
      <c r="C1192" s="17">
        <v>0.167121429510381</v>
      </c>
      <c r="D1192" s="17">
        <v>0.13741600399131501</v>
      </c>
      <c r="E1192" s="17">
        <v>0.19693830822295899</v>
      </c>
      <c r="F1192" s="17"/>
      <c r="G1192" s="17">
        <v>0.16271735724019701</v>
      </c>
      <c r="H1192" s="17">
        <v>0.13241317858665</v>
      </c>
      <c r="I1192" s="17">
        <v>0.17009157229093999</v>
      </c>
      <c r="J1192" s="17">
        <v>0.18237796340793999</v>
      </c>
      <c r="K1192" s="17">
        <v>0.175401450902158</v>
      </c>
      <c r="L1192" s="17">
        <v>0.17823897369455899</v>
      </c>
      <c r="M1192" s="17"/>
      <c r="N1192" s="17">
        <v>0.13444924497675401</v>
      </c>
      <c r="O1192" s="17">
        <v>0.17281279204599301</v>
      </c>
      <c r="P1192" s="17">
        <v>0.15393749483390801</v>
      </c>
      <c r="Q1192" s="17">
        <v>0.204765187193758</v>
      </c>
      <c r="R1192" s="17"/>
      <c r="S1192" s="17">
        <v>0.15557490421061501</v>
      </c>
      <c r="T1192" s="17">
        <v>0.172077839659659</v>
      </c>
      <c r="U1192" s="17">
        <v>0.196671189942493</v>
      </c>
      <c r="V1192" s="17">
        <v>0.16075125638857601</v>
      </c>
      <c r="W1192" s="17">
        <v>0.19690579414574599</v>
      </c>
      <c r="X1192" s="17">
        <v>0.17025095089544601</v>
      </c>
      <c r="Y1192" s="17">
        <v>0.14590403220652801</v>
      </c>
      <c r="Z1192" s="17">
        <v>0.16693098213089899</v>
      </c>
      <c r="AA1192" s="17">
        <v>0.183171430689855</v>
      </c>
      <c r="AB1192" s="17">
        <v>0.12969819956428</v>
      </c>
      <c r="AC1192" s="17">
        <v>0.17104673268430401</v>
      </c>
      <c r="AD1192" s="17">
        <v>0.16458717033530401</v>
      </c>
      <c r="AE1192" s="17"/>
      <c r="AF1192" s="17">
        <v>0.122332116164506</v>
      </c>
      <c r="AG1192" s="17">
        <v>0.169933505058453</v>
      </c>
      <c r="AH1192" s="17">
        <v>0.16910828785482901</v>
      </c>
      <c r="AI1192" s="17">
        <v>0.134301217945894</v>
      </c>
      <c r="AJ1192" s="17">
        <v>0.20851577826673301</v>
      </c>
      <c r="AK1192" s="17"/>
      <c r="AL1192" s="17">
        <v>0.199613844106619</v>
      </c>
      <c r="AM1192" s="17">
        <v>0.15589683431272899</v>
      </c>
      <c r="AN1192" s="17">
        <v>0.15109477774611199</v>
      </c>
      <c r="AO1192" s="17">
        <v>0.11382211154389101</v>
      </c>
      <c r="AP1192" s="17">
        <v>0.115377172185278</v>
      </c>
      <c r="AQ1192" s="17"/>
      <c r="AR1192" s="17">
        <v>0.136688896675041</v>
      </c>
      <c r="AS1192" s="17"/>
      <c r="AT1192" s="17">
        <v>0.14025418589233701</v>
      </c>
      <c r="AU1192" s="17"/>
      <c r="AV1192" s="17">
        <v>0.113782271512108</v>
      </c>
      <c r="AW1192" s="17"/>
      <c r="AX1192" s="17">
        <v>0.150118314868148</v>
      </c>
      <c r="AY1192" s="17">
        <v>0.13995918534778101</v>
      </c>
      <c r="AZ1192" s="17"/>
      <c r="BA1192" s="17">
        <v>0.173205852358603</v>
      </c>
      <c r="BB1192" s="17">
        <v>0.14604401213322099</v>
      </c>
    </row>
    <row r="1193" spans="2:54">
      <c r="B1193" t="s">
        <v>313</v>
      </c>
      <c r="C1193" s="17">
        <v>2.7348605912628401E-2</v>
      </c>
      <c r="D1193" s="17">
        <v>2.2381528897998399E-2</v>
      </c>
      <c r="E1193" s="17">
        <v>3.1659610946354902E-2</v>
      </c>
      <c r="F1193" s="17"/>
      <c r="G1193" s="17">
        <v>3.5319392407332201E-2</v>
      </c>
      <c r="H1193" s="17">
        <v>1.6684765148996701E-2</v>
      </c>
      <c r="I1193" s="17">
        <v>3.6350059411244799E-2</v>
      </c>
      <c r="J1193" s="17">
        <v>2.4920216697871599E-2</v>
      </c>
      <c r="K1193" s="17">
        <v>2.8840017704957598E-2</v>
      </c>
      <c r="L1193" s="17">
        <v>2.4449335300411199E-2</v>
      </c>
      <c r="M1193" s="17"/>
      <c r="N1193" s="17">
        <v>1.23075768248535E-2</v>
      </c>
      <c r="O1193" s="17">
        <v>3.1559724529756798E-2</v>
      </c>
      <c r="P1193" s="17">
        <v>2.7317838365263501E-2</v>
      </c>
      <c r="Q1193" s="17">
        <v>4.0006445302414199E-2</v>
      </c>
      <c r="R1193" s="17"/>
      <c r="S1193" s="17">
        <v>3.0712727057904701E-2</v>
      </c>
      <c r="T1193" s="17">
        <v>2.76880738038916E-2</v>
      </c>
      <c r="U1193" s="17">
        <v>5.1211693872621797E-2</v>
      </c>
      <c r="V1193" s="17">
        <v>2.26490914503042E-2</v>
      </c>
      <c r="W1193" s="17">
        <v>4.4551268383790803E-2</v>
      </c>
      <c r="X1193" s="17">
        <v>1.7963351101581902E-2</v>
      </c>
      <c r="Y1193" s="17">
        <v>1.9345528447846101E-2</v>
      </c>
      <c r="Z1193" s="17">
        <v>3.2584048667357299E-2</v>
      </c>
      <c r="AA1193" s="17">
        <v>3.05430267696798E-2</v>
      </c>
      <c r="AB1193" s="17">
        <v>1.5068604343214E-2</v>
      </c>
      <c r="AC1193" s="17">
        <v>2.0232339611750302E-2</v>
      </c>
      <c r="AD1193" s="17">
        <v>0</v>
      </c>
      <c r="AE1193" s="17"/>
      <c r="AF1193" s="17">
        <v>1.77451678106159E-2</v>
      </c>
      <c r="AG1193" s="17">
        <v>2.7570281525185699E-2</v>
      </c>
      <c r="AH1193" s="17">
        <v>3.6354726132757503E-2</v>
      </c>
      <c r="AI1193" s="17">
        <v>2.0840135135563102E-2</v>
      </c>
      <c r="AJ1193" s="17">
        <v>3.6574059557821802E-2</v>
      </c>
      <c r="AK1193" s="17"/>
      <c r="AL1193" s="17">
        <v>4.0739040821552497E-2</v>
      </c>
      <c r="AM1193" s="17">
        <v>3.4090189977090797E-2</v>
      </c>
      <c r="AN1193" s="17">
        <v>1.4910294381546301E-2</v>
      </c>
      <c r="AO1193" s="17">
        <v>1.66208097948468E-2</v>
      </c>
      <c r="AP1193" s="17">
        <v>4.7840430933082698E-2</v>
      </c>
      <c r="AQ1193" s="17"/>
      <c r="AR1193" s="17">
        <v>1.5759759412616901E-2</v>
      </c>
      <c r="AS1193" s="17"/>
      <c r="AT1193" s="17">
        <v>1.8761390485564699E-2</v>
      </c>
      <c r="AU1193" s="17"/>
      <c r="AV1193" s="17">
        <v>1.31639842540755E-2</v>
      </c>
      <c r="AW1193" s="17"/>
      <c r="AX1193" s="17">
        <v>3.0862577432193401E-2</v>
      </c>
      <c r="AY1193" s="17">
        <v>1.7908886578892599E-2</v>
      </c>
      <c r="AZ1193" s="17"/>
      <c r="BA1193" s="17">
        <v>3.76510720131202E-2</v>
      </c>
      <c r="BB1193" s="17">
        <v>1.94810718737796E-2</v>
      </c>
    </row>
    <row r="1194" spans="2:54">
      <c r="B1194" t="s">
        <v>314</v>
      </c>
      <c r="C1194" s="17">
        <v>1.0831243592092501E-2</v>
      </c>
      <c r="D1194" s="17">
        <v>1.4584462444004499E-2</v>
      </c>
      <c r="E1194" s="17">
        <v>6.6600975716265901E-3</v>
      </c>
      <c r="F1194" s="17"/>
      <c r="G1194" s="17">
        <v>8.4840481971687597E-3</v>
      </c>
      <c r="H1194" s="17">
        <v>1.9164350963153401E-2</v>
      </c>
      <c r="I1194" s="17">
        <v>1.0914509518107501E-2</v>
      </c>
      <c r="J1194" s="17">
        <v>1.1135812702163499E-2</v>
      </c>
      <c r="K1194" s="17">
        <v>7.4851842123311698E-3</v>
      </c>
      <c r="L1194" s="17">
        <v>7.5221349406672999E-3</v>
      </c>
      <c r="M1194" s="17"/>
      <c r="N1194" s="17">
        <v>6.7954093081750598E-3</v>
      </c>
      <c r="O1194" s="17">
        <v>9.8204415874579495E-3</v>
      </c>
      <c r="P1194" s="17">
        <v>7.5325814973208303E-3</v>
      </c>
      <c r="Q1194" s="17">
        <v>1.7200350932887399E-2</v>
      </c>
      <c r="R1194" s="17"/>
      <c r="S1194" s="17">
        <v>2.2182014870441101E-2</v>
      </c>
      <c r="T1194" s="17">
        <v>6.4990954203237696E-3</v>
      </c>
      <c r="U1194" s="17">
        <v>1.0169840469583699E-2</v>
      </c>
      <c r="V1194" s="17">
        <v>1.99972653915368E-2</v>
      </c>
      <c r="W1194" s="17">
        <v>4.6709711221345597E-3</v>
      </c>
      <c r="X1194" s="17">
        <v>1.44884440167556E-2</v>
      </c>
      <c r="Y1194" s="17">
        <v>1.22838655217479E-2</v>
      </c>
      <c r="Z1194" s="17">
        <v>0</v>
      </c>
      <c r="AA1194" s="17">
        <v>6.1107116211738099E-3</v>
      </c>
      <c r="AB1194" s="17">
        <v>3.7505033765536698E-3</v>
      </c>
      <c r="AC1194" s="17">
        <v>1.28889056160577E-2</v>
      </c>
      <c r="AD1194" s="17">
        <v>0</v>
      </c>
      <c r="AE1194" s="17"/>
      <c r="AF1194" s="17">
        <v>5.95583456948436E-3</v>
      </c>
      <c r="AG1194" s="17">
        <v>1.48304142203757E-2</v>
      </c>
      <c r="AH1194" s="17">
        <v>9.8995422354449508E-3</v>
      </c>
      <c r="AI1194" s="17">
        <v>2.6505990210913599E-2</v>
      </c>
      <c r="AJ1194" s="17">
        <v>1.4141704330157601E-2</v>
      </c>
      <c r="AK1194" s="17"/>
      <c r="AL1194" s="17">
        <v>8.1193120849582107E-3</v>
      </c>
      <c r="AM1194" s="17">
        <v>1.00578565455503E-2</v>
      </c>
      <c r="AN1194" s="17">
        <v>1.43633477412499E-2</v>
      </c>
      <c r="AO1194" s="17">
        <v>1.03434260161522E-2</v>
      </c>
      <c r="AP1194" s="17">
        <v>0</v>
      </c>
      <c r="AQ1194" s="17"/>
      <c r="AR1194" s="17">
        <v>4.9560012821606497E-3</v>
      </c>
      <c r="AS1194" s="17"/>
      <c r="AT1194" s="17">
        <v>0</v>
      </c>
      <c r="AU1194" s="17"/>
      <c r="AV1194" s="17">
        <v>4.0433859820406702E-3</v>
      </c>
      <c r="AW1194" s="17"/>
      <c r="AX1194" s="17">
        <v>1.05160729484818E-2</v>
      </c>
      <c r="AY1194" s="17">
        <v>6.8324778048572503E-3</v>
      </c>
      <c r="AZ1194" s="17"/>
      <c r="BA1194" s="17">
        <v>1.7782786628813801E-2</v>
      </c>
      <c r="BB1194" s="17">
        <v>5.2417770203840803E-3</v>
      </c>
    </row>
    <row r="1195" spans="2:54">
      <c r="B1195" t="s">
        <v>130</v>
      </c>
      <c r="C1195" s="17">
        <v>2.1429549600541099E-2</v>
      </c>
      <c r="D1195" s="17">
        <v>1.34253545779903E-2</v>
      </c>
      <c r="E1195" s="17">
        <v>2.8853324018416799E-2</v>
      </c>
      <c r="F1195" s="17"/>
      <c r="G1195" s="17">
        <v>2.15711479621476E-2</v>
      </c>
      <c r="H1195" s="17">
        <v>2.17371684871621E-2</v>
      </c>
      <c r="I1195" s="17">
        <v>1.23821423006635E-2</v>
      </c>
      <c r="J1195" s="17">
        <v>1.9340836641723799E-2</v>
      </c>
      <c r="K1195" s="17">
        <v>2.1167486912687699E-2</v>
      </c>
      <c r="L1195" s="17">
        <v>3.0354454201539802E-2</v>
      </c>
      <c r="M1195" s="17"/>
      <c r="N1195" s="17">
        <v>1.50692970900405E-2</v>
      </c>
      <c r="O1195" s="17">
        <v>2.1481872356466598E-2</v>
      </c>
      <c r="P1195" s="17">
        <v>2.2826309441619001E-2</v>
      </c>
      <c r="Q1195" s="17">
        <v>2.5253085511855702E-2</v>
      </c>
      <c r="R1195" s="17"/>
      <c r="S1195" s="17">
        <v>1.3655626492250701E-2</v>
      </c>
      <c r="T1195" s="17">
        <v>2.7974340273514801E-2</v>
      </c>
      <c r="U1195" s="17">
        <v>1.08660342332439E-2</v>
      </c>
      <c r="V1195" s="17">
        <v>1.32557349056148E-2</v>
      </c>
      <c r="W1195" s="17">
        <v>1.9263728115094799E-2</v>
      </c>
      <c r="X1195" s="17">
        <v>3.3239777234093298E-2</v>
      </c>
      <c r="Y1195" s="17">
        <v>3.4960630545182197E-2</v>
      </c>
      <c r="Z1195" s="17">
        <v>1.58585491121731E-2</v>
      </c>
      <c r="AA1195" s="17">
        <v>1.29856829153058E-2</v>
      </c>
      <c r="AB1195" s="17">
        <v>2.63662297845191E-2</v>
      </c>
      <c r="AC1195" s="17">
        <v>4.4897750474332303E-2</v>
      </c>
      <c r="AD1195" s="17">
        <v>0</v>
      </c>
      <c r="AE1195" s="17"/>
      <c r="AF1195" s="17">
        <v>5.0902324265214797E-3</v>
      </c>
      <c r="AG1195" s="17">
        <v>2.36438584875121E-2</v>
      </c>
      <c r="AH1195" s="17">
        <v>8.5270451965351393E-3</v>
      </c>
      <c r="AI1195" s="17">
        <v>2.7310048001259701E-2</v>
      </c>
      <c r="AJ1195" s="17">
        <v>1.8235239433375398E-2</v>
      </c>
      <c r="AK1195" s="17"/>
      <c r="AL1195" s="17">
        <v>2.76909998266637E-2</v>
      </c>
      <c r="AM1195" s="17">
        <v>2.5713076249997299E-2</v>
      </c>
      <c r="AN1195" s="17">
        <v>1.70802403180325E-2</v>
      </c>
      <c r="AO1195" s="17">
        <v>5.6724423387127599E-3</v>
      </c>
      <c r="AP1195" s="17">
        <v>2.8018863172284799E-2</v>
      </c>
      <c r="AQ1195" s="17"/>
      <c r="AR1195" s="17">
        <v>1.0702012844739499E-2</v>
      </c>
      <c r="AS1195" s="17"/>
      <c r="AT1195" s="17">
        <v>1.3503037711727501E-2</v>
      </c>
      <c r="AU1195" s="17"/>
      <c r="AV1195" s="17">
        <v>8.3441195594509496E-3</v>
      </c>
      <c r="AW1195" s="17"/>
      <c r="AX1195" s="17">
        <v>1.21984643004084E-2</v>
      </c>
      <c r="AY1195" s="17">
        <v>1.13492601009766E-2</v>
      </c>
      <c r="AZ1195" s="17"/>
      <c r="BA1195" s="17">
        <v>2.3858108671695299E-2</v>
      </c>
      <c r="BB1195" s="17">
        <v>1.5456979187000701E-2</v>
      </c>
    </row>
    <row r="1196" spans="2:54">
      <c r="B1196" t="s">
        <v>315</v>
      </c>
      <c r="C1196" s="17">
        <v>0.77326917138435602</v>
      </c>
      <c r="D1196" s="17">
        <v>0.81219265008869201</v>
      </c>
      <c r="E1196" s="17">
        <v>0.73588865924064195</v>
      </c>
      <c r="F1196" s="17"/>
      <c r="G1196" s="17">
        <v>0.771908054193155</v>
      </c>
      <c r="H1196" s="17">
        <v>0.81000053681403805</v>
      </c>
      <c r="I1196" s="17">
        <v>0.77026171647904396</v>
      </c>
      <c r="J1196" s="17">
        <v>0.76222517055030103</v>
      </c>
      <c r="K1196" s="17">
        <v>0.76710586026786598</v>
      </c>
      <c r="L1196" s="17">
        <v>0.75943510186282304</v>
      </c>
      <c r="M1196" s="17"/>
      <c r="N1196" s="17">
        <v>0.83137847180017799</v>
      </c>
      <c r="O1196" s="17">
        <v>0.76432516948032503</v>
      </c>
      <c r="P1196" s="17">
        <v>0.78838577586188896</v>
      </c>
      <c r="Q1196" s="17">
        <v>0.71277493105908396</v>
      </c>
      <c r="R1196" s="17"/>
      <c r="S1196" s="17">
        <v>0.77787472736878904</v>
      </c>
      <c r="T1196" s="17">
        <v>0.76576065084261102</v>
      </c>
      <c r="U1196" s="17">
        <v>0.731081241482058</v>
      </c>
      <c r="V1196" s="17">
        <v>0.78334665186396801</v>
      </c>
      <c r="W1196" s="17">
        <v>0.73460823823323396</v>
      </c>
      <c r="X1196" s="17">
        <v>0.76405747675212299</v>
      </c>
      <c r="Y1196" s="17">
        <v>0.78750594327869605</v>
      </c>
      <c r="Z1196" s="17">
        <v>0.78462642008956995</v>
      </c>
      <c r="AA1196" s="17">
        <v>0.76718914800398497</v>
      </c>
      <c r="AB1196" s="17">
        <v>0.82511646293143404</v>
      </c>
      <c r="AC1196" s="17">
        <v>0.75093427161355597</v>
      </c>
      <c r="AD1196" s="17">
        <v>0.83541282966469599</v>
      </c>
      <c r="AE1196" s="17"/>
      <c r="AF1196" s="17">
        <v>0.84887664902887205</v>
      </c>
      <c r="AG1196" s="17">
        <v>0.76402194070847296</v>
      </c>
      <c r="AH1196" s="17">
        <v>0.77611039858043296</v>
      </c>
      <c r="AI1196" s="17">
        <v>0.791042608706369</v>
      </c>
      <c r="AJ1196" s="17">
        <v>0.72253321841191198</v>
      </c>
      <c r="AK1196" s="17"/>
      <c r="AL1196" s="17">
        <v>0.72383680316020704</v>
      </c>
      <c r="AM1196" s="17">
        <v>0.77424204291463306</v>
      </c>
      <c r="AN1196" s="17">
        <v>0.80255133981305904</v>
      </c>
      <c r="AO1196" s="17">
        <v>0.85354121030639696</v>
      </c>
      <c r="AP1196" s="17">
        <v>0.80876353370935505</v>
      </c>
      <c r="AQ1196" s="17"/>
      <c r="AR1196" s="17">
        <v>0.83189332978544195</v>
      </c>
      <c r="AS1196" s="17"/>
      <c r="AT1196" s="17">
        <v>0.82748138591037101</v>
      </c>
      <c r="AU1196" s="17"/>
      <c r="AV1196" s="17">
        <v>0.86066623869232495</v>
      </c>
      <c r="AW1196" s="17"/>
      <c r="AX1196" s="17">
        <v>0.79630457045076797</v>
      </c>
      <c r="AY1196" s="17">
        <v>0.82395019016749205</v>
      </c>
      <c r="AZ1196" s="17"/>
      <c r="BA1196" s="17">
        <v>0.74750218032776805</v>
      </c>
      <c r="BB1196" s="17">
        <v>0.81377615978561502</v>
      </c>
    </row>
    <row r="1197" spans="2:54">
      <c r="B1197" t="s">
        <v>316</v>
      </c>
      <c r="C1197" s="17">
        <v>3.8179849504720899E-2</v>
      </c>
      <c r="D1197" s="17">
        <v>3.6965991342002902E-2</v>
      </c>
      <c r="E1197" s="17">
        <v>3.8319708517981499E-2</v>
      </c>
      <c r="F1197" s="17"/>
      <c r="G1197" s="17">
        <v>4.3803440604500997E-2</v>
      </c>
      <c r="H1197" s="17">
        <v>3.5849116112150199E-2</v>
      </c>
      <c r="I1197" s="17">
        <v>4.72645689293524E-2</v>
      </c>
      <c r="J1197" s="17">
        <v>3.6056029400035099E-2</v>
      </c>
      <c r="K1197" s="17">
        <v>3.6325201917288802E-2</v>
      </c>
      <c r="L1197" s="17">
        <v>3.1971470241078499E-2</v>
      </c>
      <c r="M1197" s="17"/>
      <c r="N1197" s="17">
        <v>1.91029861330285E-2</v>
      </c>
      <c r="O1197" s="17">
        <v>4.1380166117214699E-2</v>
      </c>
      <c r="P1197" s="17">
        <v>3.4850419862584303E-2</v>
      </c>
      <c r="Q1197" s="17">
        <v>5.7206796235301602E-2</v>
      </c>
      <c r="R1197" s="17"/>
      <c r="S1197" s="17">
        <v>5.2894741928345798E-2</v>
      </c>
      <c r="T1197" s="17">
        <v>3.4187169224215302E-2</v>
      </c>
      <c r="U1197" s="17">
        <v>6.1381534342205397E-2</v>
      </c>
      <c r="V1197" s="17">
        <v>4.2646356841841003E-2</v>
      </c>
      <c r="W1197" s="17">
        <v>4.92222395059254E-2</v>
      </c>
      <c r="X1197" s="17">
        <v>3.2451795118337498E-2</v>
      </c>
      <c r="Y1197" s="17">
        <v>3.1629393969594001E-2</v>
      </c>
      <c r="Z1197" s="17">
        <v>3.2584048667357299E-2</v>
      </c>
      <c r="AA1197" s="17">
        <v>3.6653738390853598E-2</v>
      </c>
      <c r="AB1197" s="17">
        <v>1.8819107719767698E-2</v>
      </c>
      <c r="AC1197" s="17">
        <v>3.3121245227808002E-2</v>
      </c>
      <c r="AD1197" s="17">
        <v>0</v>
      </c>
      <c r="AE1197" s="17"/>
      <c r="AF1197" s="17">
        <v>2.3701002380100301E-2</v>
      </c>
      <c r="AG1197" s="17">
        <v>4.2400695745561399E-2</v>
      </c>
      <c r="AH1197" s="17">
        <v>4.6254268368202497E-2</v>
      </c>
      <c r="AI1197" s="17">
        <v>4.7346125346476697E-2</v>
      </c>
      <c r="AJ1197" s="17">
        <v>5.0715763887979298E-2</v>
      </c>
      <c r="AK1197" s="17"/>
      <c r="AL1197" s="17">
        <v>4.8858352906510701E-2</v>
      </c>
      <c r="AM1197" s="17">
        <v>4.41480465226411E-2</v>
      </c>
      <c r="AN1197" s="17">
        <v>2.92736421227963E-2</v>
      </c>
      <c r="AO1197" s="17">
        <v>2.6964235810999E-2</v>
      </c>
      <c r="AP1197" s="17">
        <v>4.7840430933082698E-2</v>
      </c>
      <c r="AQ1197" s="17"/>
      <c r="AR1197" s="17">
        <v>2.0715760694777499E-2</v>
      </c>
      <c r="AS1197" s="17"/>
      <c r="AT1197" s="17">
        <v>1.8761390485564699E-2</v>
      </c>
      <c r="AU1197" s="17"/>
      <c r="AV1197" s="17">
        <v>1.7207370236116099E-2</v>
      </c>
      <c r="AW1197" s="17"/>
      <c r="AX1197" s="17">
        <v>4.1378650380675203E-2</v>
      </c>
      <c r="AY1197" s="17">
        <v>2.4741364383749801E-2</v>
      </c>
      <c r="AZ1197" s="17"/>
      <c r="BA1197" s="17">
        <v>5.5433858641933897E-2</v>
      </c>
      <c r="BB1197" s="17">
        <v>2.47228488941637E-2</v>
      </c>
    </row>
    <row r="1198" spans="2:54">
      <c r="B1198" t="s">
        <v>308</v>
      </c>
      <c r="C1198" s="17">
        <v>0.73508932187963605</v>
      </c>
      <c r="D1198" s="17">
        <v>0.77522665874668895</v>
      </c>
      <c r="E1198" s="17">
        <v>0.69756895072266101</v>
      </c>
      <c r="F1198" s="17"/>
      <c r="G1198" s="17">
        <v>0.72810461358865397</v>
      </c>
      <c r="H1198" s="17">
        <v>0.77415142070188803</v>
      </c>
      <c r="I1198" s="17">
        <v>0.72299714754969202</v>
      </c>
      <c r="J1198" s="17">
        <v>0.72616914115026598</v>
      </c>
      <c r="K1198" s="17">
        <v>0.73078065835057704</v>
      </c>
      <c r="L1198" s="17">
        <v>0.72746363162174499</v>
      </c>
      <c r="M1198" s="17"/>
      <c r="N1198" s="17">
        <v>0.81227548566714902</v>
      </c>
      <c r="O1198" s="17">
        <v>0.72294500336311096</v>
      </c>
      <c r="P1198" s="17">
        <v>0.75353535599930399</v>
      </c>
      <c r="Q1198" s="17">
        <v>0.65556813482378296</v>
      </c>
      <c r="R1198" s="17"/>
      <c r="S1198" s="17">
        <v>0.72497998544044295</v>
      </c>
      <c r="T1198" s="17">
        <v>0.73157348161839597</v>
      </c>
      <c r="U1198" s="17">
        <v>0.66969970713985305</v>
      </c>
      <c r="V1198" s="17">
        <v>0.74070029502212698</v>
      </c>
      <c r="W1198" s="17">
        <v>0.68538599872730899</v>
      </c>
      <c r="X1198" s="17">
        <v>0.73160568163378503</v>
      </c>
      <c r="Y1198" s="17">
        <v>0.75587654930910197</v>
      </c>
      <c r="Z1198" s="17">
        <v>0.75204237142221297</v>
      </c>
      <c r="AA1198" s="17">
        <v>0.73053540961313101</v>
      </c>
      <c r="AB1198" s="17">
        <v>0.80629735521166601</v>
      </c>
      <c r="AC1198" s="17">
        <v>0.71781302638574795</v>
      </c>
      <c r="AD1198" s="17">
        <v>0.83541282966469599</v>
      </c>
      <c r="AE1198" s="17"/>
      <c r="AF1198" s="17">
        <v>0.82517564664877197</v>
      </c>
      <c r="AG1198" s="17">
        <v>0.72162124496291202</v>
      </c>
      <c r="AH1198" s="17">
        <v>0.72985613021223095</v>
      </c>
      <c r="AI1198" s="17">
        <v>0.74369648335989302</v>
      </c>
      <c r="AJ1198" s="17">
        <v>0.67181745452393304</v>
      </c>
      <c r="AK1198" s="17"/>
      <c r="AL1198" s="17">
        <v>0.67497845025369596</v>
      </c>
      <c r="AM1198" s="17">
        <v>0.73009399639199202</v>
      </c>
      <c r="AN1198" s="17">
        <v>0.773277697690263</v>
      </c>
      <c r="AO1198" s="17">
        <v>0.82657697449539802</v>
      </c>
      <c r="AP1198" s="17">
        <v>0.76092310277627195</v>
      </c>
      <c r="AQ1198" s="17"/>
      <c r="AR1198" s="17">
        <v>0.81117756909066496</v>
      </c>
      <c r="AS1198" s="17"/>
      <c r="AT1198" s="17">
        <v>0.80871999542480599</v>
      </c>
      <c r="AU1198" s="17"/>
      <c r="AV1198" s="17">
        <v>0.84345886845620899</v>
      </c>
      <c r="AW1198" s="17"/>
      <c r="AX1198" s="17">
        <v>0.75492592007009296</v>
      </c>
      <c r="AY1198" s="17">
        <v>0.79920882578374197</v>
      </c>
      <c r="AZ1198" s="17"/>
      <c r="BA1198" s="17">
        <v>0.69206832168583399</v>
      </c>
      <c r="BB1198" s="17">
        <v>0.78905331089145103</v>
      </c>
    </row>
    <row r="1199" spans="2:54">
      <c r="C1199" s="17"/>
      <c r="D1199" s="17"/>
      <c r="E1199" s="17"/>
      <c r="F1199" s="17"/>
      <c r="G1199" s="17"/>
      <c r="H1199" s="17"/>
      <c r="I1199" s="17"/>
      <c r="J1199" s="17"/>
      <c r="K1199" s="17"/>
      <c r="L1199" s="17"/>
      <c r="M1199" s="17"/>
      <c r="N1199" s="17"/>
      <c r="O1199" s="17"/>
      <c r="P1199" s="17"/>
      <c r="Q1199" s="17"/>
      <c r="R1199" s="17"/>
      <c r="S1199" s="17"/>
      <c r="T1199" s="17"/>
      <c r="U1199" s="17"/>
      <c r="V1199" s="17"/>
      <c r="W1199" s="17"/>
      <c r="X1199" s="17"/>
      <c r="Y1199" s="17"/>
      <c r="Z1199" s="17"/>
      <c r="AA1199" s="17"/>
      <c r="AB1199" s="17"/>
      <c r="AC1199" s="17"/>
      <c r="AD1199" s="17"/>
      <c r="AE1199" s="17"/>
      <c r="AF1199" s="17"/>
      <c r="AG1199" s="17"/>
      <c r="AH1199" s="17"/>
      <c r="AI1199" s="17"/>
      <c r="AJ1199" s="17"/>
      <c r="AK1199" s="17"/>
      <c r="AL1199" s="17"/>
      <c r="AM1199" s="17"/>
      <c r="AN1199" s="17"/>
      <c r="AO1199" s="17"/>
      <c r="AP1199" s="17"/>
      <c r="AQ1199" s="17"/>
      <c r="AR1199" s="17"/>
      <c r="AS1199" s="17"/>
      <c r="AT1199" s="17"/>
      <c r="AU1199" s="17"/>
      <c r="AV1199" s="17"/>
      <c r="AW1199" s="17"/>
      <c r="AX1199" s="17"/>
      <c r="AY1199" s="17"/>
      <c r="AZ1199" s="17"/>
      <c r="BA1199" s="17"/>
      <c r="BB1199" s="17"/>
    </row>
    <row r="1200" spans="2:54">
      <c r="B1200" s="6" t="s">
        <v>369</v>
      </c>
      <c r="C1200" s="17"/>
      <c r="D1200" s="17"/>
      <c r="E1200" s="17"/>
      <c r="F1200" s="17"/>
      <c r="G1200" s="17"/>
      <c r="H1200" s="17"/>
      <c r="I1200" s="17"/>
      <c r="J1200" s="17"/>
      <c r="K1200" s="17"/>
      <c r="L1200" s="17"/>
      <c r="M1200" s="17"/>
      <c r="N1200" s="17"/>
      <c r="O1200" s="17"/>
      <c r="P1200" s="17"/>
      <c r="Q1200" s="17"/>
      <c r="R1200" s="17"/>
      <c r="S1200" s="17"/>
      <c r="T1200" s="17"/>
      <c r="U1200" s="17"/>
      <c r="V1200" s="17"/>
      <c r="W1200" s="17"/>
      <c r="X1200" s="17"/>
      <c r="Y1200" s="17"/>
      <c r="Z1200" s="17"/>
      <c r="AA1200" s="17"/>
      <c r="AB1200" s="17"/>
      <c r="AC1200" s="17"/>
      <c r="AD1200" s="17"/>
      <c r="AE1200" s="17"/>
      <c r="AF1200" s="17"/>
      <c r="AG1200" s="17"/>
      <c r="AH1200" s="17"/>
      <c r="AI1200" s="17"/>
      <c r="AJ1200" s="17"/>
      <c r="AK1200" s="17"/>
      <c r="AL1200" s="17"/>
      <c r="AM1200" s="17"/>
      <c r="AN1200" s="17"/>
      <c r="AO1200" s="17"/>
      <c r="AP1200" s="17"/>
      <c r="AQ1200" s="17"/>
      <c r="AR1200" s="17"/>
      <c r="AS1200" s="17"/>
      <c r="AT1200" s="17"/>
      <c r="AU1200" s="17"/>
      <c r="AV1200" s="17"/>
      <c r="AW1200" s="17"/>
      <c r="AX1200" s="17"/>
      <c r="AY1200" s="17"/>
      <c r="AZ1200" s="17"/>
      <c r="BA1200" s="17"/>
      <c r="BB1200" s="17"/>
    </row>
    <row r="1201" spans="2:54">
      <c r="B1201" s="24" t="s">
        <v>29</v>
      </c>
      <c r="C1201" s="17"/>
      <c r="D1201" s="17"/>
      <c r="E1201" s="17"/>
      <c r="F1201" s="17"/>
      <c r="G1201" s="17"/>
      <c r="H1201" s="17"/>
      <c r="I1201" s="17"/>
      <c r="J1201" s="17"/>
      <c r="K1201" s="17"/>
      <c r="L1201" s="17"/>
      <c r="M1201" s="17"/>
      <c r="N1201" s="17"/>
      <c r="O1201" s="17"/>
      <c r="P1201" s="17"/>
      <c r="Q1201" s="17"/>
      <c r="R1201" s="17"/>
      <c r="S1201" s="17"/>
      <c r="T1201" s="17"/>
      <c r="U1201" s="17"/>
      <c r="V1201" s="17"/>
      <c r="W1201" s="17"/>
      <c r="X1201" s="17"/>
      <c r="Y1201" s="17"/>
      <c r="Z1201" s="17"/>
      <c r="AA1201" s="17"/>
      <c r="AB1201" s="17"/>
      <c r="AC1201" s="17"/>
      <c r="AD1201" s="17"/>
      <c r="AE1201" s="17"/>
      <c r="AF1201" s="17"/>
      <c r="AG1201" s="17"/>
      <c r="AH1201" s="17"/>
      <c r="AI1201" s="17"/>
      <c r="AJ1201" s="17"/>
      <c r="AK1201" s="17"/>
      <c r="AL1201" s="17"/>
      <c r="AM1201" s="17"/>
      <c r="AN1201" s="17"/>
      <c r="AO1201" s="17"/>
      <c r="AP1201" s="17"/>
      <c r="AQ1201" s="17"/>
      <c r="AR1201" s="17"/>
      <c r="AS1201" s="17"/>
      <c r="AT1201" s="17"/>
      <c r="AU1201" s="17"/>
      <c r="AV1201" s="17"/>
      <c r="AW1201" s="17"/>
      <c r="AX1201" s="17"/>
      <c r="AY1201" s="17"/>
      <c r="AZ1201" s="17"/>
      <c r="BA1201" s="17"/>
      <c r="BB1201" s="17"/>
    </row>
    <row r="1202" spans="2:54">
      <c r="B1202" t="s">
        <v>154</v>
      </c>
      <c r="C1202" s="17">
        <v>0.22024454959811399</v>
      </c>
      <c r="D1202" s="17">
        <v>0.273487639002292</v>
      </c>
      <c r="E1202" s="17">
        <v>0.16801582544756399</v>
      </c>
      <c r="F1202" s="17"/>
      <c r="G1202" s="17">
        <v>0.21014847612837501</v>
      </c>
      <c r="H1202" s="17">
        <v>0.239717199621377</v>
      </c>
      <c r="I1202" s="17">
        <v>0.237838695268453</v>
      </c>
      <c r="J1202" s="17">
        <v>0.18139347479744999</v>
      </c>
      <c r="K1202" s="17">
        <v>0.22552258959438701</v>
      </c>
      <c r="L1202" s="17">
        <v>0.22377866096402699</v>
      </c>
      <c r="M1202" s="17"/>
      <c r="N1202" s="17">
        <v>0.29831323011782701</v>
      </c>
      <c r="O1202" s="17">
        <v>0.20793077011717201</v>
      </c>
      <c r="P1202" s="17">
        <v>0.20609211566409699</v>
      </c>
      <c r="Q1202" s="17">
        <v>0.15874429532668399</v>
      </c>
      <c r="R1202" s="17"/>
      <c r="S1202" s="17">
        <v>0.28549159523420597</v>
      </c>
      <c r="T1202" s="17">
        <v>0.22019260489987699</v>
      </c>
      <c r="U1202" s="17">
        <v>0.22459432363450901</v>
      </c>
      <c r="V1202" s="17">
        <v>0.18762826177735301</v>
      </c>
      <c r="W1202" s="17">
        <v>0.23840040794921599</v>
      </c>
      <c r="X1202" s="17">
        <v>0.25423112833966099</v>
      </c>
      <c r="Y1202" s="17">
        <v>0.208928582745049</v>
      </c>
      <c r="Z1202" s="17">
        <v>0.17258076588471699</v>
      </c>
      <c r="AA1202" s="17">
        <v>0.21695194527650399</v>
      </c>
      <c r="AB1202" s="17">
        <v>0.186854123654838</v>
      </c>
      <c r="AC1202" s="17">
        <v>0.156752166866026</v>
      </c>
      <c r="AD1202" s="17">
        <v>0.16975490759727299</v>
      </c>
      <c r="AE1202" s="17"/>
      <c r="AF1202" s="17">
        <v>0.224999782053286</v>
      </c>
      <c r="AG1202" s="17">
        <v>0.269481907240741</v>
      </c>
      <c r="AH1202" s="17">
        <v>0.24845968453107001</v>
      </c>
      <c r="AI1202" s="17">
        <v>0.18620702374180401</v>
      </c>
      <c r="AJ1202" s="17">
        <v>0.20505297378145901</v>
      </c>
      <c r="AK1202" s="17"/>
      <c r="AL1202" s="17">
        <v>0.16872275751152399</v>
      </c>
      <c r="AM1202" s="17">
        <v>0.174605967567703</v>
      </c>
      <c r="AN1202" s="17">
        <v>0.28761387774324998</v>
      </c>
      <c r="AO1202" s="17">
        <v>0.29360133429600999</v>
      </c>
      <c r="AP1202" s="17">
        <v>0.258264672005874</v>
      </c>
      <c r="AQ1202" s="17"/>
      <c r="AR1202" s="17">
        <v>0.20740476943515901</v>
      </c>
      <c r="AS1202" s="17"/>
      <c r="AT1202" s="17">
        <v>0.24836247454338101</v>
      </c>
      <c r="AU1202" s="17"/>
      <c r="AV1202" s="17">
        <v>0.192657194107823</v>
      </c>
      <c r="AW1202" s="17"/>
      <c r="AX1202" s="17">
        <v>0.229389417476693</v>
      </c>
      <c r="AY1202" s="17">
        <v>0.226601082723734</v>
      </c>
      <c r="AZ1202" s="17"/>
      <c r="BA1202" s="17">
        <v>0.21154024402846999</v>
      </c>
      <c r="BB1202" s="17">
        <v>0.233670482503541</v>
      </c>
    </row>
    <row r="1203" spans="2:54">
      <c r="B1203" t="s">
        <v>155</v>
      </c>
      <c r="C1203" s="17">
        <v>0.18103754876849701</v>
      </c>
      <c r="D1203" s="17">
        <v>0.20821879762397999</v>
      </c>
      <c r="E1203" s="17">
        <v>0.155377460847621</v>
      </c>
      <c r="F1203" s="17"/>
      <c r="G1203" s="17">
        <v>0.17435015801096601</v>
      </c>
      <c r="H1203" s="17">
        <v>0.18752200831002999</v>
      </c>
      <c r="I1203" s="17">
        <v>0.17039016115393099</v>
      </c>
      <c r="J1203" s="17">
        <v>0.19970464637244001</v>
      </c>
      <c r="K1203" s="17">
        <v>0.20513913873822701</v>
      </c>
      <c r="L1203" s="17">
        <v>0.157700386530192</v>
      </c>
      <c r="M1203" s="17"/>
      <c r="N1203" s="17">
        <v>0.220617358446731</v>
      </c>
      <c r="O1203" s="17">
        <v>0.17934625962800199</v>
      </c>
      <c r="P1203" s="17">
        <v>0.17700983943317899</v>
      </c>
      <c r="Q1203" s="17">
        <v>0.14082290841654099</v>
      </c>
      <c r="R1203" s="17"/>
      <c r="S1203" s="17">
        <v>0.18674727014842099</v>
      </c>
      <c r="T1203" s="17">
        <v>0.187374554511194</v>
      </c>
      <c r="U1203" s="17">
        <v>0.192097607271002</v>
      </c>
      <c r="V1203" s="17">
        <v>0.20119014581609801</v>
      </c>
      <c r="W1203" s="17">
        <v>0.16938311308877299</v>
      </c>
      <c r="X1203" s="17">
        <v>0.182604829302245</v>
      </c>
      <c r="Y1203" s="17">
        <v>0.190579503914696</v>
      </c>
      <c r="Z1203" s="17">
        <v>0.16525124443533701</v>
      </c>
      <c r="AA1203" s="17">
        <v>0.19363917389858801</v>
      </c>
      <c r="AB1203" s="17">
        <v>0.16603523985025501</v>
      </c>
      <c r="AC1203" s="17">
        <v>0.141418715267841</v>
      </c>
      <c r="AD1203" s="17">
        <v>0.11999862646950001</v>
      </c>
      <c r="AE1203" s="17"/>
      <c r="AF1203" s="17">
        <v>0.193639687910208</v>
      </c>
      <c r="AG1203" s="17">
        <v>0.17409465563082199</v>
      </c>
      <c r="AH1203" s="17">
        <v>0.24365289632265799</v>
      </c>
      <c r="AI1203" s="17">
        <v>0.30225653737966601</v>
      </c>
      <c r="AJ1203" s="17">
        <v>0.103325597617622</v>
      </c>
      <c r="AK1203" s="17"/>
      <c r="AL1203" s="17">
        <v>0.142261151106541</v>
      </c>
      <c r="AM1203" s="17">
        <v>0.193774317095983</v>
      </c>
      <c r="AN1203" s="17">
        <v>0.203210808924639</v>
      </c>
      <c r="AO1203" s="17">
        <v>0.203905916775206</v>
      </c>
      <c r="AP1203" s="17">
        <v>0.24654692582202101</v>
      </c>
      <c r="AQ1203" s="17"/>
      <c r="AR1203" s="17">
        <v>0.22142187795079901</v>
      </c>
      <c r="AS1203" s="17"/>
      <c r="AT1203" s="17">
        <v>0.184496019471003</v>
      </c>
      <c r="AU1203" s="17"/>
      <c r="AV1203" s="17">
        <v>0.25604733799615997</v>
      </c>
      <c r="AW1203" s="17"/>
      <c r="AX1203" s="17">
        <v>0.22125590842774601</v>
      </c>
      <c r="AY1203" s="17">
        <v>0.195228517732358</v>
      </c>
      <c r="AZ1203" s="17"/>
      <c r="BA1203" s="17">
        <v>0.14725418440528401</v>
      </c>
      <c r="BB1203" s="17">
        <v>0.21570584877078999</v>
      </c>
    </row>
    <row r="1204" spans="2:54">
      <c r="B1204" t="s">
        <v>156</v>
      </c>
      <c r="C1204" s="17">
        <v>7.4684428354644297E-2</v>
      </c>
      <c r="D1204" s="17">
        <v>7.0314176708995896E-2</v>
      </c>
      <c r="E1204" s="17">
        <v>7.8755450842534297E-2</v>
      </c>
      <c r="F1204" s="17"/>
      <c r="G1204" s="17">
        <v>0.102561875748341</v>
      </c>
      <c r="H1204" s="17">
        <v>9.0765493075762302E-2</v>
      </c>
      <c r="I1204" s="17">
        <v>8.4148083474700403E-2</v>
      </c>
      <c r="J1204" s="17">
        <v>8.1786885266950798E-2</v>
      </c>
      <c r="K1204" s="17">
        <v>5.03757562875242E-2</v>
      </c>
      <c r="L1204" s="17">
        <v>4.5976582820632002E-2</v>
      </c>
      <c r="M1204" s="17"/>
      <c r="N1204" s="17">
        <v>6.3085893610668894E-2</v>
      </c>
      <c r="O1204" s="17">
        <v>6.91492971182463E-2</v>
      </c>
      <c r="P1204" s="17">
        <v>8.6931430148791095E-2</v>
      </c>
      <c r="Q1204" s="17">
        <v>8.4299314357147895E-2</v>
      </c>
      <c r="R1204" s="17"/>
      <c r="S1204" s="17">
        <v>9.6785921796911395E-2</v>
      </c>
      <c r="T1204" s="17">
        <v>6.97506950045063E-2</v>
      </c>
      <c r="U1204" s="17">
        <v>5.67409800673856E-2</v>
      </c>
      <c r="V1204" s="17">
        <v>6.6428928640682602E-2</v>
      </c>
      <c r="W1204" s="17">
        <v>6.5413240678832599E-2</v>
      </c>
      <c r="X1204" s="17">
        <v>0.100102858539867</v>
      </c>
      <c r="Y1204" s="17">
        <v>5.4598033096816399E-2</v>
      </c>
      <c r="Z1204" s="17">
        <v>9.8158717629029404E-2</v>
      </c>
      <c r="AA1204" s="17">
        <v>6.6261896850866697E-2</v>
      </c>
      <c r="AB1204" s="17">
        <v>7.1373230387663397E-2</v>
      </c>
      <c r="AC1204" s="17">
        <v>9.71788031804241E-2</v>
      </c>
      <c r="AD1204" s="17">
        <v>3.6845653582837E-2</v>
      </c>
      <c r="AE1204" s="17"/>
      <c r="AF1204" s="17">
        <v>8.1791740208539104E-2</v>
      </c>
      <c r="AG1204" s="17">
        <v>4.5926598923421998E-2</v>
      </c>
      <c r="AH1204" s="17">
        <v>4.4108247183601602E-2</v>
      </c>
      <c r="AI1204" s="17">
        <v>7.4575280438062594E-2</v>
      </c>
      <c r="AJ1204" s="17">
        <v>0.118407314624355</v>
      </c>
      <c r="AK1204" s="17"/>
      <c r="AL1204" s="17">
        <v>9.5053345146112606E-2</v>
      </c>
      <c r="AM1204" s="17">
        <v>6.8696158739406196E-2</v>
      </c>
      <c r="AN1204" s="17">
        <v>5.7635925347650302E-2</v>
      </c>
      <c r="AO1204" s="17">
        <v>6.1995045948061399E-2</v>
      </c>
      <c r="AP1204" s="17">
        <v>7.9016730906153895E-2</v>
      </c>
      <c r="AQ1204" s="17"/>
      <c r="AR1204" s="17">
        <v>8.5046066621369196E-2</v>
      </c>
      <c r="AS1204" s="17"/>
      <c r="AT1204" s="17">
        <v>0.114907043941866</v>
      </c>
      <c r="AU1204" s="17"/>
      <c r="AV1204" s="17">
        <v>6.1119131690340202E-2</v>
      </c>
      <c r="AW1204" s="17"/>
      <c r="AX1204" s="17">
        <v>4.2507480169231497E-2</v>
      </c>
      <c r="AY1204" s="17">
        <v>8.3170218933798695E-2</v>
      </c>
      <c r="AZ1204" s="17"/>
      <c r="BA1204" s="17">
        <v>8.3229705474152399E-2</v>
      </c>
      <c r="BB1204" s="17">
        <v>5.9263709709188303E-2</v>
      </c>
    </row>
    <row r="1205" spans="2:54">
      <c r="B1205" t="s">
        <v>157</v>
      </c>
      <c r="C1205" s="17">
        <v>4.8536933571009501E-2</v>
      </c>
      <c r="D1205" s="17">
        <v>4.6506265386856101E-2</v>
      </c>
      <c r="E1205" s="17">
        <v>4.93950528463971E-2</v>
      </c>
      <c r="F1205" s="17"/>
      <c r="G1205" s="17">
        <v>0.10483855121378</v>
      </c>
      <c r="H1205" s="17">
        <v>7.4268490416026095E-2</v>
      </c>
      <c r="I1205" s="17">
        <v>6.2187551486972303E-2</v>
      </c>
      <c r="J1205" s="17">
        <v>4.1367858674454298E-2</v>
      </c>
      <c r="K1205" s="17">
        <v>1.63880953895091E-2</v>
      </c>
      <c r="L1205" s="17">
        <v>6.5013347565188997E-3</v>
      </c>
      <c r="M1205" s="17"/>
      <c r="N1205" s="17">
        <v>3.2460941799393302E-2</v>
      </c>
      <c r="O1205" s="17">
        <v>5.0628197082477698E-2</v>
      </c>
      <c r="P1205" s="17">
        <v>5.6446021775964E-2</v>
      </c>
      <c r="Q1205" s="17">
        <v>5.6944339238057702E-2</v>
      </c>
      <c r="R1205" s="17"/>
      <c r="S1205" s="17">
        <v>7.4248534456776302E-2</v>
      </c>
      <c r="T1205" s="17">
        <v>3.6232772976438503E-2</v>
      </c>
      <c r="U1205" s="17">
        <v>2.1752941865313399E-2</v>
      </c>
      <c r="V1205" s="17">
        <v>5.8211906676767497E-2</v>
      </c>
      <c r="W1205" s="17">
        <v>3.1516642895584902E-2</v>
      </c>
      <c r="X1205" s="17">
        <v>3.3256623146307999E-2</v>
      </c>
      <c r="Y1205" s="17">
        <v>6.6524131340888804E-2</v>
      </c>
      <c r="Z1205" s="17">
        <v>7.3937509558389403E-2</v>
      </c>
      <c r="AA1205" s="17">
        <v>6.0367302447446501E-2</v>
      </c>
      <c r="AB1205" s="17">
        <v>4.1601945713044902E-2</v>
      </c>
      <c r="AC1205" s="17">
        <v>1.0441840213399899E-2</v>
      </c>
      <c r="AD1205" s="17">
        <v>6.9069425823321901E-2</v>
      </c>
      <c r="AE1205" s="17"/>
      <c r="AF1205" s="17">
        <v>6.2925308698042595E-2</v>
      </c>
      <c r="AG1205" s="17">
        <v>4.2561094683391899E-2</v>
      </c>
      <c r="AH1205" s="17">
        <v>2.1993852376675799E-2</v>
      </c>
      <c r="AI1205" s="17">
        <v>5.07690278366641E-2</v>
      </c>
      <c r="AJ1205" s="17">
        <v>5.5581805712357102E-2</v>
      </c>
      <c r="AK1205" s="17"/>
      <c r="AL1205" s="17">
        <v>3.8081763283337899E-2</v>
      </c>
      <c r="AM1205" s="17">
        <v>4.7886652476892597E-2</v>
      </c>
      <c r="AN1205" s="17">
        <v>5.8591489947588601E-2</v>
      </c>
      <c r="AO1205" s="17">
        <v>6.11606236812125E-2</v>
      </c>
      <c r="AP1205" s="17">
        <v>8.4106427293793598E-2</v>
      </c>
      <c r="AQ1205" s="17"/>
      <c r="AR1205" s="17">
        <v>7.6643338407909906E-2</v>
      </c>
      <c r="AS1205" s="17"/>
      <c r="AT1205" s="17">
        <v>8.3884550294179294E-2</v>
      </c>
      <c r="AU1205" s="17"/>
      <c r="AV1205" s="17">
        <v>8.2514407414764096E-2</v>
      </c>
      <c r="AW1205" s="17"/>
      <c r="AX1205" s="17">
        <v>4.6745855947594901E-2</v>
      </c>
      <c r="AY1205" s="17">
        <v>6.2775801609929294E-2</v>
      </c>
      <c r="AZ1205" s="17"/>
      <c r="BA1205" s="17">
        <v>4.0888157404602297E-2</v>
      </c>
      <c r="BB1205" s="17">
        <v>4.12210940624642E-2</v>
      </c>
    </row>
    <row r="1206" spans="2:54">
      <c r="B1206" t="s">
        <v>158</v>
      </c>
      <c r="C1206" s="17">
        <v>0.35427178056501002</v>
      </c>
      <c r="D1206" s="17">
        <v>0.29738213367933197</v>
      </c>
      <c r="E1206" s="17">
        <v>0.41098164895935302</v>
      </c>
      <c r="F1206" s="17"/>
      <c r="G1206" s="17">
        <v>0.28812929208788102</v>
      </c>
      <c r="H1206" s="17">
        <v>0.31491545187223802</v>
      </c>
      <c r="I1206" s="17">
        <v>0.34583440286195399</v>
      </c>
      <c r="J1206" s="17">
        <v>0.37403447631459003</v>
      </c>
      <c r="K1206" s="17">
        <v>0.35823416209669001</v>
      </c>
      <c r="L1206" s="17">
        <v>0.41892177857262303</v>
      </c>
      <c r="M1206" s="17"/>
      <c r="N1206" s="17">
        <v>0.29552563320775699</v>
      </c>
      <c r="O1206" s="17">
        <v>0.37544486760495999</v>
      </c>
      <c r="P1206" s="17">
        <v>0.35652075155945301</v>
      </c>
      <c r="Q1206" s="17">
        <v>0.399320760522069</v>
      </c>
      <c r="R1206" s="17"/>
      <c r="S1206" s="17">
        <v>0.245814939154062</v>
      </c>
      <c r="T1206" s="17">
        <v>0.35337909959798203</v>
      </c>
      <c r="U1206" s="17">
        <v>0.34716426990720001</v>
      </c>
      <c r="V1206" s="17">
        <v>0.38514281700078601</v>
      </c>
      <c r="W1206" s="17">
        <v>0.35365640912157298</v>
      </c>
      <c r="X1206" s="17">
        <v>0.30297847882022</v>
      </c>
      <c r="Y1206" s="17">
        <v>0.35897577407485698</v>
      </c>
      <c r="Z1206" s="17">
        <v>0.381886719483571</v>
      </c>
      <c r="AA1206" s="17">
        <v>0.34700150803861401</v>
      </c>
      <c r="AB1206" s="17">
        <v>0.445791890582661</v>
      </c>
      <c r="AC1206" s="17">
        <v>0.47171796208473799</v>
      </c>
      <c r="AD1206" s="17">
        <v>0.45269558414760602</v>
      </c>
      <c r="AE1206" s="17"/>
      <c r="AF1206" s="17">
        <v>0.36512784505540302</v>
      </c>
      <c r="AG1206" s="17">
        <v>0.31887550313172502</v>
      </c>
      <c r="AH1206" s="17">
        <v>0.33623870950176798</v>
      </c>
      <c r="AI1206" s="17">
        <v>0.29892871368889301</v>
      </c>
      <c r="AJ1206" s="17">
        <v>0.36750043296010099</v>
      </c>
      <c r="AK1206" s="17"/>
      <c r="AL1206" s="17">
        <v>0.40706277594041801</v>
      </c>
      <c r="AM1206" s="17">
        <v>0.39807430800285998</v>
      </c>
      <c r="AN1206" s="17">
        <v>0.29148473223419602</v>
      </c>
      <c r="AO1206" s="17">
        <v>0.28741227266435299</v>
      </c>
      <c r="AP1206" s="17">
        <v>0.28507667845672202</v>
      </c>
      <c r="AQ1206" s="17"/>
      <c r="AR1206" s="17">
        <v>0.33584404688824698</v>
      </c>
      <c r="AS1206" s="17"/>
      <c r="AT1206" s="17">
        <v>0.30314020992835899</v>
      </c>
      <c r="AU1206" s="17"/>
      <c r="AV1206" s="17">
        <v>0.32961612743594498</v>
      </c>
      <c r="AW1206" s="17"/>
      <c r="AX1206" s="17">
        <v>0.39002116819114602</v>
      </c>
      <c r="AY1206" s="17">
        <v>0.34973459692004799</v>
      </c>
      <c r="AZ1206" s="17"/>
      <c r="BA1206" s="17">
        <v>0.37391323023907802</v>
      </c>
      <c r="BB1206" s="17">
        <v>0.35682805008757501</v>
      </c>
    </row>
    <row r="1207" spans="2:54">
      <c r="B1207" t="s">
        <v>370</v>
      </c>
      <c r="C1207" s="17">
        <v>4.7676119472937699E-2</v>
      </c>
      <c r="D1207" s="17">
        <v>4.7023459115322401E-2</v>
      </c>
      <c r="E1207" s="17">
        <v>4.8545103524462799E-2</v>
      </c>
      <c r="F1207" s="17"/>
      <c r="G1207" s="17">
        <v>5.2021436678906602E-2</v>
      </c>
      <c r="H1207" s="17">
        <v>4.2456446906101099E-2</v>
      </c>
      <c r="I1207" s="17">
        <v>5.2719567255567E-2</v>
      </c>
      <c r="J1207" s="17">
        <v>4.3605430689285102E-2</v>
      </c>
      <c r="K1207" s="17">
        <v>5.0247937773827203E-2</v>
      </c>
      <c r="L1207" s="17">
        <v>4.6590172526805897E-2</v>
      </c>
      <c r="M1207" s="17"/>
      <c r="N1207" s="17">
        <v>4.0396395101478202E-2</v>
      </c>
      <c r="O1207" s="17">
        <v>5.21460231881637E-2</v>
      </c>
      <c r="P1207" s="17">
        <v>4.0872777042510501E-2</v>
      </c>
      <c r="Q1207" s="17">
        <v>5.7164288986784099E-2</v>
      </c>
      <c r="R1207" s="17"/>
      <c r="S1207" s="17">
        <v>5.8936150904763701E-2</v>
      </c>
      <c r="T1207" s="17">
        <v>4.7686115982394098E-2</v>
      </c>
      <c r="U1207" s="17">
        <v>6.4374733153356803E-2</v>
      </c>
      <c r="V1207" s="17">
        <v>3.86057068905689E-2</v>
      </c>
      <c r="W1207" s="17">
        <v>7.6888370084025395E-2</v>
      </c>
      <c r="X1207" s="17">
        <v>3.7046822060870399E-2</v>
      </c>
      <c r="Y1207" s="17">
        <v>3.4395491736192302E-2</v>
      </c>
      <c r="Z1207" s="17">
        <v>2.5628197943918001E-2</v>
      </c>
      <c r="AA1207" s="17">
        <v>5.3176547605161599E-2</v>
      </c>
      <c r="AB1207" s="17">
        <v>2.3200171849338098E-2</v>
      </c>
      <c r="AC1207" s="17">
        <v>4.4472252723469198E-2</v>
      </c>
      <c r="AD1207" s="17">
        <v>6.4722992547327801E-2</v>
      </c>
      <c r="AE1207" s="17"/>
      <c r="AF1207" s="17">
        <v>3.1122931278703098E-2</v>
      </c>
      <c r="AG1207" s="17">
        <v>6.86670125891998E-2</v>
      </c>
      <c r="AH1207" s="17">
        <v>5.4728636478524197E-2</v>
      </c>
      <c r="AI1207" s="17">
        <v>3.5387099463350002E-2</v>
      </c>
      <c r="AJ1207" s="17">
        <v>7.1091834816448707E-2</v>
      </c>
      <c r="AK1207" s="17"/>
      <c r="AL1207" s="17">
        <v>4.9390032402931099E-2</v>
      </c>
      <c r="AM1207" s="17">
        <v>4.1721425576341599E-2</v>
      </c>
      <c r="AN1207" s="17">
        <v>3.9302852526367997E-2</v>
      </c>
      <c r="AO1207" s="17">
        <v>5.0386875778799398E-2</v>
      </c>
      <c r="AP1207" s="17">
        <v>3.6796521185451903E-2</v>
      </c>
      <c r="AQ1207" s="17"/>
      <c r="AR1207" s="17">
        <v>3.7324050391170198E-2</v>
      </c>
      <c r="AS1207" s="17"/>
      <c r="AT1207" s="17">
        <v>3.7808872892340403E-2</v>
      </c>
      <c r="AU1207" s="17"/>
      <c r="AV1207" s="17">
        <v>4.3774686659705901E-2</v>
      </c>
      <c r="AW1207" s="17"/>
      <c r="AX1207" s="17">
        <v>3.7115003411859103E-2</v>
      </c>
      <c r="AY1207" s="17">
        <v>3.4695555470993199E-2</v>
      </c>
      <c r="AZ1207" s="17"/>
      <c r="BA1207" s="17">
        <v>6.50860067681584E-2</v>
      </c>
      <c r="BB1207" s="17">
        <v>3.9889089151789098E-2</v>
      </c>
    </row>
    <row r="1208" spans="2:54">
      <c r="B1208" t="s">
        <v>130</v>
      </c>
      <c r="C1208" s="17">
        <v>7.3548639669787599E-2</v>
      </c>
      <c r="D1208" s="17">
        <v>5.7067528483222003E-2</v>
      </c>
      <c r="E1208" s="17">
        <v>8.8929457532067699E-2</v>
      </c>
      <c r="F1208" s="17"/>
      <c r="G1208" s="17">
        <v>6.7950210131750302E-2</v>
      </c>
      <c r="H1208" s="17">
        <v>5.0354909798466199E-2</v>
      </c>
      <c r="I1208" s="17">
        <v>4.68815384984222E-2</v>
      </c>
      <c r="J1208" s="17">
        <v>7.8107227884829405E-2</v>
      </c>
      <c r="K1208" s="17">
        <v>9.4092320119835704E-2</v>
      </c>
      <c r="L1208" s="17">
        <v>0.10053108382920101</v>
      </c>
      <c r="M1208" s="17"/>
      <c r="N1208" s="17">
        <v>4.9600547716145103E-2</v>
      </c>
      <c r="O1208" s="17">
        <v>6.5354585260977496E-2</v>
      </c>
      <c r="P1208" s="17">
        <v>7.6127064376004597E-2</v>
      </c>
      <c r="Q1208" s="17">
        <v>0.102704093152716</v>
      </c>
      <c r="R1208" s="17"/>
      <c r="S1208" s="17">
        <v>5.1975588304860702E-2</v>
      </c>
      <c r="T1208" s="17">
        <v>8.5384157027607793E-2</v>
      </c>
      <c r="U1208" s="17">
        <v>9.3275144101233207E-2</v>
      </c>
      <c r="V1208" s="17">
        <v>6.2792233197743005E-2</v>
      </c>
      <c r="W1208" s="17">
        <v>6.4741816181994802E-2</v>
      </c>
      <c r="X1208" s="17">
        <v>8.9779259790828306E-2</v>
      </c>
      <c r="Y1208" s="17">
        <v>8.5998483091500197E-2</v>
      </c>
      <c r="Z1208" s="17">
        <v>8.2556845065037604E-2</v>
      </c>
      <c r="AA1208" s="17">
        <v>6.2601625882819895E-2</v>
      </c>
      <c r="AB1208" s="17">
        <v>6.5143397962200006E-2</v>
      </c>
      <c r="AC1208" s="17">
        <v>7.8018259664102099E-2</v>
      </c>
      <c r="AD1208" s="17">
        <v>8.69128098321343E-2</v>
      </c>
      <c r="AE1208" s="17"/>
      <c r="AF1208" s="17">
        <v>4.0392704795818003E-2</v>
      </c>
      <c r="AG1208" s="17">
        <v>8.03932278006982E-2</v>
      </c>
      <c r="AH1208" s="17">
        <v>5.0817973605702102E-2</v>
      </c>
      <c r="AI1208" s="17">
        <v>5.1876317451559503E-2</v>
      </c>
      <c r="AJ1208" s="17">
        <v>7.9040040487657004E-2</v>
      </c>
      <c r="AK1208" s="17"/>
      <c r="AL1208" s="17">
        <v>9.9428174609134001E-2</v>
      </c>
      <c r="AM1208" s="17">
        <v>7.5241170540814098E-2</v>
      </c>
      <c r="AN1208" s="17">
        <v>6.2160313276307701E-2</v>
      </c>
      <c r="AO1208" s="17">
        <v>4.1537930856357402E-2</v>
      </c>
      <c r="AP1208" s="17">
        <v>1.0192044329983699E-2</v>
      </c>
      <c r="AQ1208" s="17"/>
      <c r="AR1208" s="17">
        <v>3.6315850305345301E-2</v>
      </c>
      <c r="AS1208" s="17"/>
      <c r="AT1208" s="17">
        <v>2.74008289288716E-2</v>
      </c>
      <c r="AU1208" s="17"/>
      <c r="AV1208" s="17">
        <v>3.4271114695261798E-2</v>
      </c>
      <c r="AW1208" s="17"/>
      <c r="AX1208" s="17">
        <v>3.29651663757295E-2</v>
      </c>
      <c r="AY1208" s="17">
        <v>4.77942266091399E-2</v>
      </c>
      <c r="AZ1208" s="17"/>
      <c r="BA1208" s="17">
        <v>7.8088471680254096E-2</v>
      </c>
      <c r="BB1208" s="17">
        <v>5.3421725714652098E-2</v>
      </c>
    </row>
    <row r="1209" spans="2:54">
      <c r="C1209" s="17"/>
      <c r="D1209" s="17"/>
      <c r="E1209" s="17"/>
      <c r="F1209" s="17"/>
      <c r="G1209" s="17"/>
      <c r="H1209" s="17"/>
      <c r="I1209" s="17"/>
      <c r="J1209" s="17"/>
      <c r="K1209" s="17"/>
      <c r="L1209" s="17"/>
      <c r="M1209" s="17"/>
      <c r="N1209" s="17"/>
      <c r="O1209" s="17"/>
      <c r="P1209" s="17"/>
      <c r="Q1209" s="17"/>
      <c r="R1209" s="17"/>
      <c r="S1209" s="17"/>
      <c r="T1209" s="17"/>
      <c r="U1209" s="17"/>
      <c r="V1209" s="17"/>
      <c r="W1209" s="17"/>
      <c r="X1209" s="17"/>
      <c r="Y1209" s="17"/>
      <c r="Z1209" s="17"/>
      <c r="AA1209" s="17"/>
      <c r="AB1209" s="17"/>
      <c r="AC1209" s="17"/>
      <c r="AD1209" s="17"/>
      <c r="AE1209" s="17"/>
      <c r="AF1209" s="17"/>
      <c r="AG1209" s="17"/>
      <c r="AH1209" s="17"/>
      <c r="AI1209" s="17"/>
      <c r="AJ1209" s="17"/>
      <c r="AK1209" s="17"/>
      <c r="AL1209" s="17"/>
      <c r="AM1209" s="17"/>
      <c r="AN1209" s="17"/>
      <c r="AO1209" s="17"/>
      <c r="AP1209" s="17"/>
      <c r="AQ1209" s="17"/>
      <c r="AR1209" s="17"/>
      <c r="AS1209" s="17"/>
      <c r="AT1209" s="17"/>
      <c r="AU1209" s="17"/>
      <c r="AV1209" s="17"/>
      <c r="AW1209" s="17"/>
      <c r="AX1209" s="17"/>
      <c r="AY1209" s="17"/>
      <c r="AZ1209" s="17"/>
      <c r="BA1209" s="17"/>
      <c r="BB1209" s="17"/>
    </row>
    <row r="1210" spans="2:54">
      <c r="B1210" s="6" t="s">
        <v>371</v>
      </c>
      <c r="C1210" s="17"/>
      <c r="D1210" s="17"/>
      <c r="E1210" s="17"/>
      <c r="F1210" s="17"/>
      <c r="G1210" s="17"/>
      <c r="H1210" s="17"/>
      <c r="I1210" s="17"/>
      <c r="J1210" s="17"/>
      <c r="K1210" s="17"/>
      <c r="L1210" s="17"/>
      <c r="M1210" s="17"/>
      <c r="N1210" s="17"/>
      <c r="O1210" s="17"/>
      <c r="P1210" s="17"/>
      <c r="Q1210" s="17"/>
      <c r="R1210" s="17"/>
      <c r="S1210" s="17"/>
      <c r="T1210" s="17"/>
      <c r="U1210" s="17"/>
      <c r="V1210" s="17"/>
      <c r="W1210" s="17"/>
      <c r="X1210" s="17"/>
      <c r="Y1210" s="17"/>
      <c r="Z1210" s="17"/>
      <c r="AA1210" s="17"/>
      <c r="AB1210" s="17"/>
      <c r="AC1210" s="17"/>
      <c r="AD1210" s="17"/>
      <c r="AE1210" s="17"/>
      <c r="AF1210" s="17"/>
      <c r="AG1210" s="17"/>
      <c r="AH1210" s="17"/>
      <c r="AI1210" s="17"/>
      <c r="AJ1210" s="17"/>
      <c r="AK1210" s="17"/>
      <c r="AL1210" s="17"/>
      <c r="AM1210" s="17"/>
      <c r="AN1210" s="17"/>
      <c r="AO1210" s="17"/>
      <c r="AP1210" s="17"/>
      <c r="AQ1210" s="17"/>
      <c r="AR1210" s="17"/>
      <c r="AS1210" s="17"/>
      <c r="AT1210" s="17"/>
      <c r="AU1210" s="17"/>
      <c r="AV1210" s="17"/>
      <c r="AW1210" s="17"/>
      <c r="AX1210" s="17"/>
      <c r="AY1210" s="17"/>
      <c r="AZ1210" s="17"/>
      <c r="BA1210" s="17"/>
      <c r="BB1210" s="17"/>
    </row>
    <row r="1211" spans="2:54">
      <c r="B1211" s="24" t="s">
        <v>29</v>
      </c>
      <c r="C1211" s="17"/>
      <c r="D1211" s="17"/>
      <c r="E1211" s="17"/>
      <c r="F1211" s="17"/>
      <c r="G1211" s="17"/>
      <c r="H1211" s="17"/>
      <c r="I1211" s="17"/>
      <c r="J1211" s="17"/>
      <c r="K1211" s="17"/>
      <c r="L1211" s="17"/>
      <c r="M1211" s="17"/>
      <c r="N1211" s="17"/>
      <c r="O1211" s="17"/>
      <c r="P1211" s="17"/>
      <c r="Q1211" s="17"/>
      <c r="R1211" s="17"/>
      <c r="S1211" s="17"/>
      <c r="T1211" s="17"/>
      <c r="U1211" s="17"/>
      <c r="V1211" s="17"/>
      <c r="W1211" s="17"/>
      <c r="X1211" s="17"/>
      <c r="Y1211" s="17"/>
      <c r="Z1211" s="17"/>
      <c r="AA1211" s="17"/>
      <c r="AB1211" s="17"/>
      <c r="AC1211" s="17"/>
      <c r="AD1211" s="17"/>
      <c r="AE1211" s="17"/>
      <c r="AF1211" s="17"/>
      <c r="AG1211" s="17"/>
      <c r="AH1211" s="17"/>
      <c r="AI1211" s="17"/>
      <c r="AJ1211" s="17"/>
      <c r="AK1211" s="17"/>
      <c r="AL1211" s="17"/>
      <c r="AM1211" s="17"/>
      <c r="AN1211" s="17"/>
      <c r="AO1211" s="17"/>
      <c r="AP1211" s="17"/>
      <c r="AQ1211" s="17"/>
      <c r="AR1211" s="17"/>
      <c r="AS1211" s="17"/>
      <c r="AT1211" s="17"/>
      <c r="AU1211" s="17"/>
      <c r="AV1211" s="17"/>
      <c r="AW1211" s="17"/>
      <c r="AX1211" s="17"/>
      <c r="AY1211" s="17"/>
      <c r="AZ1211" s="17"/>
      <c r="BA1211" s="17"/>
      <c r="BB1211" s="17"/>
    </row>
    <row r="1212" spans="2:54">
      <c r="B1212" t="s">
        <v>372</v>
      </c>
      <c r="C1212" s="17">
        <v>0.23629492563933699</v>
      </c>
      <c r="D1212" s="17">
        <v>0.286537675527061</v>
      </c>
      <c r="E1212" s="17">
        <v>0.18774557862424501</v>
      </c>
      <c r="F1212" s="17"/>
      <c r="G1212" s="17">
        <v>0.24963489549387499</v>
      </c>
      <c r="H1212" s="17">
        <v>0.29650859415171898</v>
      </c>
      <c r="I1212" s="17">
        <v>0.24010072132690199</v>
      </c>
      <c r="J1212" s="17">
        <v>0.25947171152479798</v>
      </c>
      <c r="K1212" s="17">
        <v>0.17272972870477199</v>
      </c>
      <c r="L1212" s="17">
        <v>0.19805233372586201</v>
      </c>
      <c r="M1212" s="17"/>
      <c r="N1212" s="17">
        <v>0.28541875862051702</v>
      </c>
      <c r="O1212" s="17">
        <v>0.22195158658070299</v>
      </c>
      <c r="P1212" s="17">
        <v>0.22526214181092599</v>
      </c>
      <c r="Q1212" s="17">
        <v>0.20777095572082899</v>
      </c>
      <c r="R1212" s="17"/>
      <c r="S1212" s="17">
        <v>0.29703192808208001</v>
      </c>
      <c r="T1212" s="17">
        <v>0.22632681439233901</v>
      </c>
      <c r="U1212" s="17">
        <v>0.20541661798990599</v>
      </c>
      <c r="V1212" s="17">
        <v>0.21781154506886999</v>
      </c>
      <c r="W1212" s="17">
        <v>0.19853372945020201</v>
      </c>
      <c r="X1212" s="17">
        <v>0.20772948167650199</v>
      </c>
      <c r="Y1212" s="17">
        <v>0.22524149842865501</v>
      </c>
      <c r="Z1212" s="17">
        <v>0.267477020854411</v>
      </c>
      <c r="AA1212" s="17">
        <v>0.25358313227693202</v>
      </c>
      <c r="AB1212" s="17">
        <v>0.21626736205528699</v>
      </c>
      <c r="AC1212" s="17">
        <v>0.25095722283538602</v>
      </c>
      <c r="AD1212" s="17">
        <v>0.26793675080204699</v>
      </c>
      <c r="AE1212" s="17"/>
      <c r="AF1212" s="17">
        <v>0.31447825029968102</v>
      </c>
      <c r="AG1212" s="17">
        <v>0.23904533462705099</v>
      </c>
      <c r="AH1212" s="17">
        <v>0.184798316812402</v>
      </c>
      <c r="AI1212" s="17">
        <v>0.26509805037919998</v>
      </c>
      <c r="AJ1212" s="17">
        <v>0.16412587124160599</v>
      </c>
      <c r="AK1212" s="17"/>
      <c r="AL1212" s="17">
        <v>0.191090612322206</v>
      </c>
      <c r="AM1212" s="17">
        <v>0.21069801370821001</v>
      </c>
      <c r="AN1212" s="17">
        <v>0.26970974562602301</v>
      </c>
      <c r="AO1212" s="17">
        <v>0.32840061558087502</v>
      </c>
      <c r="AP1212" s="17">
        <v>0.409457398822411</v>
      </c>
      <c r="AQ1212" s="17"/>
      <c r="AR1212" s="17">
        <v>0.33608981693451601</v>
      </c>
      <c r="AS1212" s="17"/>
      <c r="AT1212" s="17">
        <v>0.33593844153235197</v>
      </c>
      <c r="AU1212" s="17"/>
      <c r="AV1212" s="17">
        <v>0.38012684681025599</v>
      </c>
      <c r="AW1212" s="17"/>
      <c r="AX1212" s="17">
        <v>0.36029740756158701</v>
      </c>
      <c r="AY1212" s="17">
        <v>0.27913181279763699</v>
      </c>
      <c r="AZ1212" s="17"/>
      <c r="BA1212" s="17">
        <v>0.21749111153379999</v>
      </c>
      <c r="BB1212" s="17">
        <v>0.257821023373214</v>
      </c>
    </row>
    <row r="1213" spans="2:54">
      <c r="B1213" t="s">
        <v>311</v>
      </c>
      <c r="C1213" s="17">
        <v>0.48660714743446198</v>
      </c>
      <c r="D1213" s="17">
        <v>0.48060219372760199</v>
      </c>
      <c r="E1213" s="17">
        <v>0.49234223996973497</v>
      </c>
      <c r="F1213" s="17"/>
      <c r="G1213" s="17">
        <v>0.479204344891283</v>
      </c>
      <c r="H1213" s="17">
        <v>0.46025768622071001</v>
      </c>
      <c r="I1213" s="17">
        <v>0.52511830314957397</v>
      </c>
      <c r="J1213" s="17">
        <v>0.43960880406465702</v>
      </c>
      <c r="K1213" s="17">
        <v>0.52046255186306101</v>
      </c>
      <c r="L1213" s="17">
        <v>0.49773944861488301</v>
      </c>
      <c r="M1213" s="17"/>
      <c r="N1213" s="17">
        <v>0.50916988152143094</v>
      </c>
      <c r="O1213" s="17">
        <v>0.52318150307463795</v>
      </c>
      <c r="P1213" s="17">
        <v>0.490203134308832</v>
      </c>
      <c r="Q1213" s="17">
        <v>0.42704029020835399</v>
      </c>
      <c r="R1213" s="17"/>
      <c r="S1213" s="17">
        <v>0.44708023637030098</v>
      </c>
      <c r="T1213" s="17">
        <v>0.497119628423705</v>
      </c>
      <c r="U1213" s="17">
        <v>0.48920084398838698</v>
      </c>
      <c r="V1213" s="17">
        <v>0.50667041120860001</v>
      </c>
      <c r="W1213" s="17">
        <v>0.50538120492169003</v>
      </c>
      <c r="X1213" s="17">
        <v>0.50307801916740003</v>
      </c>
      <c r="Y1213" s="17">
        <v>0.45806316465817698</v>
      </c>
      <c r="Z1213" s="17">
        <v>0.47793988848380797</v>
      </c>
      <c r="AA1213" s="17">
        <v>0.46276967927790802</v>
      </c>
      <c r="AB1213" s="17">
        <v>0.58111462894543797</v>
      </c>
      <c r="AC1213" s="17">
        <v>0.46593742547915701</v>
      </c>
      <c r="AD1213" s="17">
        <v>0.391687200818364</v>
      </c>
      <c r="AE1213" s="17"/>
      <c r="AF1213" s="17">
        <v>0.51597224452300405</v>
      </c>
      <c r="AG1213" s="17">
        <v>0.459198707583926</v>
      </c>
      <c r="AH1213" s="17">
        <v>0.51582935701711496</v>
      </c>
      <c r="AI1213" s="17">
        <v>0.52813301408024604</v>
      </c>
      <c r="AJ1213" s="17">
        <v>0.44461839247544799</v>
      </c>
      <c r="AK1213" s="17"/>
      <c r="AL1213" s="17">
        <v>0.442061764949716</v>
      </c>
      <c r="AM1213" s="17">
        <v>0.50094741819740196</v>
      </c>
      <c r="AN1213" s="17">
        <v>0.51022335803131902</v>
      </c>
      <c r="AO1213" s="17">
        <v>0.53431358115604</v>
      </c>
      <c r="AP1213" s="17">
        <v>0.31601757761711302</v>
      </c>
      <c r="AQ1213" s="17"/>
      <c r="AR1213" s="17">
        <v>0.48779873280372499</v>
      </c>
      <c r="AS1213" s="17"/>
      <c r="AT1213" s="17">
        <v>0.46370568837638199</v>
      </c>
      <c r="AU1213" s="17"/>
      <c r="AV1213" s="17">
        <v>0.51071068470972403</v>
      </c>
      <c r="AW1213" s="17"/>
      <c r="AX1213" s="17">
        <v>0.444509323091069</v>
      </c>
      <c r="AY1213" s="17">
        <v>0.51679632407292098</v>
      </c>
      <c r="AZ1213" s="17"/>
      <c r="BA1213" s="17">
        <v>0.45966682866917902</v>
      </c>
      <c r="BB1213" s="17">
        <v>0.52528019806009596</v>
      </c>
    </row>
    <row r="1214" spans="2:54">
      <c r="B1214" t="s">
        <v>312</v>
      </c>
      <c r="C1214" s="17">
        <v>0.185447898085078</v>
      </c>
      <c r="D1214" s="17">
        <v>0.16098886693755399</v>
      </c>
      <c r="E1214" s="17">
        <v>0.209672111469978</v>
      </c>
      <c r="F1214" s="17"/>
      <c r="G1214" s="17">
        <v>0.17960392163330299</v>
      </c>
      <c r="H1214" s="17">
        <v>0.167791787235437</v>
      </c>
      <c r="I1214" s="17">
        <v>0.16912741082980301</v>
      </c>
      <c r="J1214" s="17">
        <v>0.20378782759558001</v>
      </c>
      <c r="K1214" s="17">
        <v>0.19241528612975201</v>
      </c>
      <c r="L1214" s="17">
        <v>0.19769249202300601</v>
      </c>
      <c r="M1214" s="17"/>
      <c r="N1214" s="17">
        <v>0.14486261230564501</v>
      </c>
      <c r="O1214" s="17">
        <v>0.162820584093083</v>
      </c>
      <c r="P1214" s="17">
        <v>0.20078187850627999</v>
      </c>
      <c r="Q1214" s="17">
        <v>0.23754233295558799</v>
      </c>
      <c r="R1214" s="17"/>
      <c r="S1214" s="17">
        <v>0.16172117218066101</v>
      </c>
      <c r="T1214" s="17">
        <v>0.18820070402048</v>
      </c>
      <c r="U1214" s="17">
        <v>0.18808981460072599</v>
      </c>
      <c r="V1214" s="17">
        <v>0.215165113996759</v>
      </c>
      <c r="W1214" s="17">
        <v>0.18873253114279401</v>
      </c>
      <c r="X1214" s="17">
        <v>0.17994353498999399</v>
      </c>
      <c r="Y1214" s="17">
        <v>0.22319404698799999</v>
      </c>
      <c r="Z1214" s="17">
        <v>0.20583059931610301</v>
      </c>
      <c r="AA1214" s="17">
        <v>0.19142286842224299</v>
      </c>
      <c r="AB1214" s="17">
        <v>0.14465072934727599</v>
      </c>
      <c r="AC1214" s="17">
        <v>0.159329755402561</v>
      </c>
      <c r="AD1214" s="17">
        <v>0.21288153403147</v>
      </c>
      <c r="AE1214" s="17"/>
      <c r="AF1214" s="17">
        <v>0.12132752013675301</v>
      </c>
      <c r="AG1214" s="17">
        <v>0.22579632355819301</v>
      </c>
      <c r="AH1214" s="17">
        <v>0.20625694254194701</v>
      </c>
      <c r="AI1214" s="17">
        <v>0.11208598879656601</v>
      </c>
      <c r="AJ1214" s="17">
        <v>0.25339522966543299</v>
      </c>
      <c r="AK1214" s="17"/>
      <c r="AL1214" s="17">
        <v>0.23954176060670801</v>
      </c>
      <c r="AM1214" s="17">
        <v>0.193365764612215</v>
      </c>
      <c r="AN1214" s="17">
        <v>0.14916336680037801</v>
      </c>
      <c r="AO1214" s="17">
        <v>9.1598938190209395E-2</v>
      </c>
      <c r="AP1214" s="17">
        <v>0.19537531806935099</v>
      </c>
      <c r="AQ1214" s="17"/>
      <c r="AR1214" s="17">
        <v>0.125936952355508</v>
      </c>
      <c r="AS1214" s="17"/>
      <c r="AT1214" s="17">
        <v>0.13726765602278301</v>
      </c>
      <c r="AU1214" s="17"/>
      <c r="AV1214" s="17">
        <v>7.6830598356933399E-2</v>
      </c>
      <c r="AW1214" s="17"/>
      <c r="AX1214" s="17">
        <v>0.14143925198778001</v>
      </c>
      <c r="AY1214" s="17">
        <v>0.14144976805597101</v>
      </c>
      <c r="AZ1214" s="17"/>
      <c r="BA1214" s="17">
        <v>0.218067594615421</v>
      </c>
      <c r="BB1214" s="17">
        <v>0.150408525199245</v>
      </c>
    </row>
    <row r="1215" spans="2:54">
      <c r="B1215" t="s">
        <v>313</v>
      </c>
      <c r="C1215" s="17">
        <v>3.2106653920198201E-2</v>
      </c>
      <c r="D1215" s="17">
        <v>2.81899676642174E-2</v>
      </c>
      <c r="E1215" s="17">
        <v>3.5415174665888102E-2</v>
      </c>
      <c r="F1215" s="17"/>
      <c r="G1215" s="17">
        <v>3.81397334010957E-2</v>
      </c>
      <c r="H1215" s="17">
        <v>2.1497604930952999E-2</v>
      </c>
      <c r="I1215" s="17">
        <v>2.55943163532871E-2</v>
      </c>
      <c r="J1215" s="17">
        <v>2.9623574365671399E-2</v>
      </c>
      <c r="K1215" s="17">
        <v>4.5064949930603497E-2</v>
      </c>
      <c r="L1215" s="17">
        <v>3.5432393300815497E-2</v>
      </c>
      <c r="M1215" s="17"/>
      <c r="N1215" s="17">
        <v>1.9359166386435599E-2</v>
      </c>
      <c r="O1215" s="17">
        <v>3.9670759013640602E-2</v>
      </c>
      <c r="P1215" s="17">
        <v>3.7500552928363198E-2</v>
      </c>
      <c r="Q1215" s="17">
        <v>3.3254477851598199E-2</v>
      </c>
      <c r="R1215" s="17"/>
      <c r="S1215" s="17">
        <v>4.8020816163734797E-2</v>
      </c>
      <c r="T1215" s="17">
        <v>3.05911904908539E-2</v>
      </c>
      <c r="U1215" s="17">
        <v>4.6549707717284797E-2</v>
      </c>
      <c r="V1215" s="17">
        <v>1.2864505523691699E-2</v>
      </c>
      <c r="W1215" s="17">
        <v>3.2991433096895603E-2</v>
      </c>
      <c r="X1215" s="17">
        <v>3.2031298323017501E-2</v>
      </c>
      <c r="Y1215" s="17">
        <v>2.7474127769623002E-2</v>
      </c>
      <c r="Z1215" s="17">
        <v>0</v>
      </c>
      <c r="AA1215" s="17">
        <v>2.87955676155962E-2</v>
      </c>
      <c r="AB1215" s="17">
        <v>2.7743117873927099E-2</v>
      </c>
      <c r="AC1215" s="17">
        <v>4.1169769487021397E-2</v>
      </c>
      <c r="AD1215" s="17">
        <v>4.6844077897226097E-2</v>
      </c>
      <c r="AE1215" s="17"/>
      <c r="AF1215" s="17">
        <v>1.57941311609992E-2</v>
      </c>
      <c r="AG1215" s="17">
        <v>2.6167286456042101E-2</v>
      </c>
      <c r="AH1215" s="17">
        <v>3.7244336820785297E-2</v>
      </c>
      <c r="AI1215" s="17">
        <v>3.6183027526003997E-2</v>
      </c>
      <c r="AJ1215" s="17">
        <v>5.0712699278514198E-2</v>
      </c>
      <c r="AK1215" s="17"/>
      <c r="AL1215" s="17">
        <v>4.6657321336755202E-2</v>
      </c>
      <c r="AM1215" s="17">
        <v>2.69781096888673E-2</v>
      </c>
      <c r="AN1215" s="17">
        <v>2.8016708407559501E-2</v>
      </c>
      <c r="AO1215" s="17">
        <v>1.8789171393032301E-2</v>
      </c>
      <c r="AP1215" s="17">
        <v>1.4163344033203899E-2</v>
      </c>
      <c r="AQ1215" s="17"/>
      <c r="AR1215" s="17">
        <v>2.0436488498901E-2</v>
      </c>
      <c r="AS1215" s="17"/>
      <c r="AT1215" s="17">
        <v>3.1770255989353201E-2</v>
      </c>
      <c r="AU1215" s="17"/>
      <c r="AV1215" s="17">
        <v>7.7453748943007604E-3</v>
      </c>
      <c r="AW1215" s="17"/>
      <c r="AX1215" s="17">
        <v>2.1940655953275899E-2</v>
      </c>
      <c r="AY1215" s="17">
        <v>1.9941254812694799E-2</v>
      </c>
      <c r="AZ1215" s="17"/>
      <c r="BA1215" s="17">
        <v>3.73068399840338E-2</v>
      </c>
      <c r="BB1215" s="17">
        <v>2.7049154464300399E-2</v>
      </c>
    </row>
    <row r="1216" spans="2:54">
      <c r="B1216" t="s">
        <v>314</v>
      </c>
      <c r="C1216" s="17">
        <v>1.7433091370468098E-2</v>
      </c>
      <c r="D1216" s="17">
        <v>2.0567657031880099E-2</v>
      </c>
      <c r="E1216" s="17">
        <v>1.4457206836834199E-2</v>
      </c>
      <c r="F1216" s="17"/>
      <c r="G1216" s="17">
        <v>1.9623522128754602E-2</v>
      </c>
      <c r="H1216" s="17">
        <v>1.9531002991816201E-2</v>
      </c>
      <c r="I1216" s="17">
        <v>1.6653757027018001E-2</v>
      </c>
      <c r="J1216" s="17">
        <v>1.7315771638224901E-2</v>
      </c>
      <c r="K1216" s="17">
        <v>1.00310238259583E-2</v>
      </c>
      <c r="L1216" s="17">
        <v>1.9989042345617599E-2</v>
      </c>
      <c r="M1216" s="17"/>
      <c r="N1216" s="17">
        <v>1.427698510362E-2</v>
      </c>
      <c r="O1216" s="17">
        <v>1.17468279338055E-2</v>
      </c>
      <c r="P1216" s="17">
        <v>1.5932013849985299E-2</v>
      </c>
      <c r="Q1216" s="17">
        <v>2.5133406496680701E-2</v>
      </c>
      <c r="R1216" s="17"/>
      <c r="S1216" s="17">
        <v>2.2005839510146102E-2</v>
      </c>
      <c r="T1216" s="17">
        <v>1.2628084415883501E-2</v>
      </c>
      <c r="U1216" s="17">
        <v>2.23502236567883E-2</v>
      </c>
      <c r="V1216" s="17">
        <v>3.3045989059176398E-2</v>
      </c>
      <c r="W1216" s="17">
        <v>1.50243046883265E-2</v>
      </c>
      <c r="X1216" s="17">
        <v>1.54288448441205E-2</v>
      </c>
      <c r="Y1216" s="17">
        <v>2.3040464842726999E-2</v>
      </c>
      <c r="Z1216" s="17">
        <v>1.49444385617336E-2</v>
      </c>
      <c r="AA1216" s="17">
        <v>1.49721856234482E-2</v>
      </c>
      <c r="AB1216" s="17">
        <v>4.0703094136574202E-3</v>
      </c>
      <c r="AC1216" s="17">
        <v>1.37892340104804E-2</v>
      </c>
      <c r="AD1216" s="17">
        <v>1.21282242076696E-2</v>
      </c>
      <c r="AE1216" s="17"/>
      <c r="AF1216" s="17">
        <v>1.04405562084387E-2</v>
      </c>
      <c r="AG1216" s="17">
        <v>1.3654981075681199E-2</v>
      </c>
      <c r="AH1216" s="17">
        <v>2.1184854129459401E-2</v>
      </c>
      <c r="AI1216" s="17">
        <v>3.2598394031292902E-2</v>
      </c>
      <c r="AJ1216" s="17">
        <v>3.7613926855174402E-2</v>
      </c>
      <c r="AK1216" s="17"/>
      <c r="AL1216" s="17">
        <v>1.7154852659996198E-2</v>
      </c>
      <c r="AM1216" s="17">
        <v>1.9304619584018402E-2</v>
      </c>
      <c r="AN1216" s="17">
        <v>1.6175871207450399E-2</v>
      </c>
      <c r="AO1216" s="17">
        <v>1.40100506178873E-2</v>
      </c>
      <c r="AP1216" s="17">
        <v>2.26331771522481E-2</v>
      </c>
      <c r="AQ1216" s="17"/>
      <c r="AR1216" s="17">
        <v>9.4523303543396497E-3</v>
      </c>
      <c r="AS1216" s="17"/>
      <c r="AT1216" s="17">
        <v>3.4396455489555402E-3</v>
      </c>
      <c r="AU1216" s="17"/>
      <c r="AV1216" s="17">
        <v>1.05519724542044E-2</v>
      </c>
      <c r="AW1216" s="17"/>
      <c r="AX1216" s="17">
        <v>1.6224529927328299E-2</v>
      </c>
      <c r="AY1216" s="17">
        <v>1.2978208986727101E-2</v>
      </c>
      <c r="AZ1216" s="17"/>
      <c r="BA1216" s="17">
        <v>2.7030362659630301E-2</v>
      </c>
      <c r="BB1216" s="17">
        <v>1.1114371233333999E-2</v>
      </c>
    </row>
    <row r="1217" spans="2:54">
      <c r="B1217" t="s">
        <v>130</v>
      </c>
      <c r="C1217" s="17">
        <v>4.2110283550457699E-2</v>
      </c>
      <c r="D1217" s="17">
        <v>2.3113639111684899E-2</v>
      </c>
      <c r="E1217" s="17">
        <v>6.0367688433319397E-2</v>
      </c>
      <c r="F1217" s="17"/>
      <c r="G1217" s="17">
        <v>3.3793582451689098E-2</v>
      </c>
      <c r="H1217" s="17">
        <v>3.4413324469364903E-2</v>
      </c>
      <c r="I1217" s="17">
        <v>2.34054913134163E-2</v>
      </c>
      <c r="J1217" s="17">
        <v>5.0192310811068098E-2</v>
      </c>
      <c r="K1217" s="17">
        <v>5.9296459545854399E-2</v>
      </c>
      <c r="L1217" s="17">
        <v>5.1094289989816299E-2</v>
      </c>
      <c r="M1217" s="17"/>
      <c r="N1217" s="17">
        <v>2.6912596062351302E-2</v>
      </c>
      <c r="O1217" s="17">
        <v>4.06287393041306E-2</v>
      </c>
      <c r="P1217" s="17">
        <v>3.0320278595613599E-2</v>
      </c>
      <c r="Q1217" s="17">
        <v>6.9258536766949999E-2</v>
      </c>
      <c r="R1217" s="17"/>
      <c r="S1217" s="17">
        <v>2.4140007693077701E-2</v>
      </c>
      <c r="T1217" s="17">
        <v>4.5133578256738097E-2</v>
      </c>
      <c r="U1217" s="17">
        <v>4.8392792046908099E-2</v>
      </c>
      <c r="V1217" s="17">
        <v>1.44424351429024E-2</v>
      </c>
      <c r="W1217" s="17">
        <v>5.9336796700091302E-2</v>
      </c>
      <c r="X1217" s="17">
        <v>6.1788820998965703E-2</v>
      </c>
      <c r="Y1217" s="17">
        <v>4.29866973128177E-2</v>
      </c>
      <c r="Z1217" s="17">
        <v>3.38080527839454E-2</v>
      </c>
      <c r="AA1217" s="17">
        <v>4.8456566783872501E-2</v>
      </c>
      <c r="AB1217" s="17">
        <v>2.61538523644144E-2</v>
      </c>
      <c r="AC1217" s="17">
        <v>6.8816592785394898E-2</v>
      </c>
      <c r="AD1217" s="17">
        <v>6.8522212243223801E-2</v>
      </c>
      <c r="AE1217" s="17"/>
      <c r="AF1217" s="17">
        <v>2.1987297671124E-2</v>
      </c>
      <c r="AG1217" s="17">
        <v>3.6137366699107602E-2</v>
      </c>
      <c r="AH1217" s="17">
        <v>3.4686192678291303E-2</v>
      </c>
      <c r="AI1217" s="17">
        <v>2.59015251866909E-2</v>
      </c>
      <c r="AJ1217" s="17">
        <v>4.9533880483824302E-2</v>
      </c>
      <c r="AK1217" s="17"/>
      <c r="AL1217" s="17">
        <v>6.34936881246176E-2</v>
      </c>
      <c r="AM1217" s="17">
        <v>4.8706074209287402E-2</v>
      </c>
      <c r="AN1217" s="17">
        <v>2.6710949927270501E-2</v>
      </c>
      <c r="AO1217" s="17">
        <v>1.2887643061956E-2</v>
      </c>
      <c r="AP1217" s="17">
        <v>4.2353184305672802E-2</v>
      </c>
      <c r="AQ1217" s="17"/>
      <c r="AR1217" s="17">
        <v>2.0285679053010802E-2</v>
      </c>
      <c r="AS1217" s="17"/>
      <c r="AT1217" s="17">
        <v>2.7878312530174702E-2</v>
      </c>
      <c r="AU1217" s="17"/>
      <c r="AV1217" s="17">
        <v>1.4034522774581899E-2</v>
      </c>
      <c r="AW1217" s="17"/>
      <c r="AX1217" s="17">
        <v>1.5588831478958899E-2</v>
      </c>
      <c r="AY1217" s="17">
        <v>2.9702631274049301E-2</v>
      </c>
      <c r="AZ1217" s="17"/>
      <c r="BA1217" s="17">
        <v>4.0437262537935302E-2</v>
      </c>
      <c r="BB1217" s="17">
        <v>2.8326727669810099E-2</v>
      </c>
    </row>
    <row r="1218" spans="2:54">
      <c r="B1218" t="s">
        <v>315</v>
      </c>
      <c r="C1218" s="17">
        <v>0.72290207307379895</v>
      </c>
      <c r="D1218" s="17">
        <v>0.76713986925466304</v>
      </c>
      <c r="E1218" s="17">
        <v>0.68008781859398004</v>
      </c>
      <c r="F1218" s="17"/>
      <c r="G1218" s="17">
        <v>0.72883924038515802</v>
      </c>
      <c r="H1218" s="17">
        <v>0.75676628037242899</v>
      </c>
      <c r="I1218" s="17">
        <v>0.76521902447647605</v>
      </c>
      <c r="J1218" s="17">
        <v>0.69908051558945605</v>
      </c>
      <c r="K1218" s="17">
        <v>0.693192280567832</v>
      </c>
      <c r="L1218" s="17">
        <v>0.69579178234074401</v>
      </c>
      <c r="M1218" s="17"/>
      <c r="N1218" s="17">
        <v>0.79458864014194797</v>
      </c>
      <c r="O1218" s="17">
        <v>0.74513308965534097</v>
      </c>
      <c r="P1218" s="17">
        <v>0.71546527611975796</v>
      </c>
      <c r="Q1218" s="17">
        <v>0.63481124592918303</v>
      </c>
      <c r="R1218" s="17"/>
      <c r="S1218" s="17">
        <v>0.74411216445238104</v>
      </c>
      <c r="T1218" s="17">
        <v>0.72344644281604398</v>
      </c>
      <c r="U1218" s="17">
        <v>0.69461746197829299</v>
      </c>
      <c r="V1218" s="17">
        <v>0.72448195627747003</v>
      </c>
      <c r="W1218" s="17">
        <v>0.70391493437189201</v>
      </c>
      <c r="X1218" s="17">
        <v>0.71080750084390198</v>
      </c>
      <c r="Y1218" s="17">
        <v>0.68330466308683202</v>
      </c>
      <c r="Z1218" s="17">
        <v>0.74541690933821803</v>
      </c>
      <c r="AA1218" s="17">
        <v>0.71635281155483999</v>
      </c>
      <c r="AB1218" s="17">
        <v>0.79738199100072504</v>
      </c>
      <c r="AC1218" s="17">
        <v>0.71689464831454297</v>
      </c>
      <c r="AD1218" s="17">
        <v>0.65962395162041099</v>
      </c>
      <c r="AE1218" s="17"/>
      <c r="AF1218" s="17">
        <v>0.83045049482268596</v>
      </c>
      <c r="AG1218" s="17">
        <v>0.69824404221097602</v>
      </c>
      <c r="AH1218" s="17">
        <v>0.70062767382951696</v>
      </c>
      <c r="AI1218" s="17">
        <v>0.79323106445944602</v>
      </c>
      <c r="AJ1218" s="17">
        <v>0.60874426371705503</v>
      </c>
      <c r="AK1218" s="17"/>
      <c r="AL1218" s="17">
        <v>0.63315237727192297</v>
      </c>
      <c r="AM1218" s="17">
        <v>0.71164543190561202</v>
      </c>
      <c r="AN1218" s="17">
        <v>0.77993310365734203</v>
      </c>
      <c r="AO1218" s="17">
        <v>0.86271419673691496</v>
      </c>
      <c r="AP1218" s="17">
        <v>0.72547497643952497</v>
      </c>
      <c r="AQ1218" s="17"/>
      <c r="AR1218" s="17">
        <v>0.82388854973824099</v>
      </c>
      <c r="AS1218" s="17"/>
      <c r="AT1218" s="17">
        <v>0.79964412990873401</v>
      </c>
      <c r="AU1218" s="17"/>
      <c r="AV1218" s="17">
        <v>0.89083753151998002</v>
      </c>
      <c r="AW1218" s="17"/>
      <c r="AX1218" s="17">
        <v>0.80480673065265695</v>
      </c>
      <c r="AY1218" s="17">
        <v>0.79592813687055797</v>
      </c>
      <c r="AZ1218" s="17"/>
      <c r="BA1218" s="17">
        <v>0.67715794020297904</v>
      </c>
      <c r="BB1218" s="17">
        <v>0.78310122143330996</v>
      </c>
    </row>
    <row r="1219" spans="2:54">
      <c r="B1219" t="s">
        <v>316</v>
      </c>
      <c r="C1219" s="17">
        <v>4.95397452906663E-2</v>
      </c>
      <c r="D1219" s="17">
        <v>4.8757624696097401E-2</v>
      </c>
      <c r="E1219" s="17">
        <v>4.9872381502722302E-2</v>
      </c>
      <c r="F1219" s="17"/>
      <c r="G1219" s="17">
        <v>5.7763255529850198E-2</v>
      </c>
      <c r="H1219" s="17">
        <v>4.1028607922769203E-2</v>
      </c>
      <c r="I1219" s="17">
        <v>4.2248073380305E-2</v>
      </c>
      <c r="J1219" s="17">
        <v>4.69393460038963E-2</v>
      </c>
      <c r="K1219" s="17">
        <v>5.5095973756561799E-2</v>
      </c>
      <c r="L1219" s="17">
        <v>5.54214356464331E-2</v>
      </c>
      <c r="M1219" s="17"/>
      <c r="N1219" s="17">
        <v>3.36361514900557E-2</v>
      </c>
      <c r="O1219" s="17">
        <v>5.1417586947446199E-2</v>
      </c>
      <c r="P1219" s="17">
        <v>5.3432566778348498E-2</v>
      </c>
      <c r="Q1219" s="17">
        <v>5.83878843482789E-2</v>
      </c>
      <c r="R1219" s="17"/>
      <c r="S1219" s="17">
        <v>7.0026655673880903E-2</v>
      </c>
      <c r="T1219" s="17">
        <v>4.3219274906737298E-2</v>
      </c>
      <c r="U1219" s="17">
        <v>6.8899931374073103E-2</v>
      </c>
      <c r="V1219" s="17">
        <v>4.5910494582868097E-2</v>
      </c>
      <c r="W1219" s="17">
        <v>4.8015737785222203E-2</v>
      </c>
      <c r="X1219" s="17">
        <v>4.7460143167138001E-2</v>
      </c>
      <c r="Y1219" s="17">
        <v>5.0514592612350001E-2</v>
      </c>
      <c r="Z1219" s="17">
        <v>1.49444385617336E-2</v>
      </c>
      <c r="AA1219" s="17">
        <v>4.3767753239044402E-2</v>
      </c>
      <c r="AB1219" s="17">
        <v>3.1813427287584503E-2</v>
      </c>
      <c r="AC1219" s="17">
        <v>5.49590034975019E-2</v>
      </c>
      <c r="AD1219" s="17">
        <v>5.8972302104895701E-2</v>
      </c>
      <c r="AE1219" s="17"/>
      <c r="AF1219" s="17">
        <v>2.62346873694379E-2</v>
      </c>
      <c r="AG1219" s="17">
        <v>3.9822267531723403E-2</v>
      </c>
      <c r="AH1219" s="17">
        <v>5.8429190950244701E-2</v>
      </c>
      <c r="AI1219" s="17">
        <v>6.8781421557296801E-2</v>
      </c>
      <c r="AJ1219" s="17">
        <v>8.8326626133688593E-2</v>
      </c>
      <c r="AK1219" s="17"/>
      <c r="AL1219" s="17">
        <v>6.3812173996751403E-2</v>
      </c>
      <c r="AM1219" s="17">
        <v>4.6282729272885702E-2</v>
      </c>
      <c r="AN1219" s="17">
        <v>4.41925796150099E-2</v>
      </c>
      <c r="AO1219" s="17">
        <v>3.2799222010919601E-2</v>
      </c>
      <c r="AP1219" s="17">
        <v>3.6796521185451903E-2</v>
      </c>
      <c r="AQ1219" s="17"/>
      <c r="AR1219" s="17">
        <v>2.9888818853240601E-2</v>
      </c>
      <c r="AS1219" s="17"/>
      <c r="AT1219" s="17">
        <v>3.5209901538308802E-2</v>
      </c>
      <c r="AU1219" s="17"/>
      <c r="AV1219" s="17">
        <v>1.8297347348505199E-2</v>
      </c>
      <c r="AW1219" s="17"/>
      <c r="AX1219" s="17">
        <v>3.8165185880604198E-2</v>
      </c>
      <c r="AY1219" s="17">
        <v>3.29194637994219E-2</v>
      </c>
      <c r="AZ1219" s="17"/>
      <c r="BA1219" s="17">
        <v>6.4337202643663993E-2</v>
      </c>
      <c r="BB1219" s="17">
        <v>3.8163525697634502E-2</v>
      </c>
    </row>
    <row r="1220" spans="2:54">
      <c r="B1220" t="s">
        <v>308</v>
      </c>
      <c r="C1220" s="17">
        <v>0.67336232778313199</v>
      </c>
      <c r="D1220" s="17">
        <v>0.71838224455856603</v>
      </c>
      <c r="E1220" s="17">
        <v>0.63021543709125805</v>
      </c>
      <c r="F1220" s="17"/>
      <c r="G1220" s="17">
        <v>0.67107598485530795</v>
      </c>
      <c r="H1220" s="17">
        <v>0.71573767244965902</v>
      </c>
      <c r="I1220" s="17">
        <v>0.72297095109617104</v>
      </c>
      <c r="J1220" s="17">
        <v>0.65214116958555901</v>
      </c>
      <c r="K1220" s="17">
        <v>0.63809630681127005</v>
      </c>
      <c r="L1220" s="17">
        <v>0.64037034669431103</v>
      </c>
      <c r="M1220" s="17"/>
      <c r="N1220" s="17">
        <v>0.76095248865189202</v>
      </c>
      <c r="O1220" s="17">
        <v>0.69371550270789395</v>
      </c>
      <c r="P1220" s="17">
        <v>0.66203270934140901</v>
      </c>
      <c r="Q1220" s="17">
        <v>0.57642336158090401</v>
      </c>
      <c r="R1220" s="17"/>
      <c r="S1220" s="17">
        <v>0.67408550877850004</v>
      </c>
      <c r="T1220" s="17">
        <v>0.68022716790930704</v>
      </c>
      <c r="U1220" s="17">
        <v>0.62571753060421997</v>
      </c>
      <c r="V1220" s="17">
        <v>0.67857146169460203</v>
      </c>
      <c r="W1220" s="17">
        <v>0.65589919658666995</v>
      </c>
      <c r="X1220" s="17">
        <v>0.663347357676764</v>
      </c>
      <c r="Y1220" s="17">
        <v>0.63279007047448199</v>
      </c>
      <c r="Z1220" s="17">
        <v>0.73047247077648503</v>
      </c>
      <c r="AA1220" s="17">
        <v>0.67258505831579496</v>
      </c>
      <c r="AB1220" s="17">
        <v>0.76556856371314097</v>
      </c>
      <c r="AC1220" s="17">
        <v>0.66193564481704104</v>
      </c>
      <c r="AD1220" s="17">
        <v>0.60065164951551497</v>
      </c>
      <c r="AE1220" s="17"/>
      <c r="AF1220" s="17">
        <v>0.80421580745324805</v>
      </c>
      <c r="AG1220" s="17">
        <v>0.658421774679253</v>
      </c>
      <c r="AH1220" s="17">
        <v>0.64219848287927195</v>
      </c>
      <c r="AI1220" s="17">
        <v>0.72444964290214897</v>
      </c>
      <c r="AJ1220" s="17">
        <v>0.52041763758336601</v>
      </c>
      <c r="AK1220" s="17"/>
      <c r="AL1220" s="17">
        <v>0.56934020327517099</v>
      </c>
      <c r="AM1220" s="17">
        <v>0.66536270263272601</v>
      </c>
      <c r="AN1220" s="17">
        <v>0.73574052404233203</v>
      </c>
      <c r="AO1220" s="17">
        <v>0.82991497472599596</v>
      </c>
      <c r="AP1220" s="17">
        <v>0.68867845525407301</v>
      </c>
      <c r="AQ1220" s="17"/>
      <c r="AR1220" s="17">
        <v>0.79399973088499998</v>
      </c>
      <c r="AS1220" s="17"/>
      <c r="AT1220" s="17">
        <v>0.76443422837042496</v>
      </c>
      <c r="AU1220" s="17"/>
      <c r="AV1220" s="17">
        <v>0.87254018417147405</v>
      </c>
      <c r="AW1220" s="17"/>
      <c r="AX1220" s="17">
        <v>0.76664154477205204</v>
      </c>
      <c r="AY1220" s="17">
        <v>0.76300867307113596</v>
      </c>
      <c r="AZ1220" s="17"/>
      <c r="BA1220" s="17">
        <v>0.61282073755931499</v>
      </c>
      <c r="BB1220" s="17">
        <v>0.74493769573567603</v>
      </c>
    </row>
    <row r="1221" spans="2:54">
      <c r="C1221" s="17"/>
      <c r="D1221" s="17"/>
      <c r="E1221" s="17"/>
      <c r="F1221" s="17"/>
      <c r="G1221" s="17"/>
      <c r="H1221" s="17"/>
      <c r="I1221" s="17"/>
      <c r="J1221" s="17"/>
      <c r="K1221" s="17"/>
      <c r="L1221" s="17"/>
      <c r="M1221" s="17"/>
      <c r="N1221" s="17"/>
      <c r="O1221" s="17"/>
      <c r="P1221" s="17"/>
      <c r="Q1221" s="17"/>
      <c r="R1221" s="17"/>
      <c r="S1221" s="17"/>
      <c r="T1221" s="17"/>
      <c r="U1221" s="17"/>
      <c r="V1221" s="17"/>
      <c r="W1221" s="17"/>
      <c r="X1221" s="17"/>
      <c r="Y1221" s="17"/>
      <c r="Z1221" s="17"/>
      <c r="AA1221" s="17"/>
      <c r="AB1221" s="17"/>
      <c r="AC1221" s="17"/>
      <c r="AD1221" s="17"/>
      <c r="AE1221" s="17"/>
      <c r="AF1221" s="17"/>
      <c r="AG1221" s="17"/>
      <c r="AH1221" s="17"/>
      <c r="AI1221" s="17"/>
      <c r="AJ1221" s="17"/>
      <c r="AK1221" s="17"/>
      <c r="AL1221" s="17"/>
      <c r="AM1221" s="17"/>
      <c r="AN1221" s="17"/>
      <c r="AO1221" s="17"/>
      <c r="AP1221" s="17"/>
      <c r="AQ1221" s="17"/>
      <c r="AR1221" s="17"/>
      <c r="AS1221" s="17"/>
      <c r="AT1221" s="17"/>
      <c r="AU1221" s="17"/>
      <c r="AV1221" s="17"/>
      <c r="AW1221" s="17"/>
      <c r="AX1221" s="17"/>
      <c r="AY1221" s="17"/>
      <c r="AZ1221" s="17"/>
      <c r="BA1221" s="17"/>
      <c r="BB1221" s="17"/>
    </row>
    <row r="1222" spans="2:54">
      <c r="B1222" s="6" t="s">
        <v>373</v>
      </c>
      <c r="C1222" s="17"/>
      <c r="D1222" s="17"/>
      <c r="E1222" s="17"/>
      <c r="F1222" s="17"/>
      <c r="G1222" s="17"/>
      <c r="H1222" s="17"/>
      <c r="I1222" s="17"/>
      <c r="J1222" s="17"/>
      <c r="K1222" s="17"/>
      <c r="L1222" s="17"/>
      <c r="M1222" s="17"/>
      <c r="N1222" s="17"/>
      <c r="O1222" s="17"/>
      <c r="P1222" s="17"/>
      <c r="Q1222" s="17"/>
      <c r="R1222" s="17"/>
      <c r="S1222" s="17"/>
      <c r="T1222" s="17"/>
      <c r="U1222" s="17"/>
      <c r="V1222" s="17"/>
      <c r="W1222" s="17"/>
      <c r="X1222" s="17"/>
      <c r="Y1222" s="17"/>
      <c r="Z1222" s="17"/>
      <c r="AA1222" s="17"/>
      <c r="AB1222" s="17"/>
      <c r="AC1222" s="17"/>
      <c r="AD1222" s="17"/>
      <c r="AE1222" s="17"/>
      <c r="AF1222" s="17"/>
      <c r="AG1222" s="17"/>
      <c r="AH1222" s="17"/>
      <c r="AI1222" s="17"/>
      <c r="AJ1222" s="17"/>
      <c r="AK1222" s="17"/>
      <c r="AL1222" s="17"/>
      <c r="AM1222" s="17"/>
      <c r="AN1222" s="17"/>
      <c r="AO1222" s="17"/>
      <c r="AP1222" s="17"/>
      <c r="AQ1222" s="17"/>
      <c r="AR1222" s="17"/>
      <c r="AS1222" s="17"/>
      <c r="AT1222" s="17"/>
      <c r="AU1222" s="17"/>
      <c r="AV1222" s="17"/>
      <c r="AW1222" s="17"/>
      <c r="AX1222" s="17"/>
      <c r="AY1222" s="17"/>
      <c r="AZ1222" s="17"/>
      <c r="BA1222" s="17"/>
      <c r="BB1222" s="17"/>
    </row>
    <row r="1223" spans="2:54">
      <c r="B1223" s="24" t="s">
        <v>29</v>
      </c>
      <c r="C1223" s="17"/>
      <c r="D1223" s="17"/>
      <c r="E1223" s="17"/>
      <c r="F1223" s="17"/>
      <c r="G1223" s="17"/>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row>
    <row r="1224" spans="2:54">
      <c r="B1224" t="s">
        <v>372</v>
      </c>
      <c r="C1224" s="17">
        <v>0.10889404694840001</v>
      </c>
      <c r="D1224" s="17">
        <v>0.12548780918636701</v>
      </c>
      <c r="E1224" s="17">
        <v>9.3221024961879201E-2</v>
      </c>
      <c r="F1224" s="17"/>
      <c r="G1224" s="17">
        <v>0.119583164017684</v>
      </c>
      <c r="H1224" s="17">
        <v>0.13143991994377999</v>
      </c>
      <c r="I1224" s="17">
        <v>0.12936019033419499</v>
      </c>
      <c r="J1224" s="17">
        <v>0.12580654905587799</v>
      </c>
      <c r="K1224" s="17">
        <v>6.9465580799758495E-2</v>
      </c>
      <c r="L1224" s="17">
        <v>7.9571131271919199E-2</v>
      </c>
      <c r="M1224" s="17"/>
      <c r="N1224" s="17">
        <v>0.11407405801272399</v>
      </c>
      <c r="O1224" s="17">
        <v>9.6481637743470003E-2</v>
      </c>
      <c r="P1224" s="17">
        <v>0.10334751347106801</v>
      </c>
      <c r="Q1224" s="17">
        <v>0.120655978741266</v>
      </c>
      <c r="R1224" s="17"/>
      <c r="S1224" s="17">
        <v>0.16560704463173001</v>
      </c>
      <c r="T1224" s="17">
        <v>8.9880682139158397E-2</v>
      </c>
      <c r="U1224" s="17">
        <v>0.106618268400386</v>
      </c>
      <c r="V1224" s="17">
        <v>0.10812046162403501</v>
      </c>
      <c r="W1224" s="17">
        <v>0.10517871571828299</v>
      </c>
      <c r="X1224" s="17">
        <v>7.7597257600014402E-2</v>
      </c>
      <c r="Y1224" s="17">
        <v>0.102809373632002</v>
      </c>
      <c r="Z1224" s="17">
        <v>6.0079335418963903E-2</v>
      </c>
      <c r="AA1224" s="17">
        <v>0.11001821096608801</v>
      </c>
      <c r="AB1224" s="17">
        <v>0.10771585613930899</v>
      </c>
      <c r="AC1224" s="17">
        <v>7.2195487716695705E-2</v>
      </c>
      <c r="AD1224" s="17">
        <v>0.17924395299162901</v>
      </c>
      <c r="AE1224" s="17"/>
      <c r="AF1224" s="17">
        <v>0.124365635025318</v>
      </c>
      <c r="AG1224" s="17">
        <v>0.10702161936900401</v>
      </c>
      <c r="AH1224" s="17">
        <v>8.0931346522731706E-2</v>
      </c>
      <c r="AI1224" s="17">
        <v>9.8117165549164803E-2</v>
      </c>
      <c r="AJ1224" s="17">
        <v>0.118781406440725</v>
      </c>
      <c r="AK1224" s="17"/>
      <c r="AL1224" s="17">
        <v>0.110323969421801</v>
      </c>
      <c r="AM1224" s="17">
        <v>7.7631656755476106E-2</v>
      </c>
      <c r="AN1224" s="17">
        <v>0.106763281497438</v>
      </c>
      <c r="AO1224" s="17">
        <v>0.168688275540576</v>
      </c>
      <c r="AP1224" s="17">
        <v>0.103164714046728</v>
      </c>
      <c r="AQ1224" s="17"/>
      <c r="AR1224" s="17">
        <v>0.16917037190458201</v>
      </c>
      <c r="AS1224" s="17"/>
      <c r="AT1224" s="17">
        <v>0.231269907209565</v>
      </c>
      <c r="AU1224" s="17"/>
      <c r="AV1224" s="17">
        <v>0.163046670057791</v>
      </c>
      <c r="AW1224" s="17"/>
      <c r="AX1224" s="17">
        <v>0.125940673499261</v>
      </c>
      <c r="AY1224" s="17">
        <v>0.120178312180112</v>
      </c>
      <c r="AZ1224" s="17"/>
      <c r="BA1224" s="17">
        <v>0.118703666303327</v>
      </c>
      <c r="BB1224" s="17">
        <v>0.108587436485231</v>
      </c>
    </row>
    <row r="1225" spans="2:54">
      <c r="B1225" t="s">
        <v>311</v>
      </c>
      <c r="C1225" s="17">
        <v>0.26225889557488102</v>
      </c>
      <c r="D1225" s="17">
        <v>0.25872048298329198</v>
      </c>
      <c r="E1225" s="17">
        <v>0.26507166831755702</v>
      </c>
      <c r="F1225" s="17"/>
      <c r="G1225" s="17">
        <v>0.32552813629557298</v>
      </c>
      <c r="H1225" s="17">
        <v>0.25141715024385303</v>
      </c>
      <c r="I1225" s="17">
        <v>0.26609390862843302</v>
      </c>
      <c r="J1225" s="17">
        <v>0.29032166690571198</v>
      </c>
      <c r="K1225" s="17">
        <v>0.24278588715591401</v>
      </c>
      <c r="L1225" s="17">
        <v>0.21659978204734201</v>
      </c>
      <c r="M1225" s="17"/>
      <c r="N1225" s="17">
        <v>0.25500393168086899</v>
      </c>
      <c r="O1225" s="17">
        <v>0.2686136132775</v>
      </c>
      <c r="P1225" s="17">
        <v>0.29090013596038999</v>
      </c>
      <c r="Q1225" s="17">
        <v>0.240820062306523</v>
      </c>
      <c r="R1225" s="17"/>
      <c r="S1225" s="17">
        <v>0.27822924446415698</v>
      </c>
      <c r="T1225" s="17">
        <v>0.26064131838460403</v>
      </c>
      <c r="U1225" s="17">
        <v>0.23181503973620199</v>
      </c>
      <c r="V1225" s="17">
        <v>0.26503975751591802</v>
      </c>
      <c r="W1225" s="17">
        <v>0.28801113227362601</v>
      </c>
      <c r="X1225" s="17">
        <v>0.28552594501512302</v>
      </c>
      <c r="Y1225" s="17">
        <v>0.216988671347255</v>
      </c>
      <c r="Z1225" s="17">
        <v>0.34057445837502798</v>
      </c>
      <c r="AA1225" s="17">
        <v>0.28284074667312098</v>
      </c>
      <c r="AB1225" s="17">
        <v>0.21442118097009799</v>
      </c>
      <c r="AC1225" s="17">
        <v>0.25413802411452802</v>
      </c>
      <c r="AD1225" s="17">
        <v>0.236238281455739</v>
      </c>
      <c r="AE1225" s="17"/>
      <c r="AF1225" s="17">
        <v>0.262635558574984</v>
      </c>
      <c r="AG1225" s="17">
        <v>0.27935762421329502</v>
      </c>
      <c r="AH1225" s="17">
        <v>0.26016579705391701</v>
      </c>
      <c r="AI1225" s="17">
        <v>0.22407300433163199</v>
      </c>
      <c r="AJ1225" s="17">
        <v>0.295137665008462</v>
      </c>
      <c r="AK1225" s="17"/>
      <c r="AL1225" s="17">
        <v>0.25134293223801801</v>
      </c>
      <c r="AM1225" s="17">
        <v>0.31120077538484903</v>
      </c>
      <c r="AN1225" s="17">
        <v>0.23982314642671199</v>
      </c>
      <c r="AO1225" s="17">
        <v>0.25865182970932499</v>
      </c>
      <c r="AP1225" s="17">
        <v>0.24038914492038499</v>
      </c>
      <c r="AQ1225" s="17"/>
      <c r="AR1225" s="17">
        <v>0.27502229853753901</v>
      </c>
      <c r="AS1225" s="17"/>
      <c r="AT1225" s="17">
        <v>0.27786179797844002</v>
      </c>
      <c r="AU1225" s="17"/>
      <c r="AV1225" s="17">
        <v>0.25519740999683599</v>
      </c>
      <c r="AW1225" s="17"/>
      <c r="AX1225" s="17">
        <v>0.25386910312691202</v>
      </c>
      <c r="AY1225" s="17">
        <v>0.25874922808519102</v>
      </c>
      <c r="AZ1225" s="17"/>
      <c r="BA1225" s="17">
        <v>0.28018867188024998</v>
      </c>
      <c r="BB1225" s="17">
        <v>0.24980019253139199</v>
      </c>
    </row>
    <row r="1226" spans="2:54">
      <c r="B1226" t="s">
        <v>312</v>
      </c>
      <c r="C1226" s="17">
        <v>0.29590042737698802</v>
      </c>
      <c r="D1226" s="17">
        <v>0.269429746900058</v>
      </c>
      <c r="E1226" s="17">
        <v>0.32318478249819499</v>
      </c>
      <c r="F1226" s="17"/>
      <c r="G1226" s="17">
        <v>0.24882320806384101</v>
      </c>
      <c r="H1226" s="17">
        <v>0.28105111427926799</v>
      </c>
      <c r="I1226" s="17">
        <v>0.27507922452773598</v>
      </c>
      <c r="J1226" s="17">
        <v>0.31448822038569502</v>
      </c>
      <c r="K1226" s="17">
        <v>0.32229006707101598</v>
      </c>
      <c r="L1226" s="17">
        <v>0.32376513802430001</v>
      </c>
      <c r="M1226" s="17"/>
      <c r="N1226" s="17">
        <v>0.22817184151286601</v>
      </c>
      <c r="O1226" s="17">
        <v>0.32103663445952202</v>
      </c>
      <c r="P1226" s="17">
        <v>0.31567623029890401</v>
      </c>
      <c r="Q1226" s="17">
        <v>0.32220617846594801</v>
      </c>
      <c r="R1226" s="17"/>
      <c r="S1226" s="17">
        <v>0.24029457320262201</v>
      </c>
      <c r="T1226" s="17">
        <v>0.29729872449028799</v>
      </c>
      <c r="U1226" s="17">
        <v>0.34556130939090002</v>
      </c>
      <c r="V1226" s="17">
        <v>0.31523131534497201</v>
      </c>
      <c r="W1226" s="17">
        <v>0.27320518462306997</v>
      </c>
      <c r="X1226" s="17">
        <v>0.27813188217592599</v>
      </c>
      <c r="Y1226" s="17">
        <v>0.36265567052674003</v>
      </c>
      <c r="Z1226" s="17">
        <v>0.29393419696405998</v>
      </c>
      <c r="AA1226" s="17">
        <v>0.26477636088543199</v>
      </c>
      <c r="AB1226" s="17">
        <v>0.305814731060083</v>
      </c>
      <c r="AC1226" s="17">
        <v>0.32433459759616601</v>
      </c>
      <c r="AD1226" s="17">
        <v>0.32606865672859098</v>
      </c>
      <c r="AE1226" s="17"/>
      <c r="AF1226" s="17">
        <v>0.24991168205129699</v>
      </c>
      <c r="AG1226" s="17">
        <v>0.28412922134113899</v>
      </c>
      <c r="AH1226" s="17">
        <v>0.326117061604484</v>
      </c>
      <c r="AI1226" s="17">
        <v>0.25257316772390498</v>
      </c>
      <c r="AJ1226" s="17">
        <v>0.32923596785466303</v>
      </c>
      <c r="AK1226" s="17"/>
      <c r="AL1226" s="17">
        <v>0.35003871613489201</v>
      </c>
      <c r="AM1226" s="17">
        <v>0.29878237954446302</v>
      </c>
      <c r="AN1226" s="17">
        <v>0.27118577176770398</v>
      </c>
      <c r="AO1226" s="17">
        <v>0.21837464856153299</v>
      </c>
      <c r="AP1226" s="17">
        <v>0.162318690711998</v>
      </c>
      <c r="AQ1226" s="17"/>
      <c r="AR1226" s="17">
        <v>0.22137443481033001</v>
      </c>
      <c r="AS1226" s="17"/>
      <c r="AT1226" s="17">
        <v>0.22872713870025599</v>
      </c>
      <c r="AU1226" s="17"/>
      <c r="AV1226" s="17">
        <v>0.192582983403565</v>
      </c>
      <c r="AW1226" s="17"/>
      <c r="AX1226" s="17">
        <v>0.240570971291204</v>
      </c>
      <c r="AY1226" s="17">
        <v>0.269527982283502</v>
      </c>
      <c r="AZ1226" s="17"/>
      <c r="BA1226" s="17">
        <v>0.30216758451423298</v>
      </c>
      <c r="BB1226" s="17">
        <v>0.28751767157391001</v>
      </c>
    </row>
    <row r="1227" spans="2:54">
      <c r="B1227" t="s">
        <v>313</v>
      </c>
      <c r="C1227" s="17">
        <v>0.20988486323389199</v>
      </c>
      <c r="D1227" s="17">
        <v>0.22578425370911101</v>
      </c>
      <c r="E1227" s="17">
        <v>0.19469194441593901</v>
      </c>
      <c r="F1227" s="17"/>
      <c r="G1227" s="17">
        <v>0.19466941747581601</v>
      </c>
      <c r="H1227" s="17">
        <v>0.21338820020645899</v>
      </c>
      <c r="I1227" s="17">
        <v>0.22070014483432901</v>
      </c>
      <c r="J1227" s="17">
        <v>0.15584587845659401</v>
      </c>
      <c r="K1227" s="17">
        <v>0.23359725000326301</v>
      </c>
      <c r="L1227" s="17">
        <v>0.235342336651259</v>
      </c>
      <c r="M1227" s="17"/>
      <c r="N1227" s="17">
        <v>0.273930660810008</v>
      </c>
      <c r="O1227" s="17">
        <v>0.20350229152570501</v>
      </c>
      <c r="P1227" s="17">
        <v>0.19330125240620799</v>
      </c>
      <c r="Q1227" s="17">
        <v>0.16587440322972899</v>
      </c>
      <c r="R1227" s="17"/>
      <c r="S1227" s="17">
        <v>0.20042990940100899</v>
      </c>
      <c r="T1227" s="17">
        <v>0.221574385785484</v>
      </c>
      <c r="U1227" s="17">
        <v>0.212366251985671</v>
      </c>
      <c r="V1227" s="17">
        <v>0.22775501430318801</v>
      </c>
      <c r="W1227" s="17">
        <v>0.214206449660444</v>
      </c>
      <c r="X1227" s="17">
        <v>0.204734327366318</v>
      </c>
      <c r="Y1227" s="17">
        <v>0.19768240463329301</v>
      </c>
      <c r="Z1227" s="17">
        <v>0.19356478088335999</v>
      </c>
      <c r="AA1227" s="17">
        <v>0.214526954533585</v>
      </c>
      <c r="AB1227" s="17">
        <v>0.236253474828099</v>
      </c>
      <c r="AC1227" s="17">
        <v>0.177772012605865</v>
      </c>
      <c r="AD1227" s="17">
        <v>0.160379159415587</v>
      </c>
      <c r="AE1227" s="17"/>
      <c r="AF1227" s="17">
        <v>0.231165140194208</v>
      </c>
      <c r="AG1227" s="17">
        <v>0.22102346084538299</v>
      </c>
      <c r="AH1227" s="17">
        <v>0.23754199220941</v>
      </c>
      <c r="AI1227" s="17">
        <v>0.29935631511569</v>
      </c>
      <c r="AJ1227" s="17">
        <v>0.160381565455678</v>
      </c>
      <c r="AK1227" s="17"/>
      <c r="AL1227" s="17">
        <v>0.17256360539629001</v>
      </c>
      <c r="AM1227" s="17">
        <v>0.199714923453052</v>
      </c>
      <c r="AN1227" s="17">
        <v>0.25197873266272403</v>
      </c>
      <c r="AO1227" s="17">
        <v>0.21910198966714101</v>
      </c>
      <c r="AP1227" s="17">
        <v>0.27226675426775698</v>
      </c>
      <c r="AQ1227" s="17"/>
      <c r="AR1227" s="17">
        <v>0.20893578305952301</v>
      </c>
      <c r="AS1227" s="17"/>
      <c r="AT1227" s="17">
        <v>0.15626056498569299</v>
      </c>
      <c r="AU1227" s="17"/>
      <c r="AV1227" s="17">
        <v>0.24750884600732401</v>
      </c>
      <c r="AW1227" s="17"/>
      <c r="AX1227" s="17">
        <v>0.23678170606455801</v>
      </c>
      <c r="AY1227" s="17">
        <v>0.211357978102759</v>
      </c>
      <c r="AZ1227" s="17"/>
      <c r="BA1227" s="17">
        <v>0.191172637373756</v>
      </c>
      <c r="BB1227" s="17">
        <v>0.23149786929119101</v>
      </c>
    </row>
    <row r="1228" spans="2:54">
      <c r="B1228" t="s">
        <v>314</v>
      </c>
      <c r="C1228" s="17">
        <v>7.3223674653582801E-2</v>
      </c>
      <c r="D1228" s="17">
        <v>9.6840266249133902E-2</v>
      </c>
      <c r="E1228" s="17">
        <v>4.8761114067998802E-2</v>
      </c>
      <c r="F1228" s="17"/>
      <c r="G1228" s="17">
        <v>7.2209868711412203E-2</v>
      </c>
      <c r="H1228" s="17">
        <v>8.6863593432667099E-2</v>
      </c>
      <c r="I1228" s="17">
        <v>6.7603324941854198E-2</v>
      </c>
      <c r="J1228" s="17">
        <v>5.8278116549758299E-2</v>
      </c>
      <c r="K1228" s="17">
        <v>6.9399341547444399E-2</v>
      </c>
      <c r="L1228" s="17">
        <v>8.2131321497529802E-2</v>
      </c>
      <c r="M1228" s="17"/>
      <c r="N1228" s="17">
        <v>0.10038813005033601</v>
      </c>
      <c r="O1228" s="17">
        <v>6.2859283323045495E-2</v>
      </c>
      <c r="P1228" s="17">
        <v>6.5485152501435495E-2</v>
      </c>
      <c r="Q1228" s="17">
        <v>6.06158870388337E-2</v>
      </c>
      <c r="R1228" s="17"/>
      <c r="S1228" s="17">
        <v>8.7854029182977494E-2</v>
      </c>
      <c r="T1228" s="17">
        <v>7.8135436000330294E-2</v>
      </c>
      <c r="U1228" s="17">
        <v>7.2103299833696996E-2</v>
      </c>
      <c r="V1228" s="17">
        <v>5.6073534019829299E-2</v>
      </c>
      <c r="W1228" s="17">
        <v>6.9018548456039996E-2</v>
      </c>
      <c r="X1228" s="17">
        <v>8.7201989162950105E-2</v>
      </c>
      <c r="Y1228" s="17">
        <v>5.1856710878667299E-2</v>
      </c>
      <c r="Z1228" s="17">
        <v>5.99952856591318E-2</v>
      </c>
      <c r="AA1228" s="17">
        <v>6.4881805831567205E-2</v>
      </c>
      <c r="AB1228" s="17">
        <v>9.2672183109260495E-2</v>
      </c>
      <c r="AC1228" s="17">
        <v>8.9056636108071699E-2</v>
      </c>
      <c r="AD1228" s="17">
        <v>2.6602854684807602E-2</v>
      </c>
      <c r="AE1228" s="17"/>
      <c r="AF1228" s="17">
        <v>9.7988892320735502E-2</v>
      </c>
      <c r="AG1228" s="17">
        <v>7.6156272751747703E-2</v>
      </c>
      <c r="AH1228" s="17">
        <v>5.0812521284385702E-2</v>
      </c>
      <c r="AI1228" s="17">
        <v>9.0274083374333999E-2</v>
      </c>
      <c r="AJ1228" s="17">
        <v>5.1077291639947703E-2</v>
      </c>
      <c r="AK1228" s="17"/>
      <c r="AL1228" s="17">
        <v>5.0046686827030701E-2</v>
      </c>
      <c r="AM1228" s="17">
        <v>5.4296517376173803E-2</v>
      </c>
      <c r="AN1228" s="17">
        <v>9.4021598346745006E-2</v>
      </c>
      <c r="AO1228" s="17">
        <v>0.11859246649315799</v>
      </c>
      <c r="AP1228" s="17">
        <v>0.16489438038128301</v>
      </c>
      <c r="AQ1228" s="17"/>
      <c r="AR1228" s="17">
        <v>8.8486420452048797E-2</v>
      </c>
      <c r="AS1228" s="17"/>
      <c r="AT1228" s="17">
        <v>5.5568582020647302E-2</v>
      </c>
      <c r="AU1228" s="17"/>
      <c r="AV1228" s="17">
        <v>0.119068660061887</v>
      </c>
      <c r="AW1228" s="17"/>
      <c r="AX1228" s="17">
        <v>9.7381097685736898E-2</v>
      </c>
      <c r="AY1228" s="17">
        <v>9.5017119772217995E-2</v>
      </c>
      <c r="AZ1228" s="17"/>
      <c r="BA1228" s="17">
        <v>6.2700132029736094E-2</v>
      </c>
      <c r="BB1228" s="17">
        <v>8.2374072663696701E-2</v>
      </c>
    </row>
    <row r="1229" spans="2:54">
      <c r="B1229" t="s">
        <v>130</v>
      </c>
      <c r="C1229" s="17">
        <v>4.9838092212256199E-2</v>
      </c>
      <c r="D1229" s="17">
        <v>2.3737440972038198E-2</v>
      </c>
      <c r="E1229" s="17">
        <v>7.5069465738431193E-2</v>
      </c>
      <c r="F1229" s="17"/>
      <c r="G1229" s="17">
        <v>3.9186205435674699E-2</v>
      </c>
      <c r="H1229" s="17">
        <v>3.5840021893972701E-2</v>
      </c>
      <c r="I1229" s="17">
        <v>4.1163206733453299E-2</v>
      </c>
      <c r="J1229" s="17">
        <v>5.5259568646363701E-2</v>
      </c>
      <c r="K1229" s="17">
        <v>6.24618734226043E-2</v>
      </c>
      <c r="L1229" s="17">
        <v>6.2590290507648999E-2</v>
      </c>
      <c r="M1229" s="17"/>
      <c r="N1229" s="17">
        <v>2.8431377933196399E-2</v>
      </c>
      <c r="O1229" s="17">
        <v>4.75065396707572E-2</v>
      </c>
      <c r="P1229" s="17">
        <v>3.1289715361994701E-2</v>
      </c>
      <c r="Q1229" s="17">
        <v>8.9827490217700395E-2</v>
      </c>
      <c r="R1229" s="17"/>
      <c r="S1229" s="17">
        <v>2.7585199117504601E-2</v>
      </c>
      <c r="T1229" s="17">
        <v>5.2469453200135199E-2</v>
      </c>
      <c r="U1229" s="17">
        <v>3.1535830653143998E-2</v>
      </c>
      <c r="V1229" s="17">
        <v>2.7779917192058499E-2</v>
      </c>
      <c r="W1229" s="17">
        <v>5.0379969268536898E-2</v>
      </c>
      <c r="X1229" s="17">
        <v>6.6808598679668901E-2</v>
      </c>
      <c r="Y1229" s="17">
        <v>6.8007168982042607E-2</v>
      </c>
      <c r="Z1229" s="17">
        <v>5.1851942699456498E-2</v>
      </c>
      <c r="AA1229" s="17">
        <v>6.2955921110206495E-2</v>
      </c>
      <c r="AB1229" s="17">
        <v>4.3122573893150697E-2</v>
      </c>
      <c r="AC1229" s="17">
        <v>8.2503241858673498E-2</v>
      </c>
      <c r="AD1229" s="17">
        <v>7.1467094723646096E-2</v>
      </c>
      <c r="AE1229" s="17"/>
      <c r="AF1229" s="17">
        <v>3.3933091833458599E-2</v>
      </c>
      <c r="AG1229" s="17">
        <v>3.2311801479431697E-2</v>
      </c>
      <c r="AH1229" s="17">
        <v>4.4431281325071903E-2</v>
      </c>
      <c r="AI1229" s="17">
        <v>3.5606263905272897E-2</v>
      </c>
      <c r="AJ1229" s="17">
        <v>4.5386103600525203E-2</v>
      </c>
      <c r="AK1229" s="17"/>
      <c r="AL1229" s="17">
        <v>6.5684089981967994E-2</v>
      </c>
      <c r="AM1229" s="17">
        <v>5.8373747485986199E-2</v>
      </c>
      <c r="AN1229" s="17">
        <v>3.6227469298676498E-2</v>
      </c>
      <c r="AO1229" s="17">
        <v>1.6590790028268E-2</v>
      </c>
      <c r="AP1229" s="17">
        <v>5.6966315671848997E-2</v>
      </c>
      <c r="AQ1229" s="17"/>
      <c r="AR1229" s="17">
        <v>3.7010691235977299E-2</v>
      </c>
      <c r="AS1229" s="17"/>
      <c r="AT1229" s="17">
        <v>5.0312009105399298E-2</v>
      </c>
      <c r="AU1229" s="17"/>
      <c r="AV1229" s="17">
        <v>2.2595430472596101E-2</v>
      </c>
      <c r="AW1229" s="17"/>
      <c r="AX1229" s="17">
        <v>4.5456448332327898E-2</v>
      </c>
      <c r="AY1229" s="17">
        <v>4.5169379576218902E-2</v>
      </c>
      <c r="AZ1229" s="17"/>
      <c r="BA1229" s="17">
        <v>4.5067307898698401E-2</v>
      </c>
      <c r="BB1229" s="17">
        <v>4.0222757454579698E-2</v>
      </c>
    </row>
    <row r="1230" spans="2:54">
      <c r="B1230" t="s">
        <v>315</v>
      </c>
      <c r="C1230" s="17">
        <v>0.37115294252328102</v>
      </c>
      <c r="D1230" s="17">
        <v>0.38420829216965902</v>
      </c>
      <c r="E1230" s="17">
        <v>0.35829269327943603</v>
      </c>
      <c r="F1230" s="17"/>
      <c r="G1230" s="17">
        <v>0.44511130031325702</v>
      </c>
      <c r="H1230" s="17">
        <v>0.38285707018763299</v>
      </c>
      <c r="I1230" s="17">
        <v>0.39545409896262801</v>
      </c>
      <c r="J1230" s="17">
        <v>0.416128215961589</v>
      </c>
      <c r="K1230" s="17">
        <v>0.31225146795567299</v>
      </c>
      <c r="L1230" s="17">
        <v>0.29617091331926199</v>
      </c>
      <c r="M1230" s="17"/>
      <c r="N1230" s="17">
        <v>0.36907798969359301</v>
      </c>
      <c r="O1230" s="17">
        <v>0.36509525102097001</v>
      </c>
      <c r="P1230" s="17">
        <v>0.39424764943145801</v>
      </c>
      <c r="Q1230" s="17">
        <v>0.36147604104778902</v>
      </c>
      <c r="R1230" s="17"/>
      <c r="S1230" s="17">
        <v>0.44383628909588702</v>
      </c>
      <c r="T1230" s="17">
        <v>0.35052200052376198</v>
      </c>
      <c r="U1230" s="17">
        <v>0.33843330813658801</v>
      </c>
      <c r="V1230" s="17">
        <v>0.37316021913995201</v>
      </c>
      <c r="W1230" s="17">
        <v>0.39318984799190898</v>
      </c>
      <c r="X1230" s="17">
        <v>0.36312320261513698</v>
      </c>
      <c r="Y1230" s="17">
        <v>0.31979804497925701</v>
      </c>
      <c r="Z1230" s="17">
        <v>0.40065379379399202</v>
      </c>
      <c r="AA1230" s="17">
        <v>0.39285895763920903</v>
      </c>
      <c r="AB1230" s="17">
        <v>0.322137037109407</v>
      </c>
      <c r="AC1230" s="17">
        <v>0.326333511831223</v>
      </c>
      <c r="AD1230" s="17">
        <v>0.41548223444736798</v>
      </c>
      <c r="AE1230" s="17"/>
      <c r="AF1230" s="17">
        <v>0.387001193600302</v>
      </c>
      <c r="AG1230" s="17">
        <v>0.38637924358229903</v>
      </c>
      <c r="AH1230" s="17">
        <v>0.341097143576648</v>
      </c>
      <c r="AI1230" s="17">
        <v>0.32219016988079702</v>
      </c>
      <c r="AJ1230" s="17">
        <v>0.41391907144918699</v>
      </c>
      <c r="AK1230" s="17"/>
      <c r="AL1230" s="17">
        <v>0.36166690165981902</v>
      </c>
      <c r="AM1230" s="17">
        <v>0.38883243214032498</v>
      </c>
      <c r="AN1230" s="17">
        <v>0.34658642792415101</v>
      </c>
      <c r="AO1230" s="17">
        <v>0.42734010524990101</v>
      </c>
      <c r="AP1230" s="17">
        <v>0.34355385896711299</v>
      </c>
      <c r="AQ1230" s="17"/>
      <c r="AR1230" s="17">
        <v>0.44419267044212102</v>
      </c>
      <c r="AS1230" s="17"/>
      <c r="AT1230" s="17">
        <v>0.50913170518800399</v>
      </c>
      <c r="AU1230" s="17"/>
      <c r="AV1230" s="17">
        <v>0.41824408005462799</v>
      </c>
      <c r="AW1230" s="17"/>
      <c r="AX1230" s="17">
        <v>0.37980977662617299</v>
      </c>
      <c r="AY1230" s="17">
        <v>0.37892754026530201</v>
      </c>
      <c r="AZ1230" s="17"/>
      <c r="BA1230" s="17">
        <v>0.398892338183577</v>
      </c>
      <c r="BB1230" s="17">
        <v>0.35838762901662302</v>
      </c>
    </row>
    <row r="1231" spans="2:54">
      <c r="B1231" t="s">
        <v>316</v>
      </c>
      <c r="C1231" s="17">
        <v>0.28310853788747498</v>
      </c>
      <c r="D1231" s="17">
        <v>0.32262451995824498</v>
      </c>
      <c r="E1231" s="17">
        <v>0.243453058483938</v>
      </c>
      <c r="F1231" s="17"/>
      <c r="G1231" s="17">
        <v>0.266879286187228</v>
      </c>
      <c r="H1231" s="17">
        <v>0.30025179363912602</v>
      </c>
      <c r="I1231" s="17">
        <v>0.28830346977618299</v>
      </c>
      <c r="J1231" s="17">
        <v>0.21412399500635201</v>
      </c>
      <c r="K1231" s="17">
        <v>0.30299659155070702</v>
      </c>
      <c r="L1231" s="17">
        <v>0.31747365814878897</v>
      </c>
      <c r="M1231" s="17"/>
      <c r="N1231" s="17">
        <v>0.37431879086034398</v>
      </c>
      <c r="O1231" s="17">
        <v>0.266361574848751</v>
      </c>
      <c r="P1231" s="17">
        <v>0.25878640490764299</v>
      </c>
      <c r="Q1231" s="17">
        <v>0.22649029026856299</v>
      </c>
      <c r="R1231" s="17"/>
      <c r="S1231" s="17">
        <v>0.28828393858398699</v>
      </c>
      <c r="T1231" s="17">
        <v>0.29970982178581501</v>
      </c>
      <c r="U1231" s="17">
        <v>0.28446955181936801</v>
      </c>
      <c r="V1231" s="17">
        <v>0.28382854832301702</v>
      </c>
      <c r="W1231" s="17">
        <v>0.28322499811648399</v>
      </c>
      <c r="X1231" s="17">
        <v>0.29193631652926799</v>
      </c>
      <c r="Y1231" s="17">
        <v>0.24953911551196001</v>
      </c>
      <c r="Z1231" s="17">
        <v>0.25356006654249202</v>
      </c>
      <c r="AA1231" s="17">
        <v>0.279408760365153</v>
      </c>
      <c r="AB1231" s="17">
        <v>0.32892565793735901</v>
      </c>
      <c r="AC1231" s="17">
        <v>0.26682864871393702</v>
      </c>
      <c r="AD1231" s="17">
        <v>0.186982014100395</v>
      </c>
      <c r="AE1231" s="17"/>
      <c r="AF1231" s="17">
        <v>0.32915403251494302</v>
      </c>
      <c r="AG1231" s="17">
        <v>0.29717973359713101</v>
      </c>
      <c r="AH1231" s="17">
        <v>0.28835451349379498</v>
      </c>
      <c r="AI1231" s="17">
        <v>0.38963039849002401</v>
      </c>
      <c r="AJ1231" s="17">
        <v>0.21145885709562501</v>
      </c>
      <c r="AK1231" s="17"/>
      <c r="AL1231" s="17">
        <v>0.22261029222332099</v>
      </c>
      <c r="AM1231" s="17">
        <v>0.254011440829225</v>
      </c>
      <c r="AN1231" s="17">
        <v>0.34600033100946898</v>
      </c>
      <c r="AO1231" s="17">
        <v>0.33769445616029797</v>
      </c>
      <c r="AP1231" s="17">
        <v>0.43716113464904099</v>
      </c>
      <c r="AQ1231" s="17"/>
      <c r="AR1231" s="17">
        <v>0.297422203511572</v>
      </c>
      <c r="AS1231" s="17"/>
      <c r="AT1231" s="17">
        <v>0.21182914700634101</v>
      </c>
      <c r="AU1231" s="17"/>
      <c r="AV1231" s="17">
        <v>0.36657750606921102</v>
      </c>
      <c r="AW1231" s="17"/>
      <c r="AX1231" s="17">
        <v>0.334162803750295</v>
      </c>
      <c r="AY1231" s="17">
        <v>0.30637509787497702</v>
      </c>
      <c r="AZ1231" s="17"/>
      <c r="BA1231" s="17">
        <v>0.25387276940349202</v>
      </c>
      <c r="BB1231" s="17">
        <v>0.31387194195488699</v>
      </c>
    </row>
    <row r="1232" spans="2:54">
      <c r="B1232" t="s">
        <v>308</v>
      </c>
      <c r="C1232" s="17">
        <v>8.8044404635806206E-2</v>
      </c>
      <c r="D1232" s="17">
        <v>6.1583772211414103E-2</v>
      </c>
      <c r="E1232" s="17">
        <v>0.114839634795498</v>
      </c>
      <c r="F1232" s="17"/>
      <c r="G1232" s="17">
        <v>0.17823201412602899</v>
      </c>
      <c r="H1232" s="17">
        <v>8.2605276548506704E-2</v>
      </c>
      <c r="I1232" s="17">
        <v>0.107150629186445</v>
      </c>
      <c r="J1232" s="17">
        <v>0.20200422095523701</v>
      </c>
      <c r="K1232" s="17">
        <v>9.2548764049655806E-3</v>
      </c>
      <c r="L1232" s="17">
        <v>-2.13027448295274E-2</v>
      </c>
      <c r="M1232" s="17"/>
      <c r="N1232" s="17">
        <v>-5.2408011667509601E-3</v>
      </c>
      <c r="O1232" s="17">
        <v>9.8733676172219301E-2</v>
      </c>
      <c r="P1232" s="17">
        <v>0.135461244523815</v>
      </c>
      <c r="Q1232" s="17">
        <v>0.134985750779227</v>
      </c>
      <c r="R1232" s="17"/>
      <c r="S1232" s="17">
        <v>0.1555523505119</v>
      </c>
      <c r="T1232" s="17">
        <v>5.0812178737947702E-2</v>
      </c>
      <c r="U1232" s="17">
        <v>5.3963756317220599E-2</v>
      </c>
      <c r="V1232" s="17">
        <v>8.9331670816935202E-2</v>
      </c>
      <c r="W1232" s="17">
        <v>0.109964849875425</v>
      </c>
      <c r="X1232" s="17">
        <v>7.1186886085868595E-2</v>
      </c>
      <c r="Y1232" s="17">
        <v>7.0258929467296602E-2</v>
      </c>
      <c r="Z1232" s="17">
        <v>0.14709372725149999</v>
      </c>
      <c r="AA1232" s="17">
        <v>0.113450197274057</v>
      </c>
      <c r="AB1232" s="17">
        <v>-6.7886208279520103E-3</v>
      </c>
      <c r="AC1232" s="17">
        <v>5.9504863117286297E-2</v>
      </c>
      <c r="AD1232" s="17">
        <v>0.22850022034697301</v>
      </c>
      <c r="AE1232" s="17"/>
      <c r="AF1232" s="17">
        <v>5.7847161085358499E-2</v>
      </c>
      <c r="AG1232" s="17">
        <v>8.9199509985167902E-2</v>
      </c>
      <c r="AH1232" s="17">
        <v>5.2742630082853202E-2</v>
      </c>
      <c r="AI1232" s="17">
        <v>-6.7440228609227104E-2</v>
      </c>
      <c r="AJ1232" s="17">
        <v>0.20246021435356101</v>
      </c>
      <c r="AK1232" s="17"/>
      <c r="AL1232" s="17">
        <v>0.139056609436498</v>
      </c>
      <c r="AM1232" s="17">
        <v>0.13482099131110001</v>
      </c>
      <c r="AN1232" s="17">
        <v>5.86096914681977E-4</v>
      </c>
      <c r="AO1232" s="17">
        <v>8.9645649089602597E-2</v>
      </c>
      <c r="AP1232" s="17">
        <v>-9.3607275681928198E-2</v>
      </c>
      <c r="AQ1232" s="17"/>
      <c r="AR1232" s="17">
        <v>0.14677046693054899</v>
      </c>
      <c r="AS1232" s="17"/>
      <c r="AT1232" s="17">
        <v>0.29730255818166401</v>
      </c>
      <c r="AU1232" s="17"/>
      <c r="AV1232" s="17">
        <v>5.16665739854167E-2</v>
      </c>
      <c r="AW1232" s="17"/>
      <c r="AX1232" s="17">
        <v>4.5646972875877503E-2</v>
      </c>
      <c r="AY1232" s="17">
        <v>7.25524423903256E-2</v>
      </c>
      <c r="AZ1232" s="17"/>
      <c r="BA1232" s="17">
        <v>0.14501956878008501</v>
      </c>
      <c r="BB1232" s="17">
        <v>4.4515687061735899E-2</v>
      </c>
    </row>
    <row r="1233" spans="2:54">
      <c r="C1233" s="17"/>
      <c r="D1233" s="17"/>
      <c r="E1233" s="17"/>
      <c r="F1233" s="17"/>
      <c r="G1233" s="17"/>
      <c r="H1233" s="17"/>
      <c r="I1233" s="17"/>
      <c r="J1233" s="17"/>
      <c r="K1233" s="17"/>
      <c r="L1233" s="17"/>
      <c r="M1233" s="17"/>
      <c r="N1233" s="17"/>
      <c r="O1233" s="17"/>
      <c r="P1233" s="17"/>
      <c r="Q1233" s="17"/>
      <c r="R1233" s="17"/>
      <c r="S1233" s="17"/>
      <c r="T1233" s="17"/>
      <c r="U1233" s="17"/>
      <c r="V1233" s="17"/>
      <c r="W1233" s="17"/>
      <c r="X1233" s="17"/>
      <c r="Y1233" s="17"/>
      <c r="Z1233" s="17"/>
      <c r="AA1233" s="17"/>
      <c r="AB1233" s="17"/>
      <c r="AC1233" s="17"/>
      <c r="AD1233" s="17"/>
      <c r="AE1233" s="17"/>
      <c r="AF1233" s="17"/>
      <c r="AG1233" s="17"/>
      <c r="AH1233" s="17"/>
      <c r="AI1233" s="17"/>
      <c r="AJ1233" s="17"/>
      <c r="AK1233" s="17"/>
      <c r="AL1233" s="17"/>
      <c r="AM1233" s="17"/>
      <c r="AN1233" s="17"/>
      <c r="AO1233" s="17"/>
      <c r="AP1233" s="17"/>
      <c r="AQ1233" s="17"/>
      <c r="AR1233" s="17"/>
      <c r="AS1233" s="17"/>
      <c r="AT1233" s="17"/>
      <c r="AU1233" s="17"/>
      <c r="AV1233" s="17"/>
      <c r="AW1233" s="17"/>
      <c r="AX1233" s="17"/>
      <c r="AY1233" s="17"/>
      <c r="AZ1233" s="17"/>
      <c r="BA1233" s="17"/>
      <c r="BB1233" s="17"/>
    </row>
    <row r="1234" spans="2:54">
      <c r="B1234" s="6" t="s">
        <v>374</v>
      </c>
      <c r="C1234" s="17"/>
      <c r="D1234" s="17"/>
      <c r="E1234" s="17"/>
      <c r="F1234" s="17"/>
      <c r="G1234" s="17"/>
      <c r="H1234" s="17"/>
      <c r="I1234" s="17"/>
      <c r="J1234" s="17"/>
      <c r="K1234" s="17"/>
      <c r="L1234" s="17"/>
      <c r="M1234" s="17"/>
      <c r="N1234" s="17"/>
      <c r="O1234" s="17"/>
      <c r="P1234" s="17"/>
      <c r="Q1234" s="17"/>
      <c r="R1234" s="17"/>
      <c r="S1234" s="17"/>
      <c r="T1234" s="17"/>
      <c r="U1234" s="17"/>
      <c r="V1234" s="17"/>
      <c r="W1234" s="17"/>
      <c r="X1234" s="17"/>
      <c r="Y1234" s="17"/>
      <c r="Z1234" s="17"/>
      <c r="AA1234" s="17"/>
      <c r="AB1234" s="17"/>
      <c r="AC1234" s="17"/>
      <c r="AD1234" s="17"/>
      <c r="AE1234" s="17"/>
      <c r="AF1234" s="17"/>
      <c r="AG1234" s="17"/>
      <c r="AH1234" s="17"/>
      <c r="AI1234" s="17"/>
      <c r="AJ1234" s="17"/>
      <c r="AK1234" s="17"/>
      <c r="AL1234" s="17"/>
      <c r="AM1234" s="17"/>
      <c r="AN1234" s="17"/>
      <c r="AO1234" s="17"/>
      <c r="AP1234" s="17"/>
      <c r="AQ1234" s="17"/>
      <c r="AR1234" s="17"/>
      <c r="AS1234" s="17"/>
      <c r="AT1234" s="17"/>
      <c r="AU1234" s="17"/>
      <c r="AV1234" s="17"/>
      <c r="AW1234" s="17"/>
      <c r="AX1234" s="17"/>
      <c r="AY1234" s="17"/>
      <c r="AZ1234" s="17"/>
      <c r="BA1234" s="17"/>
      <c r="BB1234" s="17"/>
    </row>
    <row r="1235" spans="2:54">
      <c r="B1235" s="24" t="s">
        <v>29</v>
      </c>
      <c r="C1235" s="17"/>
      <c r="D1235" s="17"/>
      <c r="E1235" s="17"/>
      <c r="F1235" s="17"/>
      <c r="G1235" s="17"/>
      <c r="H1235" s="17"/>
      <c r="I1235" s="17"/>
      <c r="J1235" s="17"/>
      <c r="K1235" s="17"/>
      <c r="L1235" s="17"/>
      <c r="M1235" s="17"/>
      <c r="N1235" s="17"/>
      <c r="O1235" s="17"/>
      <c r="P1235" s="17"/>
      <c r="Q1235" s="17"/>
      <c r="R1235" s="17"/>
      <c r="S1235" s="17"/>
      <c r="T1235" s="17"/>
      <c r="U1235" s="17"/>
      <c r="V1235" s="17"/>
      <c r="W1235" s="17"/>
      <c r="X1235" s="17"/>
      <c r="Y1235" s="17"/>
      <c r="Z1235" s="17"/>
      <c r="AA1235" s="17"/>
      <c r="AB1235" s="17"/>
      <c r="AC1235" s="17"/>
      <c r="AD1235" s="17"/>
      <c r="AE1235" s="17"/>
      <c r="AF1235" s="17"/>
      <c r="AG1235" s="17"/>
      <c r="AH1235" s="17"/>
      <c r="AI1235" s="17"/>
      <c r="AJ1235" s="17"/>
      <c r="AK1235" s="17"/>
      <c r="AL1235" s="17"/>
      <c r="AM1235" s="17"/>
      <c r="AN1235" s="17"/>
      <c r="AO1235" s="17"/>
      <c r="AP1235" s="17"/>
      <c r="AQ1235" s="17"/>
      <c r="AR1235" s="17"/>
      <c r="AS1235" s="17"/>
      <c r="AT1235" s="17"/>
      <c r="AU1235" s="17"/>
      <c r="AV1235" s="17"/>
      <c r="AW1235" s="17"/>
      <c r="AX1235" s="17"/>
      <c r="AY1235" s="17"/>
      <c r="AZ1235" s="17"/>
      <c r="BA1235" s="17"/>
      <c r="BB1235" s="17"/>
    </row>
    <row r="1236" spans="2:54">
      <c r="B1236" t="s">
        <v>372</v>
      </c>
      <c r="C1236" s="17">
        <v>0.221830154130749</v>
      </c>
      <c r="D1236" s="17">
        <v>0.26790897324865198</v>
      </c>
      <c r="E1236" s="17">
        <v>0.177276198955377</v>
      </c>
      <c r="F1236" s="17"/>
      <c r="G1236" s="17">
        <v>0.23195880751401701</v>
      </c>
      <c r="H1236" s="17">
        <v>0.263043945022847</v>
      </c>
      <c r="I1236" s="17">
        <v>0.25013961372558202</v>
      </c>
      <c r="J1236" s="17">
        <v>0.233710323843377</v>
      </c>
      <c r="K1236" s="17">
        <v>0.17043906284393301</v>
      </c>
      <c r="L1236" s="17">
        <v>0.182276477187271</v>
      </c>
      <c r="M1236" s="17"/>
      <c r="N1236" s="17">
        <v>0.27610122873159498</v>
      </c>
      <c r="O1236" s="17">
        <v>0.20428914021101499</v>
      </c>
      <c r="P1236" s="17">
        <v>0.20550728422904899</v>
      </c>
      <c r="Q1236" s="17">
        <v>0.19421642001848</v>
      </c>
      <c r="R1236" s="17"/>
      <c r="S1236" s="17">
        <v>0.29057278483138399</v>
      </c>
      <c r="T1236" s="17">
        <v>0.196985347297288</v>
      </c>
      <c r="U1236" s="17">
        <v>0.189795820395325</v>
      </c>
      <c r="V1236" s="17">
        <v>0.229275633092341</v>
      </c>
      <c r="W1236" s="17">
        <v>0.22486032190800401</v>
      </c>
      <c r="X1236" s="17">
        <v>0.21035374926720801</v>
      </c>
      <c r="Y1236" s="17">
        <v>0.17685891827912101</v>
      </c>
      <c r="Z1236" s="17">
        <v>0.25480180041001999</v>
      </c>
      <c r="AA1236" s="17">
        <v>0.224153958637102</v>
      </c>
      <c r="AB1236" s="17">
        <v>0.210973047506124</v>
      </c>
      <c r="AC1236" s="17">
        <v>0.232137595774601</v>
      </c>
      <c r="AD1236" s="17">
        <v>0.18259110591942701</v>
      </c>
      <c r="AE1236" s="17"/>
      <c r="AF1236" s="17">
        <v>0.29314179107520699</v>
      </c>
      <c r="AG1236" s="17">
        <v>0.21643206715549801</v>
      </c>
      <c r="AH1236" s="17">
        <v>0.18936930031038399</v>
      </c>
      <c r="AI1236" s="17">
        <v>0.21504520799860199</v>
      </c>
      <c r="AJ1236" s="17">
        <v>0.168008730873899</v>
      </c>
      <c r="AK1236" s="17"/>
      <c r="AL1236" s="17">
        <v>0.18785311188242401</v>
      </c>
      <c r="AM1236" s="17">
        <v>0.171819855405933</v>
      </c>
      <c r="AN1236" s="17">
        <v>0.25211560068147898</v>
      </c>
      <c r="AO1236" s="17">
        <v>0.33856529315024703</v>
      </c>
      <c r="AP1236" s="17">
        <v>0.39790031351291599</v>
      </c>
      <c r="AQ1236" s="17"/>
      <c r="AR1236" s="17">
        <v>0.338006015933005</v>
      </c>
      <c r="AS1236" s="17"/>
      <c r="AT1236" s="17">
        <v>0.35054452932946101</v>
      </c>
      <c r="AU1236" s="17"/>
      <c r="AV1236" s="17">
        <v>0.36041371202869399</v>
      </c>
      <c r="AW1236" s="17"/>
      <c r="AX1236" s="17">
        <v>0.32347611528631398</v>
      </c>
      <c r="AY1236" s="17">
        <v>0.27069842047364401</v>
      </c>
      <c r="AZ1236" s="17"/>
      <c r="BA1236" s="17">
        <v>0.19502951720078099</v>
      </c>
      <c r="BB1236" s="17">
        <v>0.25330883312819502</v>
      </c>
    </row>
    <row r="1237" spans="2:54">
      <c r="B1237" t="s">
        <v>311</v>
      </c>
      <c r="C1237" s="17">
        <v>0.44244771513053199</v>
      </c>
      <c r="D1237" s="17">
        <v>0.46016929379787302</v>
      </c>
      <c r="E1237" s="17">
        <v>0.42480140282190598</v>
      </c>
      <c r="F1237" s="17"/>
      <c r="G1237" s="17">
        <v>0.40737582681411999</v>
      </c>
      <c r="H1237" s="17">
        <v>0.46555922341716199</v>
      </c>
      <c r="I1237" s="17">
        <v>0.457871644474172</v>
      </c>
      <c r="J1237" s="17">
        <v>0.40507905768618402</v>
      </c>
      <c r="K1237" s="17">
        <v>0.44738080970525201</v>
      </c>
      <c r="L1237" s="17">
        <v>0.46186438660426898</v>
      </c>
      <c r="M1237" s="17"/>
      <c r="N1237" s="17">
        <v>0.491952312935656</v>
      </c>
      <c r="O1237" s="17">
        <v>0.44535450249947001</v>
      </c>
      <c r="P1237" s="17">
        <v>0.41340292884851698</v>
      </c>
      <c r="Q1237" s="17">
        <v>0.41826887825619702</v>
      </c>
      <c r="R1237" s="17"/>
      <c r="S1237" s="17">
        <v>0.40799659946815098</v>
      </c>
      <c r="T1237" s="17">
        <v>0.45175049349310997</v>
      </c>
      <c r="U1237" s="17">
        <v>0.43505890249784401</v>
      </c>
      <c r="V1237" s="17">
        <v>0.45414893342160201</v>
      </c>
      <c r="W1237" s="17">
        <v>0.44230479448759502</v>
      </c>
      <c r="X1237" s="17">
        <v>0.43334042387251898</v>
      </c>
      <c r="Y1237" s="17">
        <v>0.47207704171216702</v>
      </c>
      <c r="Z1237" s="17">
        <v>0.40003089331563302</v>
      </c>
      <c r="AA1237" s="17">
        <v>0.447211099934328</v>
      </c>
      <c r="AB1237" s="17">
        <v>0.49984712171985501</v>
      </c>
      <c r="AC1237" s="17">
        <v>0.40630868694035599</v>
      </c>
      <c r="AD1237" s="17">
        <v>0.42321832166305001</v>
      </c>
      <c r="AE1237" s="17"/>
      <c r="AF1237" s="17">
        <v>0.47934183500913302</v>
      </c>
      <c r="AG1237" s="17">
        <v>0.44183625554857697</v>
      </c>
      <c r="AH1237" s="17">
        <v>0.44152913534147298</v>
      </c>
      <c r="AI1237" s="17">
        <v>0.47777200041849799</v>
      </c>
      <c r="AJ1237" s="17">
        <v>0.38900032259446499</v>
      </c>
      <c r="AK1237" s="17"/>
      <c r="AL1237" s="17">
        <v>0.38352723931980198</v>
      </c>
      <c r="AM1237" s="17">
        <v>0.45043119568558199</v>
      </c>
      <c r="AN1237" s="17">
        <v>0.48240433836451102</v>
      </c>
      <c r="AO1237" s="17">
        <v>0.461661705190269</v>
      </c>
      <c r="AP1237" s="17">
        <v>0.45144577631081101</v>
      </c>
      <c r="AQ1237" s="17"/>
      <c r="AR1237" s="17">
        <v>0.43197126988585599</v>
      </c>
      <c r="AS1237" s="17"/>
      <c r="AT1237" s="17">
        <v>0.39650980965570598</v>
      </c>
      <c r="AU1237" s="17"/>
      <c r="AV1237" s="17">
        <v>0.47104551645616699</v>
      </c>
      <c r="AW1237" s="17"/>
      <c r="AX1237" s="17">
        <v>0.44894593576845199</v>
      </c>
      <c r="AY1237" s="17">
        <v>0.45302752889071102</v>
      </c>
      <c r="AZ1237" s="17"/>
      <c r="BA1237" s="17">
        <v>0.42998506579990498</v>
      </c>
      <c r="BB1237" s="17">
        <v>0.46540874404796501</v>
      </c>
    </row>
    <row r="1238" spans="2:54">
      <c r="B1238" t="s">
        <v>312</v>
      </c>
      <c r="C1238" s="17">
        <v>0.22092451223454501</v>
      </c>
      <c r="D1238" s="17">
        <v>0.18285732757599499</v>
      </c>
      <c r="E1238" s="17">
        <v>0.258495567994041</v>
      </c>
      <c r="F1238" s="17"/>
      <c r="G1238" s="17">
        <v>0.23767623937926599</v>
      </c>
      <c r="H1238" s="17">
        <v>0.172907522698066</v>
      </c>
      <c r="I1238" s="17">
        <v>0.18483670856550399</v>
      </c>
      <c r="J1238" s="17">
        <v>0.25503810467715599</v>
      </c>
      <c r="K1238" s="17">
        <v>0.23778372585191901</v>
      </c>
      <c r="L1238" s="17">
        <v>0.239672752004398</v>
      </c>
      <c r="M1238" s="17"/>
      <c r="N1238" s="17">
        <v>0.163413980658138</v>
      </c>
      <c r="O1238" s="17">
        <v>0.23264785016128101</v>
      </c>
      <c r="P1238" s="17">
        <v>0.25397842835144202</v>
      </c>
      <c r="Q1238" s="17">
        <v>0.24116459279976399</v>
      </c>
      <c r="R1238" s="17"/>
      <c r="S1238" s="17">
        <v>0.18057753939592799</v>
      </c>
      <c r="T1238" s="17">
        <v>0.22766396081999701</v>
      </c>
      <c r="U1238" s="17">
        <v>0.23748838851648599</v>
      </c>
      <c r="V1238" s="17">
        <v>0.225119570647275</v>
      </c>
      <c r="W1238" s="17">
        <v>0.23062042237477601</v>
      </c>
      <c r="X1238" s="17">
        <v>0.22407445097659101</v>
      </c>
      <c r="Y1238" s="17">
        <v>0.226831262904235</v>
      </c>
      <c r="Z1238" s="17">
        <v>0.28165094458725698</v>
      </c>
      <c r="AA1238" s="17">
        <v>0.22374851139989399</v>
      </c>
      <c r="AB1238" s="17">
        <v>0.21518724110484599</v>
      </c>
      <c r="AC1238" s="17">
        <v>0.20291616328805401</v>
      </c>
      <c r="AD1238" s="17">
        <v>0.23138545599371699</v>
      </c>
      <c r="AE1238" s="17"/>
      <c r="AF1238" s="17">
        <v>0.15998802787011601</v>
      </c>
      <c r="AG1238" s="17">
        <v>0.21360560380295401</v>
      </c>
      <c r="AH1238" s="17">
        <v>0.27588395280143702</v>
      </c>
      <c r="AI1238" s="17">
        <v>0.22106564490025599</v>
      </c>
      <c r="AJ1238" s="17">
        <v>0.27239419192833297</v>
      </c>
      <c r="AK1238" s="17"/>
      <c r="AL1238" s="17">
        <v>0.276991556944018</v>
      </c>
      <c r="AM1238" s="17">
        <v>0.24089328834554899</v>
      </c>
      <c r="AN1238" s="17">
        <v>0.18313342808328201</v>
      </c>
      <c r="AO1238" s="17">
        <v>0.145015281157338</v>
      </c>
      <c r="AP1238" s="17">
        <v>3.8291074299575699E-2</v>
      </c>
      <c r="AQ1238" s="17"/>
      <c r="AR1238" s="17">
        <v>0.15175583549277399</v>
      </c>
      <c r="AS1238" s="17"/>
      <c r="AT1238" s="17">
        <v>0.16660337053135199</v>
      </c>
      <c r="AU1238" s="17"/>
      <c r="AV1238" s="17">
        <v>0.10744942185119299</v>
      </c>
      <c r="AW1238" s="17"/>
      <c r="AX1238" s="17">
        <v>0.121470493058248</v>
      </c>
      <c r="AY1238" s="17">
        <v>0.189783788747869</v>
      </c>
      <c r="AZ1238" s="17"/>
      <c r="BA1238" s="17">
        <v>0.23047762675114</v>
      </c>
      <c r="BB1238" s="17">
        <v>0.19823035489822699</v>
      </c>
    </row>
    <row r="1239" spans="2:54">
      <c r="B1239" t="s">
        <v>313</v>
      </c>
      <c r="C1239" s="17">
        <v>5.0773557658154299E-2</v>
      </c>
      <c r="D1239" s="17">
        <v>4.52981682241545E-2</v>
      </c>
      <c r="E1239" s="17">
        <v>5.6366547463730099E-2</v>
      </c>
      <c r="F1239" s="17"/>
      <c r="G1239" s="17">
        <v>5.8849101557479598E-2</v>
      </c>
      <c r="H1239" s="17">
        <v>4.3106260651188902E-2</v>
      </c>
      <c r="I1239" s="17">
        <v>5.9352852714460301E-2</v>
      </c>
      <c r="J1239" s="17">
        <v>4.4594507896644903E-2</v>
      </c>
      <c r="K1239" s="17">
        <v>6.3779745369619001E-2</v>
      </c>
      <c r="L1239" s="17">
        <v>4.1039523785739801E-2</v>
      </c>
      <c r="M1239" s="17"/>
      <c r="N1239" s="17">
        <v>2.51525432725009E-2</v>
      </c>
      <c r="O1239" s="17">
        <v>5.1986856951964901E-2</v>
      </c>
      <c r="P1239" s="17">
        <v>6.9620429210191806E-2</v>
      </c>
      <c r="Q1239" s="17">
        <v>6.0831041520487697E-2</v>
      </c>
      <c r="R1239" s="17"/>
      <c r="S1239" s="17">
        <v>6.2292312215810497E-2</v>
      </c>
      <c r="T1239" s="17">
        <v>3.8853601299250598E-2</v>
      </c>
      <c r="U1239" s="17">
        <v>5.29037765201925E-2</v>
      </c>
      <c r="V1239" s="17">
        <v>3.9424840969956701E-2</v>
      </c>
      <c r="W1239" s="17">
        <v>6.2642906797134704E-2</v>
      </c>
      <c r="X1239" s="17">
        <v>4.8461013067557998E-2</v>
      </c>
      <c r="Y1239" s="17">
        <v>6.0634278284131697E-2</v>
      </c>
      <c r="Z1239" s="17">
        <v>1.52302984070097E-2</v>
      </c>
      <c r="AA1239" s="17">
        <v>5.5164023702631799E-2</v>
      </c>
      <c r="AB1239" s="17">
        <v>3.3074072210400499E-2</v>
      </c>
      <c r="AC1239" s="17">
        <v>7.7068862423025103E-2</v>
      </c>
      <c r="AD1239" s="17">
        <v>7.0324462249927402E-2</v>
      </c>
      <c r="AE1239" s="17"/>
      <c r="AF1239" s="17">
        <v>2.9355487761007E-2</v>
      </c>
      <c r="AG1239" s="17">
        <v>5.9545755159153897E-2</v>
      </c>
      <c r="AH1239" s="17">
        <v>3.1361320223013398E-2</v>
      </c>
      <c r="AI1239" s="17">
        <v>3.4888343608964499E-2</v>
      </c>
      <c r="AJ1239" s="17">
        <v>9.7492128836955294E-2</v>
      </c>
      <c r="AK1239" s="17"/>
      <c r="AL1239" s="17">
        <v>6.2654605229862895E-2</v>
      </c>
      <c r="AM1239" s="17">
        <v>5.8922095147578499E-2</v>
      </c>
      <c r="AN1239" s="17">
        <v>3.8732895903289398E-2</v>
      </c>
      <c r="AO1239" s="17">
        <v>1.9842617809807599E-2</v>
      </c>
      <c r="AP1239" s="17">
        <v>8.4343972704412407E-2</v>
      </c>
      <c r="AQ1239" s="17"/>
      <c r="AR1239" s="17">
        <v>4.5217054292827498E-2</v>
      </c>
      <c r="AS1239" s="17"/>
      <c r="AT1239" s="17">
        <v>4.4707775319540698E-2</v>
      </c>
      <c r="AU1239" s="17"/>
      <c r="AV1239" s="17">
        <v>3.1888982870219698E-2</v>
      </c>
      <c r="AW1239" s="17"/>
      <c r="AX1239" s="17">
        <v>4.3485550011682098E-2</v>
      </c>
      <c r="AY1239" s="17">
        <v>4.1516425563681597E-2</v>
      </c>
      <c r="AZ1239" s="17"/>
      <c r="BA1239" s="17">
        <v>7.0353085479722702E-2</v>
      </c>
      <c r="BB1239" s="17">
        <v>3.9651848135223197E-2</v>
      </c>
    </row>
    <row r="1240" spans="2:54">
      <c r="B1240" t="s">
        <v>314</v>
      </c>
      <c r="C1240" s="17">
        <v>1.9187180432898899E-2</v>
      </c>
      <c r="D1240" s="17">
        <v>1.9346254636954101E-2</v>
      </c>
      <c r="E1240" s="17">
        <v>1.9125114972203101E-2</v>
      </c>
      <c r="F1240" s="17"/>
      <c r="G1240" s="17">
        <v>2.02288343795523E-2</v>
      </c>
      <c r="H1240" s="17">
        <v>2.1148567610346301E-2</v>
      </c>
      <c r="I1240" s="17">
        <v>1.36331817890817E-2</v>
      </c>
      <c r="J1240" s="17">
        <v>1.9455269570432601E-2</v>
      </c>
      <c r="K1240" s="17">
        <v>1.8642798206878801E-2</v>
      </c>
      <c r="L1240" s="17">
        <v>2.1587980273777101E-2</v>
      </c>
      <c r="M1240" s="17"/>
      <c r="N1240" s="17">
        <v>1.83506311687162E-2</v>
      </c>
      <c r="O1240" s="17">
        <v>1.9320258963715399E-2</v>
      </c>
      <c r="P1240" s="17">
        <v>1.12060086562853E-2</v>
      </c>
      <c r="Q1240" s="17">
        <v>2.5273412728288602E-2</v>
      </c>
      <c r="R1240" s="17"/>
      <c r="S1240" s="17">
        <v>2.8269396616304E-2</v>
      </c>
      <c r="T1240" s="17">
        <v>2.0114664209634401E-2</v>
      </c>
      <c r="U1240" s="17">
        <v>3.8589339230475597E-2</v>
      </c>
      <c r="V1240" s="17">
        <v>2.97818513181493E-2</v>
      </c>
      <c r="W1240" s="17">
        <v>1.5930371219404799E-2</v>
      </c>
      <c r="X1240" s="17">
        <v>1.6190317144151301E-2</v>
      </c>
      <c r="Y1240" s="17">
        <v>1.6889571660739199E-2</v>
      </c>
      <c r="Z1240" s="17">
        <v>5.8080204682009803E-3</v>
      </c>
      <c r="AA1240" s="17">
        <v>5.6026653391771297E-3</v>
      </c>
      <c r="AB1240" s="17">
        <v>8.0379952126679397E-3</v>
      </c>
      <c r="AC1240" s="17">
        <v>1.2558091891175001E-2</v>
      </c>
      <c r="AD1240" s="17">
        <v>2.3958441930654901E-2</v>
      </c>
      <c r="AE1240" s="17"/>
      <c r="AF1240" s="17">
        <v>9.0602588769894792E-3</v>
      </c>
      <c r="AG1240" s="17">
        <v>2.2970632051357E-2</v>
      </c>
      <c r="AH1240" s="17">
        <v>1.51089875602613E-2</v>
      </c>
      <c r="AI1240" s="17">
        <v>2.27074187544772E-2</v>
      </c>
      <c r="AJ1240" s="17">
        <v>3.4587753639059797E-2</v>
      </c>
      <c r="AK1240" s="17"/>
      <c r="AL1240" s="17">
        <v>2.53912487023976E-2</v>
      </c>
      <c r="AM1240" s="17">
        <v>1.6224817520556298E-2</v>
      </c>
      <c r="AN1240" s="17">
        <v>1.42135177027573E-2</v>
      </c>
      <c r="AO1240" s="17">
        <v>2.0819187875012999E-2</v>
      </c>
      <c r="AP1240" s="17">
        <v>0</v>
      </c>
      <c r="AQ1240" s="17"/>
      <c r="AR1240" s="17">
        <v>7.8196449062002404E-3</v>
      </c>
      <c r="AS1240" s="17"/>
      <c r="AT1240" s="17">
        <v>7.7750313540360001E-3</v>
      </c>
      <c r="AU1240" s="17"/>
      <c r="AV1240" s="17">
        <v>1.1111828493387901E-2</v>
      </c>
      <c r="AW1240" s="17"/>
      <c r="AX1240" s="17">
        <v>1.9804613631852101E-2</v>
      </c>
      <c r="AY1240" s="17">
        <v>7.5340681172959296E-3</v>
      </c>
      <c r="AZ1240" s="17"/>
      <c r="BA1240" s="17">
        <v>3.1760663275404701E-2</v>
      </c>
      <c r="BB1240" s="17">
        <v>1.1746582014396E-2</v>
      </c>
    </row>
    <row r="1241" spans="2:54">
      <c r="B1241" t="s">
        <v>130</v>
      </c>
      <c r="C1241" s="17">
        <v>4.4836880413119999E-2</v>
      </c>
      <c r="D1241" s="17">
        <v>2.44199825163713E-2</v>
      </c>
      <c r="E1241" s="17">
        <v>6.3935167792743497E-2</v>
      </c>
      <c r="F1241" s="17"/>
      <c r="G1241" s="17">
        <v>4.39111903555639E-2</v>
      </c>
      <c r="H1241" s="17">
        <v>3.42344806003895E-2</v>
      </c>
      <c r="I1241" s="17">
        <v>3.4165998731200201E-2</v>
      </c>
      <c r="J1241" s="17">
        <v>4.2122736326206001E-2</v>
      </c>
      <c r="K1241" s="17">
        <v>6.1973858022398298E-2</v>
      </c>
      <c r="L1241" s="17">
        <v>5.3558880144544803E-2</v>
      </c>
      <c r="M1241" s="17"/>
      <c r="N1241" s="17">
        <v>2.5029303233393901E-2</v>
      </c>
      <c r="O1241" s="17">
        <v>4.64013912125531E-2</v>
      </c>
      <c r="P1241" s="17">
        <v>4.6284920704514697E-2</v>
      </c>
      <c r="Q1241" s="17">
        <v>6.02456546767835E-2</v>
      </c>
      <c r="R1241" s="17"/>
      <c r="S1241" s="17">
        <v>3.0291367472422299E-2</v>
      </c>
      <c r="T1241" s="17">
        <v>6.4631932880719001E-2</v>
      </c>
      <c r="U1241" s="17">
        <v>4.6163772839676903E-2</v>
      </c>
      <c r="V1241" s="17">
        <v>2.2249170550676999E-2</v>
      </c>
      <c r="W1241" s="17">
        <v>2.3641183213085101E-2</v>
      </c>
      <c r="X1241" s="17">
        <v>6.7580045671972802E-2</v>
      </c>
      <c r="Y1241" s="17">
        <v>4.6708927159605902E-2</v>
      </c>
      <c r="Z1241" s="17">
        <v>4.2478042811880001E-2</v>
      </c>
      <c r="AA1241" s="17">
        <v>4.4119740986867897E-2</v>
      </c>
      <c r="AB1241" s="17">
        <v>3.2880522246105499E-2</v>
      </c>
      <c r="AC1241" s="17">
        <v>6.9010599682788901E-2</v>
      </c>
      <c r="AD1241" s="17">
        <v>6.8522212243223801E-2</v>
      </c>
      <c r="AE1241" s="17"/>
      <c r="AF1241" s="17">
        <v>2.9112599407546999E-2</v>
      </c>
      <c r="AG1241" s="17">
        <v>4.5609686282460198E-2</v>
      </c>
      <c r="AH1241" s="17">
        <v>4.6747303763430503E-2</v>
      </c>
      <c r="AI1241" s="17">
        <v>2.85213843192023E-2</v>
      </c>
      <c r="AJ1241" s="17">
        <v>3.8516872127288798E-2</v>
      </c>
      <c r="AK1241" s="17"/>
      <c r="AL1241" s="17">
        <v>6.3582237921495796E-2</v>
      </c>
      <c r="AM1241" s="17">
        <v>6.1708747894800998E-2</v>
      </c>
      <c r="AN1241" s="17">
        <v>2.9400219264680099E-2</v>
      </c>
      <c r="AO1241" s="17">
        <v>1.4095914817325099E-2</v>
      </c>
      <c r="AP1241" s="17">
        <v>2.8018863172284799E-2</v>
      </c>
      <c r="AQ1241" s="17"/>
      <c r="AR1241" s="17">
        <v>2.5230179489337399E-2</v>
      </c>
      <c r="AS1241" s="17"/>
      <c r="AT1241" s="17">
        <v>3.3859483809904597E-2</v>
      </c>
      <c r="AU1241" s="17"/>
      <c r="AV1241" s="17">
        <v>1.8090538300338899E-2</v>
      </c>
      <c r="AW1241" s="17"/>
      <c r="AX1241" s="17">
        <v>4.2817292243451703E-2</v>
      </c>
      <c r="AY1241" s="17">
        <v>3.7439768206799097E-2</v>
      </c>
      <c r="AZ1241" s="17"/>
      <c r="BA1241" s="17">
        <v>4.2394041493047298E-2</v>
      </c>
      <c r="BB1241" s="17">
        <v>3.1653637775993601E-2</v>
      </c>
    </row>
    <row r="1242" spans="2:54">
      <c r="B1242" t="s">
        <v>315</v>
      </c>
      <c r="C1242" s="17">
        <v>0.66427786926128196</v>
      </c>
      <c r="D1242" s="17">
        <v>0.72807826704652501</v>
      </c>
      <c r="E1242" s="17">
        <v>0.60207760177728298</v>
      </c>
      <c r="F1242" s="17"/>
      <c r="G1242" s="17">
        <v>0.63933463432813797</v>
      </c>
      <c r="H1242" s="17">
        <v>0.72860316844000905</v>
      </c>
      <c r="I1242" s="17">
        <v>0.70801125819975397</v>
      </c>
      <c r="J1242" s="17">
        <v>0.638789381529561</v>
      </c>
      <c r="K1242" s="17">
        <v>0.61781987254918502</v>
      </c>
      <c r="L1242" s="17">
        <v>0.64414086379154001</v>
      </c>
      <c r="M1242" s="17"/>
      <c r="N1242" s="17">
        <v>0.76805354166725104</v>
      </c>
      <c r="O1242" s="17">
        <v>0.64964364271048503</v>
      </c>
      <c r="P1242" s="17">
        <v>0.618910213077566</v>
      </c>
      <c r="Q1242" s="17">
        <v>0.61248529827467701</v>
      </c>
      <c r="R1242" s="17"/>
      <c r="S1242" s="17">
        <v>0.69856938429953597</v>
      </c>
      <c r="T1242" s="17">
        <v>0.64873584079039903</v>
      </c>
      <c r="U1242" s="17">
        <v>0.62485472289316901</v>
      </c>
      <c r="V1242" s="17">
        <v>0.68342456651394201</v>
      </c>
      <c r="W1242" s="17">
        <v>0.66716511639559894</v>
      </c>
      <c r="X1242" s="17">
        <v>0.64369417313972699</v>
      </c>
      <c r="Y1242" s="17">
        <v>0.64893595999128795</v>
      </c>
      <c r="Z1242" s="17">
        <v>0.654832693725653</v>
      </c>
      <c r="AA1242" s="17">
        <v>0.67136505857143003</v>
      </c>
      <c r="AB1242" s="17">
        <v>0.71082016922598001</v>
      </c>
      <c r="AC1242" s="17">
        <v>0.63844628271495696</v>
      </c>
      <c r="AD1242" s="17">
        <v>0.60580942758247602</v>
      </c>
      <c r="AE1242" s="17"/>
      <c r="AF1242" s="17">
        <v>0.77248362608434096</v>
      </c>
      <c r="AG1242" s="17">
        <v>0.65826832270407498</v>
      </c>
      <c r="AH1242" s="17">
        <v>0.63089843565185799</v>
      </c>
      <c r="AI1242" s="17">
        <v>0.69281720841710004</v>
      </c>
      <c r="AJ1242" s="17">
        <v>0.55700905346836305</v>
      </c>
      <c r="AK1242" s="17"/>
      <c r="AL1242" s="17">
        <v>0.57138035120222597</v>
      </c>
      <c r="AM1242" s="17">
        <v>0.62225105109151502</v>
      </c>
      <c r="AN1242" s="17">
        <v>0.734519939045991</v>
      </c>
      <c r="AO1242" s="17">
        <v>0.80022699834051603</v>
      </c>
      <c r="AP1242" s="17">
        <v>0.84934608982372695</v>
      </c>
      <c r="AQ1242" s="17"/>
      <c r="AR1242" s="17">
        <v>0.76997728581886105</v>
      </c>
      <c r="AS1242" s="17"/>
      <c r="AT1242" s="17">
        <v>0.74705433898516704</v>
      </c>
      <c r="AU1242" s="17"/>
      <c r="AV1242" s="17">
        <v>0.83145922848486098</v>
      </c>
      <c r="AW1242" s="17"/>
      <c r="AX1242" s="17">
        <v>0.77242205105476602</v>
      </c>
      <c r="AY1242" s="17">
        <v>0.72372594936435397</v>
      </c>
      <c r="AZ1242" s="17"/>
      <c r="BA1242" s="17">
        <v>0.62501458300068502</v>
      </c>
      <c r="BB1242" s="17">
        <v>0.71871757717616003</v>
      </c>
    </row>
    <row r="1243" spans="2:54">
      <c r="B1243" t="s">
        <v>316</v>
      </c>
      <c r="C1243" s="17">
        <v>6.9960738091053201E-2</v>
      </c>
      <c r="D1243" s="17">
        <v>6.4644422861108594E-2</v>
      </c>
      <c r="E1243" s="17">
        <v>7.5491662435933193E-2</v>
      </c>
      <c r="F1243" s="17"/>
      <c r="G1243" s="17">
        <v>7.9077935937031898E-2</v>
      </c>
      <c r="H1243" s="17">
        <v>6.4254828261535293E-2</v>
      </c>
      <c r="I1243" s="17">
        <v>7.2986034503542005E-2</v>
      </c>
      <c r="J1243" s="17">
        <v>6.4049777467077504E-2</v>
      </c>
      <c r="K1243" s="17">
        <v>8.2422543576497795E-2</v>
      </c>
      <c r="L1243" s="17">
        <v>6.2627504059516906E-2</v>
      </c>
      <c r="M1243" s="17"/>
      <c r="N1243" s="17">
        <v>4.3503174441217103E-2</v>
      </c>
      <c r="O1243" s="17">
        <v>7.13071159156803E-2</v>
      </c>
      <c r="P1243" s="17">
        <v>8.0826437866477197E-2</v>
      </c>
      <c r="Q1243" s="17">
        <v>8.6104454248776302E-2</v>
      </c>
      <c r="R1243" s="17"/>
      <c r="S1243" s="17">
        <v>9.0561708832114493E-2</v>
      </c>
      <c r="T1243" s="17">
        <v>5.8968265508885002E-2</v>
      </c>
      <c r="U1243" s="17">
        <v>9.1493115750668097E-2</v>
      </c>
      <c r="V1243" s="17">
        <v>6.9206692288105998E-2</v>
      </c>
      <c r="W1243" s="17">
        <v>7.8573278016539405E-2</v>
      </c>
      <c r="X1243" s="17">
        <v>6.4651330211709407E-2</v>
      </c>
      <c r="Y1243" s="17">
        <v>7.7523849944871007E-2</v>
      </c>
      <c r="Z1243" s="17">
        <v>2.1038318875210699E-2</v>
      </c>
      <c r="AA1243" s="17">
        <v>6.0766689041808999E-2</v>
      </c>
      <c r="AB1243" s="17">
        <v>4.1112067423068402E-2</v>
      </c>
      <c r="AC1243" s="17">
        <v>8.9626954314200105E-2</v>
      </c>
      <c r="AD1243" s="17">
        <v>9.42829041805823E-2</v>
      </c>
      <c r="AE1243" s="17"/>
      <c r="AF1243" s="17">
        <v>3.8415746637996503E-2</v>
      </c>
      <c r="AG1243" s="17">
        <v>8.2516387210510897E-2</v>
      </c>
      <c r="AH1243" s="17">
        <v>4.6470307783274697E-2</v>
      </c>
      <c r="AI1243" s="17">
        <v>5.7595762363441702E-2</v>
      </c>
      <c r="AJ1243" s="17">
        <v>0.13207988247601499</v>
      </c>
      <c r="AK1243" s="17"/>
      <c r="AL1243" s="17">
        <v>8.8045853932260498E-2</v>
      </c>
      <c r="AM1243" s="17">
        <v>7.5146912668134794E-2</v>
      </c>
      <c r="AN1243" s="17">
        <v>5.2946413606046697E-2</v>
      </c>
      <c r="AO1243" s="17">
        <v>4.0661805684820598E-2</v>
      </c>
      <c r="AP1243" s="17">
        <v>8.4343972704412407E-2</v>
      </c>
      <c r="AQ1243" s="17"/>
      <c r="AR1243" s="17">
        <v>5.3036699199027697E-2</v>
      </c>
      <c r="AS1243" s="17"/>
      <c r="AT1243" s="17">
        <v>5.2482806673576701E-2</v>
      </c>
      <c r="AU1243" s="17"/>
      <c r="AV1243" s="17">
        <v>4.3000811363607602E-2</v>
      </c>
      <c r="AW1243" s="17"/>
      <c r="AX1243" s="17">
        <v>6.3290163643534195E-2</v>
      </c>
      <c r="AY1243" s="17">
        <v>4.9050493680977601E-2</v>
      </c>
      <c r="AZ1243" s="17"/>
      <c r="BA1243" s="17">
        <v>0.10211374875512701</v>
      </c>
      <c r="BB1243" s="17">
        <v>5.1398430149619201E-2</v>
      </c>
    </row>
    <row r="1244" spans="2:54">
      <c r="B1244" t="s">
        <v>308</v>
      </c>
      <c r="C1244" s="17">
        <v>0.594317131170228</v>
      </c>
      <c r="D1244" s="17">
        <v>0.66343384418541695</v>
      </c>
      <c r="E1244" s="17">
        <v>0.52658593934134901</v>
      </c>
      <c r="F1244" s="17"/>
      <c r="G1244" s="17">
        <v>0.56025669839110603</v>
      </c>
      <c r="H1244" s="17">
        <v>0.664348340178474</v>
      </c>
      <c r="I1244" s="17">
        <v>0.63502522369621195</v>
      </c>
      <c r="J1244" s="17">
        <v>0.57473960406248303</v>
      </c>
      <c r="K1244" s="17">
        <v>0.53539732897268799</v>
      </c>
      <c r="L1244" s="17">
        <v>0.58151335973202301</v>
      </c>
      <c r="M1244" s="17"/>
      <c r="N1244" s="17">
        <v>0.72455036722603405</v>
      </c>
      <c r="O1244" s="17">
        <v>0.57833652679480496</v>
      </c>
      <c r="P1244" s="17">
        <v>0.53808377521108897</v>
      </c>
      <c r="Q1244" s="17">
        <v>0.52638084402590002</v>
      </c>
      <c r="R1244" s="17"/>
      <c r="S1244" s="17">
        <v>0.60800767546742096</v>
      </c>
      <c r="T1244" s="17">
        <v>0.58976757528151402</v>
      </c>
      <c r="U1244" s="17">
        <v>0.53336160714250003</v>
      </c>
      <c r="V1244" s="17">
        <v>0.61421787422583596</v>
      </c>
      <c r="W1244" s="17">
        <v>0.58859183837906004</v>
      </c>
      <c r="X1244" s="17">
        <v>0.579042842928018</v>
      </c>
      <c r="Y1244" s="17">
        <v>0.57141211004641701</v>
      </c>
      <c r="Z1244" s="17">
        <v>0.63379437485044199</v>
      </c>
      <c r="AA1244" s="17">
        <v>0.61059836952962099</v>
      </c>
      <c r="AB1244" s="17">
        <v>0.66970810180291096</v>
      </c>
      <c r="AC1244" s="17">
        <v>0.54881932840075698</v>
      </c>
      <c r="AD1244" s="17">
        <v>0.51152652340189397</v>
      </c>
      <c r="AE1244" s="17"/>
      <c r="AF1244" s="17">
        <v>0.734067879446344</v>
      </c>
      <c r="AG1244" s="17">
        <v>0.57575193549356396</v>
      </c>
      <c r="AH1244" s="17">
        <v>0.584428127868583</v>
      </c>
      <c r="AI1244" s="17">
        <v>0.63522144605365805</v>
      </c>
      <c r="AJ1244" s="17">
        <v>0.424929170992348</v>
      </c>
      <c r="AK1244" s="17"/>
      <c r="AL1244" s="17">
        <v>0.48333449726996502</v>
      </c>
      <c r="AM1244" s="17">
        <v>0.54710413842338101</v>
      </c>
      <c r="AN1244" s="17">
        <v>0.68157352543994398</v>
      </c>
      <c r="AO1244" s="17">
        <v>0.759565192655696</v>
      </c>
      <c r="AP1244" s="17">
        <v>0.76500211711931498</v>
      </c>
      <c r="AQ1244" s="17"/>
      <c r="AR1244" s="17">
        <v>0.71694058661983295</v>
      </c>
      <c r="AS1244" s="17"/>
      <c r="AT1244" s="17">
        <v>0.69457153231158997</v>
      </c>
      <c r="AU1244" s="17"/>
      <c r="AV1244" s="17">
        <v>0.78845841712125297</v>
      </c>
      <c r="AW1244" s="17"/>
      <c r="AX1244" s="17">
        <v>0.70913188741123201</v>
      </c>
      <c r="AY1244" s="17">
        <v>0.67467545568337695</v>
      </c>
      <c r="AZ1244" s="17"/>
      <c r="BA1244" s="17">
        <v>0.522900834245558</v>
      </c>
      <c r="BB1244" s="17">
        <v>0.66731914702654105</v>
      </c>
    </row>
    <row r="1245" spans="2:54">
      <c r="C1245" s="17"/>
      <c r="D1245" s="17"/>
      <c r="E1245" s="17"/>
      <c r="F1245" s="17"/>
      <c r="G1245" s="17"/>
      <c r="H1245" s="17"/>
      <c r="I1245" s="17"/>
      <c r="J1245" s="17"/>
      <c r="K1245" s="17"/>
      <c r="L1245" s="17"/>
      <c r="M1245" s="17"/>
      <c r="N1245" s="17"/>
      <c r="O1245" s="17"/>
      <c r="P1245" s="17"/>
      <c r="Q1245" s="17"/>
      <c r="R1245" s="17"/>
      <c r="S1245" s="17"/>
      <c r="T1245" s="17"/>
      <c r="U1245" s="17"/>
      <c r="V1245" s="17"/>
      <c r="W1245" s="17"/>
      <c r="X1245" s="17"/>
      <c r="Y1245" s="17"/>
      <c r="Z1245" s="17"/>
      <c r="AA1245" s="17"/>
      <c r="AB1245" s="17"/>
      <c r="AC1245" s="17"/>
      <c r="AD1245" s="17"/>
      <c r="AE1245" s="17"/>
      <c r="AF1245" s="17"/>
      <c r="AG1245" s="17"/>
      <c r="AH1245" s="17"/>
      <c r="AI1245" s="17"/>
      <c r="AJ1245" s="17"/>
      <c r="AK1245" s="17"/>
      <c r="AL1245" s="17"/>
      <c r="AM1245" s="17"/>
      <c r="AN1245" s="17"/>
      <c r="AO1245" s="17"/>
      <c r="AP1245" s="17"/>
      <c r="AQ1245" s="17"/>
      <c r="AR1245" s="17"/>
      <c r="AS1245" s="17"/>
      <c r="AT1245" s="17"/>
      <c r="AU1245" s="17"/>
      <c r="AV1245" s="17"/>
      <c r="AW1245" s="17"/>
      <c r="AX1245" s="17"/>
      <c r="AY1245" s="17"/>
      <c r="AZ1245" s="17"/>
      <c r="BA1245" s="17"/>
      <c r="BB1245" s="17"/>
    </row>
    <row r="1246" spans="2:54">
      <c r="B1246" s="6" t="s">
        <v>375</v>
      </c>
      <c r="C1246" s="17"/>
      <c r="D1246" s="17"/>
      <c r="E1246" s="17"/>
      <c r="F1246" s="17"/>
      <c r="G1246" s="17"/>
      <c r="H1246" s="17"/>
      <c r="I1246" s="17"/>
      <c r="J1246" s="17"/>
      <c r="K1246" s="17"/>
      <c r="L1246" s="17"/>
      <c r="M1246" s="17"/>
      <c r="N1246" s="17"/>
      <c r="O1246" s="17"/>
      <c r="P1246" s="17"/>
      <c r="Q1246" s="17"/>
      <c r="R1246" s="17"/>
      <c r="S1246" s="17"/>
      <c r="T1246" s="17"/>
      <c r="U1246" s="17"/>
      <c r="V1246" s="17"/>
      <c r="W1246" s="17"/>
      <c r="X1246" s="17"/>
      <c r="Y1246" s="17"/>
      <c r="Z1246" s="17"/>
      <c r="AA1246" s="17"/>
      <c r="AB1246" s="17"/>
      <c r="AC1246" s="17"/>
      <c r="AD1246" s="17"/>
      <c r="AE1246" s="17"/>
      <c r="AF1246" s="17"/>
      <c r="AG1246" s="17"/>
      <c r="AH1246" s="17"/>
      <c r="AI1246" s="17"/>
      <c r="AJ1246" s="17"/>
      <c r="AK1246" s="17"/>
      <c r="AL1246" s="17"/>
      <c r="AM1246" s="17"/>
      <c r="AN1246" s="17"/>
      <c r="AO1246" s="17"/>
      <c r="AP1246" s="17"/>
      <c r="AQ1246" s="17"/>
      <c r="AR1246" s="17"/>
      <c r="AS1246" s="17"/>
      <c r="AT1246" s="17"/>
      <c r="AU1246" s="17"/>
      <c r="AV1246" s="17"/>
      <c r="AW1246" s="17"/>
      <c r="AX1246" s="17"/>
      <c r="AY1246" s="17"/>
      <c r="AZ1246" s="17"/>
      <c r="BA1246" s="17"/>
      <c r="BB1246" s="17"/>
    </row>
    <row r="1247" spans="2:54">
      <c r="B1247" s="24" t="s">
        <v>29</v>
      </c>
      <c r="C1247" s="17"/>
      <c r="D1247" s="17"/>
      <c r="E1247" s="17"/>
      <c r="F1247" s="17"/>
      <c r="G1247" s="17"/>
      <c r="H1247" s="17"/>
      <c r="I1247" s="17"/>
      <c r="J1247" s="17"/>
      <c r="K1247" s="17"/>
      <c r="L1247" s="17"/>
      <c r="M1247" s="17"/>
      <c r="N1247" s="17"/>
      <c r="O1247" s="17"/>
      <c r="P1247" s="17"/>
      <c r="Q1247" s="17"/>
      <c r="R1247" s="17"/>
      <c r="S1247" s="17"/>
      <c r="T1247" s="17"/>
      <c r="U1247" s="17"/>
      <c r="V1247" s="17"/>
      <c r="W1247" s="17"/>
      <c r="X1247" s="17"/>
      <c r="Y1247" s="17"/>
      <c r="Z1247" s="17"/>
      <c r="AA1247" s="17"/>
      <c r="AB1247" s="17"/>
      <c r="AC1247" s="17"/>
      <c r="AD1247" s="17"/>
      <c r="AE1247" s="17"/>
      <c r="AF1247" s="17"/>
      <c r="AG1247" s="17"/>
      <c r="AH1247" s="17"/>
      <c r="AI1247" s="17"/>
      <c r="AJ1247" s="17"/>
      <c r="AK1247" s="17"/>
      <c r="AL1247" s="17"/>
      <c r="AM1247" s="17"/>
      <c r="AN1247" s="17"/>
      <c r="AO1247" s="17"/>
      <c r="AP1247" s="17"/>
      <c r="AQ1247" s="17"/>
      <c r="AR1247" s="17"/>
      <c r="AS1247" s="17"/>
      <c r="AT1247" s="17"/>
      <c r="AU1247" s="17"/>
      <c r="AV1247" s="17"/>
      <c r="AW1247" s="17"/>
      <c r="AX1247" s="17"/>
      <c r="AY1247" s="17"/>
      <c r="AZ1247" s="17"/>
      <c r="BA1247" s="17"/>
      <c r="BB1247" s="17"/>
    </row>
    <row r="1248" spans="2:54">
      <c r="B1248" t="s">
        <v>376</v>
      </c>
      <c r="C1248" s="17">
        <v>0.53688457335808504</v>
      </c>
      <c r="D1248" s="17">
        <v>0.59424025577035899</v>
      </c>
      <c r="E1248" s="17">
        <v>0.48160605204249002</v>
      </c>
      <c r="F1248" s="17"/>
      <c r="G1248" s="17">
        <v>0.53667524940866496</v>
      </c>
      <c r="H1248" s="17">
        <v>0.54675101088080102</v>
      </c>
      <c r="I1248" s="17">
        <v>0.56028348419061502</v>
      </c>
      <c r="J1248" s="17">
        <v>0.53018340947820097</v>
      </c>
      <c r="K1248" s="17">
        <v>0.51727404094591201</v>
      </c>
      <c r="L1248" s="17">
        <v>0.52795543103278597</v>
      </c>
      <c r="M1248" s="17"/>
      <c r="N1248" s="17">
        <v>0.61552412088627395</v>
      </c>
      <c r="O1248" s="17">
        <v>0.51012863347214799</v>
      </c>
      <c r="P1248" s="17">
        <v>0.53417982866898495</v>
      </c>
      <c r="Q1248" s="17">
        <v>0.48586000179462502</v>
      </c>
      <c r="R1248" s="17"/>
      <c r="S1248" s="17">
        <v>0.55435149765977698</v>
      </c>
      <c r="T1248" s="17">
        <v>0.52023388532232695</v>
      </c>
      <c r="U1248" s="17">
        <v>0.52004835753629397</v>
      </c>
      <c r="V1248" s="17">
        <v>0.51709270641702099</v>
      </c>
      <c r="W1248" s="17">
        <v>0.51881134374545501</v>
      </c>
      <c r="X1248" s="17">
        <v>0.57783788890237597</v>
      </c>
      <c r="Y1248" s="17">
        <v>0.527473769544475</v>
      </c>
      <c r="Z1248" s="17">
        <v>0.51693617173890105</v>
      </c>
      <c r="AA1248" s="17">
        <v>0.556849123955235</v>
      </c>
      <c r="AB1248" s="17">
        <v>0.579901875993594</v>
      </c>
      <c r="AC1248" s="17">
        <v>0.494430782879759</v>
      </c>
      <c r="AD1248" s="17">
        <v>0.47185541377011397</v>
      </c>
      <c r="AE1248" s="17"/>
      <c r="AF1248" s="17">
        <v>0.60465052795728302</v>
      </c>
      <c r="AG1248" s="17">
        <v>0.54220110668447996</v>
      </c>
      <c r="AH1248" s="17">
        <v>0.53009207247815604</v>
      </c>
      <c r="AI1248" s="17">
        <v>0.486285926452594</v>
      </c>
      <c r="AJ1248" s="17">
        <v>0.50113586021578105</v>
      </c>
      <c r="AK1248" s="17"/>
      <c r="AL1248" s="17">
        <v>0.47537988303626999</v>
      </c>
      <c r="AM1248" s="17">
        <v>0.50446937871017905</v>
      </c>
      <c r="AN1248" s="17">
        <v>0.59249182266770095</v>
      </c>
      <c r="AO1248" s="17">
        <v>0.59815237835314194</v>
      </c>
      <c r="AP1248" s="17">
        <v>0.616609721816745</v>
      </c>
      <c r="AQ1248" s="17"/>
      <c r="AR1248" s="17">
        <v>0.59939933866295303</v>
      </c>
      <c r="AS1248" s="17"/>
      <c r="AT1248" s="17">
        <v>0.54645140427774197</v>
      </c>
      <c r="AU1248" s="17"/>
      <c r="AV1248" s="17">
        <v>0.61411483880097595</v>
      </c>
      <c r="AW1248" s="17"/>
      <c r="AX1248" s="17">
        <v>0.62240957976321498</v>
      </c>
      <c r="AY1248" s="17">
        <v>0.58293801753204599</v>
      </c>
      <c r="AZ1248" s="17"/>
      <c r="BA1248" s="17">
        <v>0.526299700921397</v>
      </c>
      <c r="BB1248" s="17">
        <v>0.57064245680229397</v>
      </c>
    </row>
    <row r="1249" spans="2:54">
      <c r="B1249" t="s">
        <v>377</v>
      </c>
      <c r="C1249" s="17">
        <v>0.32462691716999698</v>
      </c>
      <c r="D1249" s="17">
        <v>0.28287624918717202</v>
      </c>
      <c r="E1249" s="17">
        <v>0.36505033556042199</v>
      </c>
      <c r="F1249" s="17"/>
      <c r="G1249" s="17">
        <v>0.347529254581673</v>
      </c>
      <c r="H1249" s="17">
        <v>0.36251874315310501</v>
      </c>
      <c r="I1249" s="17">
        <v>0.32041662450505398</v>
      </c>
      <c r="J1249" s="17">
        <v>0.322554228116262</v>
      </c>
      <c r="K1249" s="17">
        <v>0.28883679242063198</v>
      </c>
      <c r="L1249" s="17">
        <v>0.30800536109094301</v>
      </c>
      <c r="M1249" s="17"/>
      <c r="N1249" s="17">
        <v>0.26984441279454002</v>
      </c>
      <c r="O1249" s="17">
        <v>0.33585216097443299</v>
      </c>
      <c r="P1249" s="17">
        <v>0.34972500092430903</v>
      </c>
      <c r="Q1249" s="17">
        <v>0.349529552263035</v>
      </c>
      <c r="R1249" s="17"/>
      <c r="S1249" s="17">
        <v>0.34583856676602498</v>
      </c>
      <c r="T1249" s="17">
        <v>0.31798705660683901</v>
      </c>
      <c r="U1249" s="17">
        <v>0.31089792378617198</v>
      </c>
      <c r="V1249" s="17">
        <v>0.35311399585484399</v>
      </c>
      <c r="W1249" s="17">
        <v>0.35356053845609497</v>
      </c>
      <c r="X1249" s="17">
        <v>0.25292842018079598</v>
      </c>
      <c r="Y1249" s="17">
        <v>0.33310983041028402</v>
      </c>
      <c r="Z1249" s="17">
        <v>0.34560470686290501</v>
      </c>
      <c r="AA1249" s="17">
        <v>0.311650934879107</v>
      </c>
      <c r="AB1249" s="17">
        <v>0.293438642877835</v>
      </c>
      <c r="AC1249" s="17">
        <v>0.35144422033734202</v>
      </c>
      <c r="AD1249" s="17">
        <v>0.398684847762932</v>
      </c>
      <c r="AE1249" s="17"/>
      <c r="AF1249" s="17">
        <v>0.29951333495273802</v>
      </c>
      <c r="AG1249" s="17">
        <v>0.341015425375504</v>
      </c>
      <c r="AH1249" s="17">
        <v>0.311384238785891</v>
      </c>
      <c r="AI1249" s="17">
        <v>0.37319642827282101</v>
      </c>
      <c r="AJ1249" s="17">
        <v>0.35732057249106502</v>
      </c>
      <c r="AK1249" s="17"/>
      <c r="AL1249" s="17">
        <v>0.36278628720274803</v>
      </c>
      <c r="AM1249" s="17">
        <v>0.355044956851995</v>
      </c>
      <c r="AN1249" s="17">
        <v>0.27898005393193198</v>
      </c>
      <c r="AO1249" s="17">
        <v>0.30339493959090902</v>
      </c>
      <c r="AP1249" s="17">
        <v>0.27334753025960601</v>
      </c>
      <c r="AQ1249" s="17"/>
      <c r="AR1249" s="17">
        <v>0.33464690456084001</v>
      </c>
      <c r="AS1249" s="17"/>
      <c r="AT1249" s="17">
        <v>0.38810203023921602</v>
      </c>
      <c r="AU1249" s="17"/>
      <c r="AV1249" s="17">
        <v>0.31893191311872299</v>
      </c>
      <c r="AW1249" s="17"/>
      <c r="AX1249" s="17">
        <v>0.28589209341192701</v>
      </c>
      <c r="AY1249" s="17">
        <v>0.31081573864552597</v>
      </c>
      <c r="AZ1249" s="17"/>
      <c r="BA1249" s="17">
        <v>0.34024126753845002</v>
      </c>
      <c r="BB1249" s="17">
        <v>0.31247114935418802</v>
      </c>
    </row>
    <row r="1250" spans="2:54">
      <c r="B1250" t="s">
        <v>130</v>
      </c>
      <c r="C1250" s="17">
        <v>0.13848850947191799</v>
      </c>
      <c r="D1250" s="17">
        <v>0.122883495042468</v>
      </c>
      <c r="E1250" s="17">
        <v>0.15334361239708799</v>
      </c>
      <c r="F1250" s="17"/>
      <c r="G1250" s="17">
        <v>0.11579549600966101</v>
      </c>
      <c r="H1250" s="17">
        <v>9.0730245966093998E-2</v>
      </c>
      <c r="I1250" s="17">
        <v>0.119299891304331</v>
      </c>
      <c r="J1250" s="17">
        <v>0.147262362405536</v>
      </c>
      <c r="K1250" s="17">
        <v>0.19388916663345701</v>
      </c>
      <c r="L1250" s="17">
        <v>0.16403920787626999</v>
      </c>
      <c r="M1250" s="17"/>
      <c r="N1250" s="17">
        <v>0.114631466319186</v>
      </c>
      <c r="O1250" s="17">
        <v>0.154019205553419</v>
      </c>
      <c r="P1250" s="17">
        <v>0.116095170406706</v>
      </c>
      <c r="Q1250" s="17">
        <v>0.16461044594234001</v>
      </c>
      <c r="R1250" s="17"/>
      <c r="S1250" s="17">
        <v>9.9809935574197303E-2</v>
      </c>
      <c r="T1250" s="17">
        <v>0.16177905807083401</v>
      </c>
      <c r="U1250" s="17">
        <v>0.16905371867753399</v>
      </c>
      <c r="V1250" s="17">
        <v>0.129793297728135</v>
      </c>
      <c r="W1250" s="17">
        <v>0.12762811779845101</v>
      </c>
      <c r="X1250" s="17">
        <v>0.16923369091682799</v>
      </c>
      <c r="Y1250" s="17">
        <v>0.13941640004524</v>
      </c>
      <c r="Z1250" s="17">
        <v>0.137459121398194</v>
      </c>
      <c r="AA1250" s="17">
        <v>0.131499941165657</v>
      </c>
      <c r="AB1250" s="17">
        <v>0.12665948112857101</v>
      </c>
      <c r="AC1250" s="17">
        <v>0.15412499678289901</v>
      </c>
      <c r="AD1250" s="17">
        <v>0.12945973846695399</v>
      </c>
      <c r="AE1250" s="17"/>
      <c r="AF1250" s="17">
        <v>9.5836137089979498E-2</v>
      </c>
      <c r="AG1250" s="17">
        <v>0.116783467940016</v>
      </c>
      <c r="AH1250" s="17">
        <v>0.15852368873595399</v>
      </c>
      <c r="AI1250" s="17">
        <v>0.14051764527458599</v>
      </c>
      <c r="AJ1250" s="17">
        <v>0.14154356729315401</v>
      </c>
      <c r="AK1250" s="17"/>
      <c r="AL1250" s="17">
        <v>0.16183382976098201</v>
      </c>
      <c r="AM1250" s="17">
        <v>0.14048566443782601</v>
      </c>
      <c r="AN1250" s="17">
        <v>0.12852812340036601</v>
      </c>
      <c r="AO1250" s="17">
        <v>9.8452682055948704E-2</v>
      </c>
      <c r="AP1250" s="17">
        <v>0.110042747923649</v>
      </c>
      <c r="AQ1250" s="17"/>
      <c r="AR1250" s="17">
        <v>6.5953756776206907E-2</v>
      </c>
      <c r="AS1250" s="17"/>
      <c r="AT1250" s="17">
        <v>6.5446565483041605E-2</v>
      </c>
      <c r="AU1250" s="17"/>
      <c r="AV1250" s="17">
        <v>6.6953248080301703E-2</v>
      </c>
      <c r="AW1250" s="17"/>
      <c r="AX1250" s="17">
        <v>9.1698326824857498E-2</v>
      </c>
      <c r="AY1250" s="17">
        <v>0.106246243822428</v>
      </c>
      <c r="AZ1250" s="17"/>
      <c r="BA1250" s="17">
        <v>0.13345903154015201</v>
      </c>
      <c r="BB1250" s="17">
        <v>0.116886393843518</v>
      </c>
    </row>
    <row r="1251" spans="2:54">
      <c r="C1251" s="17"/>
      <c r="D1251" s="17"/>
      <c r="E1251" s="17"/>
      <c r="F1251" s="17"/>
      <c r="G1251" s="17"/>
      <c r="H1251" s="17"/>
      <c r="I1251" s="17"/>
      <c r="J1251" s="17"/>
      <c r="K1251" s="17"/>
      <c r="L1251" s="17"/>
      <c r="M1251" s="17"/>
      <c r="N1251" s="17"/>
      <c r="O1251" s="17"/>
      <c r="P1251" s="17"/>
      <c r="Q1251" s="17"/>
      <c r="R1251" s="17"/>
      <c r="S1251" s="17"/>
      <c r="T1251" s="17"/>
      <c r="U1251" s="17"/>
      <c r="V1251" s="17"/>
      <c r="W1251" s="17"/>
      <c r="X1251" s="17"/>
      <c r="Y1251" s="17"/>
      <c r="Z1251" s="17"/>
      <c r="AA1251" s="17"/>
      <c r="AB1251" s="17"/>
      <c r="AC1251" s="17"/>
      <c r="AD1251" s="17"/>
      <c r="AE1251" s="17"/>
      <c r="AF1251" s="17"/>
      <c r="AG1251" s="17"/>
      <c r="AH1251" s="17"/>
      <c r="AI1251" s="17"/>
      <c r="AJ1251" s="17"/>
      <c r="AK1251" s="17"/>
      <c r="AL1251" s="17"/>
      <c r="AM1251" s="17"/>
      <c r="AN1251" s="17"/>
      <c r="AO1251" s="17"/>
      <c r="AP1251" s="17"/>
      <c r="AQ1251" s="17"/>
      <c r="AR1251" s="17"/>
      <c r="AS1251" s="17"/>
      <c r="AT1251" s="17"/>
      <c r="AU1251" s="17"/>
      <c r="AV1251" s="17"/>
      <c r="AW1251" s="17"/>
      <c r="AX1251" s="17"/>
      <c r="AY1251" s="17"/>
      <c r="AZ1251" s="17"/>
      <c r="BA1251" s="17"/>
      <c r="BB1251" s="17"/>
    </row>
    <row r="1252" spans="2:54">
      <c r="B1252" s="6" t="s">
        <v>378</v>
      </c>
      <c r="C1252" s="17"/>
      <c r="D1252" s="17"/>
      <c r="E1252" s="17"/>
      <c r="F1252" s="17"/>
      <c r="G1252" s="17"/>
      <c r="H1252" s="17"/>
      <c r="I1252" s="17"/>
      <c r="J1252" s="17"/>
      <c r="K1252" s="17"/>
      <c r="L1252" s="17"/>
      <c r="M1252" s="17"/>
      <c r="N1252" s="17"/>
      <c r="O1252" s="17"/>
      <c r="P1252" s="17"/>
      <c r="Q1252" s="17"/>
      <c r="R1252" s="17"/>
      <c r="S1252" s="17"/>
      <c r="T1252" s="17"/>
      <c r="U1252" s="17"/>
      <c r="V1252" s="17"/>
      <c r="W1252" s="17"/>
      <c r="X1252" s="17"/>
      <c r="Y1252" s="17"/>
      <c r="Z1252" s="17"/>
      <c r="AA1252" s="17"/>
      <c r="AB1252" s="17"/>
      <c r="AC1252" s="17"/>
      <c r="AD1252" s="17"/>
      <c r="AE1252" s="17"/>
      <c r="AF1252" s="17"/>
      <c r="AG1252" s="17"/>
      <c r="AH1252" s="17"/>
      <c r="AI1252" s="17"/>
      <c r="AJ1252" s="17"/>
      <c r="AK1252" s="17"/>
      <c r="AL1252" s="17"/>
      <c r="AM1252" s="17"/>
      <c r="AN1252" s="17"/>
      <c r="AO1252" s="17"/>
      <c r="AP1252" s="17"/>
      <c r="AQ1252" s="17"/>
      <c r="AR1252" s="17"/>
      <c r="AS1252" s="17"/>
      <c r="AT1252" s="17"/>
      <c r="AU1252" s="17"/>
      <c r="AV1252" s="17"/>
      <c r="AW1252" s="17"/>
      <c r="AX1252" s="17"/>
      <c r="AY1252" s="17"/>
      <c r="AZ1252" s="17"/>
      <c r="BA1252" s="17"/>
      <c r="BB1252" s="17"/>
    </row>
    <row r="1253" spans="2:54">
      <c r="B1253" s="24" t="s">
        <v>29</v>
      </c>
      <c r="C1253" s="17"/>
      <c r="D1253" s="17"/>
      <c r="E1253" s="17"/>
      <c r="F1253" s="17"/>
      <c r="G1253" s="17"/>
      <c r="H1253" s="17"/>
      <c r="I1253" s="17"/>
      <c r="J1253" s="17"/>
      <c r="K1253" s="17"/>
      <c r="L1253" s="17"/>
      <c r="M1253" s="17"/>
      <c r="N1253" s="17"/>
      <c r="O1253" s="17"/>
      <c r="P1253" s="17"/>
      <c r="Q1253" s="17"/>
      <c r="R1253" s="17"/>
      <c r="S1253" s="17"/>
      <c r="T1253" s="17"/>
      <c r="U1253" s="17"/>
      <c r="V1253" s="17"/>
      <c r="W1253" s="17"/>
      <c r="X1253" s="17"/>
      <c r="Y1253" s="17"/>
      <c r="Z1253" s="17"/>
      <c r="AA1253" s="17"/>
      <c r="AB1253" s="17"/>
      <c r="AC1253" s="17"/>
      <c r="AD1253" s="17"/>
      <c r="AE1253" s="17"/>
      <c r="AF1253" s="17"/>
      <c r="AG1253" s="17"/>
      <c r="AH1253" s="17"/>
      <c r="AI1253" s="17"/>
      <c r="AJ1253" s="17"/>
      <c r="AK1253" s="17"/>
      <c r="AL1253" s="17"/>
      <c r="AM1253" s="17"/>
      <c r="AN1253" s="17"/>
      <c r="AO1253" s="17"/>
      <c r="AP1253" s="17"/>
      <c r="AQ1253" s="17"/>
      <c r="AR1253" s="17"/>
      <c r="AS1253" s="17"/>
      <c r="AT1253" s="17"/>
      <c r="AU1253" s="17"/>
      <c r="AV1253" s="17"/>
      <c r="AW1253" s="17"/>
      <c r="AX1253" s="17"/>
      <c r="AY1253" s="17"/>
      <c r="AZ1253" s="17"/>
      <c r="BA1253" s="17"/>
      <c r="BB1253" s="17"/>
    </row>
    <row r="1254" spans="2:54">
      <c r="B1254" t="s">
        <v>379</v>
      </c>
      <c r="C1254" s="17">
        <v>0.57193833083414602</v>
      </c>
      <c r="D1254" s="17">
        <v>0.54760279162512004</v>
      </c>
      <c r="E1254" s="17">
        <v>0.59545859190366901</v>
      </c>
      <c r="F1254" s="17"/>
      <c r="G1254" s="17">
        <v>0.49895224382831299</v>
      </c>
      <c r="H1254" s="17">
        <v>0.53898570233104803</v>
      </c>
      <c r="I1254" s="17">
        <v>0.55739784044293295</v>
      </c>
      <c r="J1254" s="17">
        <v>0.54014664957021097</v>
      </c>
      <c r="K1254" s="17">
        <v>0.60980831105780398</v>
      </c>
      <c r="L1254" s="17">
        <v>0.65904045137578104</v>
      </c>
      <c r="M1254" s="17"/>
      <c r="N1254" s="17">
        <v>0.57531064322736403</v>
      </c>
      <c r="O1254" s="17">
        <v>0.595251311206629</v>
      </c>
      <c r="P1254" s="17">
        <v>0.56450519189941994</v>
      </c>
      <c r="Q1254" s="17">
        <v>0.55330722922838704</v>
      </c>
      <c r="R1254" s="17"/>
      <c r="S1254" s="17">
        <v>0.51836413511742996</v>
      </c>
      <c r="T1254" s="17">
        <v>0.61333279341199298</v>
      </c>
      <c r="U1254" s="17">
        <v>0.61256836644422696</v>
      </c>
      <c r="V1254" s="17">
        <v>0.55482880487242403</v>
      </c>
      <c r="W1254" s="17">
        <v>0.56661155517811701</v>
      </c>
      <c r="X1254" s="17">
        <v>0.60317725308190795</v>
      </c>
      <c r="Y1254" s="17">
        <v>0.55737620049769798</v>
      </c>
      <c r="Z1254" s="17">
        <v>0.59517424487801796</v>
      </c>
      <c r="AA1254" s="17">
        <v>0.57051126968090304</v>
      </c>
      <c r="AB1254" s="17">
        <v>0.56906246494614199</v>
      </c>
      <c r="AC1254" s="17">
        <v>0.53832051504201694</v>
      </c>
      <c r="AD1254" s="17">
        <v>0.58181361018148403</v>
      </c>
      <c r="AE1254" s="17"/>
      <c r="AF1254" s="17">
        <v>0.56351733986330699</v>
      </c>
      <c r="AG1254" s="17">
        <v>0.58297949905089097</v>
      </c>
      <c r="AH1254" s="17">
        <v>0.58493668788539399</v>
      </c>
      <c r="AI1254" s="17">
        <v>0.558692247136089</v>
      </c>
      <c r="AJ1254" s="17">
        <v>0.581785442998076</v>
      </c>
      <c r="AK1254" s="17"/>
      <c r="AL1254" s="17">
        <v>0.56365817426306597</v>
      </c>
      <c r="AM1254" s="17">
        <v>0.57236576129424599</v>
      </c>
      <c r="AN1254" s="17">
        <v>0.57785982007022296</v>
      </c>
      <c r="AO1254" s="17">
        <v>0.56229560283959101</v>
      </c>
      <c r="AP1254" s="17">
        <v>0.49212763640808699</v>
      </c>
      <c r="AQ1254" s="17"/>
      <c r="AR1254" s="17">
        <v>0.58444563468255495</v>
      </c>
      <c r="AS1254" s="17"/>
      <c r="AT1254" s="17">
        <v>0.57885244735765395</v>
      </c>
      <c r="AU1254" s="17"/>
      <c r="AV1254" s="17">
        <v>0.58164588358980496</v>
      </c>
      <c r="AW1254" s="17"/>
      <c r="AX1254" s="17">
        <v>0.61884247050904295</v>
      </c>
      <c r="AY1254" s="17">
        <v>0.54967569131805105</v>
      </c>
      <c r="AZ1254" s="17"/>
      <c r="BA1254" s="17">
        <v>0.61920448978039699</v>
      </c>
      <c r="BB1254" s="17">
        <v>0.57237268441002098</v>
      </c>
    </row>
    <row r="1255" spans="2:54">
      <c r="B1255" t="s">
        <v>380</v>
      </c>
      <c r="C1255" s="17">
        <v>0.33571808668949898</v>
      </c>
      <c r="D1255" s="17">
        <v>0.33257344576051401</v>
      </c>
      <c r="E1255" s="17">
        <v>0.33930160840587098</v>
      </c>
      <c r="F1255" s="17"/>
      <c r="G1255" s="17">
        <v>0.30851231700520998</v>
      </c>
      <c r="H1255" s="17">
        <v>0.33695934453937698</v>
      </c>
      <c r="I1255" s="17">
        <v>0.33933312550974398</v>
      </c>
      <c r="J1255" s="17">
        <v>0.29299304800579601</v>
      </c>
      <c r="K1255" s="17">
        <v>0.36049688815463099</v>
      </c>
      <c r="L1255" s="17">
        <v>0.36830457840191599</v>
      </c>
      <c r="M1255" s="17"/>
      <c r="N1255" s="17">
        <v>0.35057574951746401</v>
      </c>
      <c r="O1255" s="17">
        <v>0.33486668216725901</v>
      </c>
      <c r="P1255" s="17">
        <v>0.35008468986319902</v>
      </c>
      <c r="Q1255" s="17">
        <v>0.308745946008673</v>
      </c>
      <c r="R1255" s="17"/>
      <c r="S1255" s="17">
        <v>0.32325161860351997</v>
      </c>
      <c r="T1255" s="17">
        <v>0.32448760181014102</v>
      </c>
      <c r="U1255" s="17">
        <v>0.35472869882915098</v>
      </c>
      <c r="V1255" s="17">
        <v>0.36697791581967198</v>
      </c>
      <c r="W1255" s="17">
        <v>0.31597484992796099</v>
      </c>
      <c r="X1255" s="17">
        <v>0.3177459331686</v>
      </c>
      <c r="Y1255" s="17">
        <v>0.33226430705001597</v>
      </c>
      <c r="Z1255" s="17">
        <v>0.35027144460447701</v>
      </c>
      <c r="AA1255" s="17">
        <v>0.33985895813160699</v>
      </c>
      <c r="AB1255" s="17">
        <v>0.35111346349318301</v>
      </c>
      <c r="AC1255" s="17">
        <v>0.34451485619630501</v>
      </c>
      <c r="AD1255" s="17">
        <v>0.31198997417489999</v>
      </c>
      <c r="AE1255" s="17"/>
      <c r="AF1255" s="17">
        <v>0.34544230939388998</v>
      </c>
      <c r="AG1255" s="17">
        <v>0.32416860787111001</v>
      </c>
      <c r="AH1255" s="17">
        <v>0.35300541677122399</v>
      </c>
      <c r="AI1255" s="17">
        <v>0.33961433586789902</v>
      </c>
      <c r="AJ1255" s="17">
        <v>0.328237963568069</v>
      </c>
      <c r="AK1255" s="17"/>
      <c r="AL1255" s="17">
        <v>0.352055527608168</v>
      </c>
      <c r="AM1255" s="17">
        <v>0.30580860733302301</v>
      </c>
      <c r="AN1255" s="17">
        <v>0.34013717559023798</v>
      </c>
      <c r="AO1255" s="17">
        <v>0.370563573635671</v>
      </c>
      <c r="AP1255" s="17">
        <v>0.35647158257779599</v>
      </c>
      <c r="AQ1255" s="17"/>
      <c r="AR1255" s="17">
        <v>0.35300734479204099</v>
      </c>
      <c r="AS1255" s="17"/>
      <c r="AT1255" s="17">
        <v>0.30848623827181598</v>
      </c>
      <c r="AU1255" s="17"/>
      <c r="AV1255" s="17">
        <v>0.358312857499544</v>
      </c>
      <c r="AW1255" s="17"/>
      <c r="AX1255" s="17">
        <v>0.366896288302199</v>
      </c>
      <c r="AY1255" s="17">
        <v>0.33993048549153498</v>
      </c>
      <c r="AZ1255" s="17"/>
      <c r="BA1255" s="17">
        <v>0.34678771531623598</v>
      </c>
      <c r="BB1255" s="17">
        <v>0.32963358967211398</v>
      </c>
    </row>
    <row r="1256" spans="2:54">
      <c r="B1256" t="s">
        <v>381</v>
      </c>
      <c r="C1256" s="17">
        <v>0.32329459123689702</v>
      </c>
      <c r="D1256" s="17">
        <v>0.35197572059864302</v>
      </c>
      <c r="E1256" s="17">
        <v>0.29554921746923202</v>
      </c>
      <c r="F1256" s="17"/>
      <c r="G1256" s="17">
        <v>0.34717401936871101</v>
      </c>
      <c r="H1256" s="17">
        <v>0.376649388452866</v>
      </c>
      <c r="I1256" s="17">
        <v>0.341334661146806</v>
      </c>
      <c r="J1256" s="17">
        <v>0.29560609066133797</v>
      </c>
      <c r="K1256" s="17">
        <v>0.30128651865778899</v>
      </c>
      <c r="L1256" s="17">
        <v>0.285601076240104</v>
      </c>
      <c r="M1256" s="17"/>
      <c r="N1256" s="17">
        <v>0.38085310802382299</v>
      </c>
      <c r="O1256" s="17">
        <v>0.31561681924705398</v>
      </c>
      <c r="P1256" s="17">
        <v>0.31489409955089198</v>
      </c>
      <c r="Q1256" s="17">
        <v>0.27636909857750103</v>
      </c>
      <c r="R1256" s="17"/>
      <c r="S1256" s="17">
        <v>0.37586986729146199</v>
      </c>
      <c r="T1256" s="17">
        <v>0.32490166404732501</v>
      </c>
      <c r="U1256" s="17">
        <v>0.30891309093935798</v>
      </c>
      <c r="V1256" s="17">
        <v>0.33013781796478198</v>
      </c>
      <c r="W1256" s="17">
        <v>0.31474168000410602</v>
      </c>
      <c r="X1256" s="17">
        <v>0.31358914814241901</v>
      </c>
      <c r="Y1256" s="17">
        <v>0.24431695538979101</v>
      </c>
      <c r="Z1256" s="17">
        <v>0.33474755606078399</v>
      </c>
      <c r="AA1256" s="17">
        <v>0.36803326386770302</v>
      </c>
      <c r="AB1256" s="17">
        <v>0.31276123105291898</v>
      </c>
      <c r="AC1256" s="17">
        <v>0.28608577573727401</v>
      </c>
      <c r="AD1256" s="17">
        <v>0.26352165281033002</v>
      </c>
      <c r="AE1256" s="17"/>
      <c r="AF1256" s="17">
        <v>0.37673436063634602</v>
      </c>
      <c r="AG1256" s="17">
        <v>0.29319484777063798</v>
      </c>
      <c r="AH1256" s="17">
        <v>0.31696025467544298</v>
      </c>
      <c r="AI1256" s="17">
        <v>0.32583702845713602</v>
      </c>
      <c r="AJ1256" s="17">
        <v>0.30306903510030597</v>
      </c>
      <c r="AK1256" s="17"/>
      <c r="AL1256" s="17">
        <v>0.285646990062075</v>
      </c>
      <c r="AM1256" s="17">
        <v>0.31211564379886297</v>
      </c>
      <c r="AN1256" s="17">
        <v>0.35165685648662798</v>
      </c>
      <c r="AO1256" s="17">
        <v>0.40739046607330998</v>
      </c>
      <c r="AP1256" s="17">
        <v>0.42337532266261302</v>
      </c>
      <c r="AQ1256" s="17"/>
      <c r="AR1256" s="17">
        <v>0.40254005680169302</v>
      </c>
      <c r="AS1256" s="17"/>
      <c r="AT1256" s="17">
        <v>0.38280714105198299</v>
      </c>
      <c r="AU1256" s="17"/>
      <c r="AV1256" s="17">
        <v>0.40131237697907002</v>
      </c>
      <c r="AW1256" s="17"/>
      <c r="AX1256" s="17">
        <v>0.353868945619704</v>
      </c>
      <c r="AY1256" s="17">
        <v>0.37581213518926898</v>
      </c>
      <c r="AZ1256" s="17"/>
      <c r="BA1256" s="17">
        <v>0.27580715490575097</v>
      </c>
      <c r="BB1256" s="17">
        <v>0.36632954705925003</v>
      </c>
    </row>
    <row r="1257" spans="2:54">
      <c r="B1257" t="s">
        <v>382</v>
      </c>
      <c r="C1257" s="17">
        <v>0.30274117838543002</v>
      </c>
      <c r="D1257" s="17">
        <v>0.30605109702789102</v>
      </c>
      <c r="E1257" s="17">
        <v>0.29962022033271302</v>
      </c>
      <c r="F1257" s="17"/>
      <c r="G1257" s="17">
        <v>0.29682446548276098</v>
      </c>
      <c r="H1257" s="17">
        <v>0.33730372554465099</v>
      </c>
      <c r="I1257" s="17">
        <v>0.32984343248992098</v>
      </c>
      <c r="J1257" s="17">
        <v>0.33862511824352598</v>
      </c>
      <c r="K1257" s="17">
        <v>0.25174941398116601</v>
      </c>
      <c r="L1257" s="17">
        <v>0.26179209353441502</v>
      </c>
      <c r="M1257" s="17"/>
      <c r="N1257" s="17">
        <v>0.27276944688579302</v>
      </c>
      <c r="O1257" s="17">
        <v>0.30919794544546902</v>
      </c>
      <c r="P1257" s="17">
        <v>0.28452886490615997</v>
      </c>
      <c r="Q1257" s="17">
        <v>0.34633277361348203</v>
      </c>
      <c r="R1257" s="17"/>
      <c r="S1257" s="17">
        <v>0.278575388793878</v>
      </c>
      <c r="T1257" s="17">
        <v>0.29517742580174899</v>
      </c>
      <c r="U1257" s="17">
        <v>0.30352550941893802</v>
      </c>
      <c r="V1257" s="17">
        <v>0.32097411463363601</v>
      </c>
      <c r="W1257" s="17">
        <v>0.28631968312739398</v>
      </c>
      <c r="X1257" s="17">
        <v>0.304366909914562</v>
      </c>
      <c r="Y1257" s="17">
        <v>0.33962100268223999</v>
      </c>
      <c r="Z1257" s="17">
        <v>0.29570934036211499</v>
      </c>
      <c r="AA1257" s="17">
        <v>0.29961297752394001</v>
      </c>
      <c r="AB1257" s="17">
        <v>0.31064341090715403</v>
      </c>
      <c r="AC1257" s="17">
        <v>0.32364589503476199</v>
      </c>
      <c r="AD1257" s="17">
        <v>0.28879271332677597</v>
      </c>
      <c r="AE1257" s="17"/>
      <c r="AF1257" s="17">
        <v>0.33126073060077399</v>
      </c>
      <c r="AG1257" s="17">
        <v>0.28727313524821402</v>
      </c>
      <c r="AH1257" s="17">
        <v>0.29534475422350298</v>
      </c>
      <c r="AI1257" s="17">
        <v>0.30790336863707801</v>
      </c>
      <c r="AJ1257" s="17">
        <v>0.30387239390737097</v>
      </c>
      <c r="AK1257" s="17"/>
      <c r="AL1257" s="17">
        <v>0.29170622631875798</v>
      </c>
      <c r="AM1257" s="17">
        <v>0.325222254579843</v>
      </c>
      <c r="AN1257" s="17">
        <v>0.28530352957287303</v>
      </c>
      <c r="AO1257" s="17">
        <v>0.32529865200774299</v>
      </c>
      <c r="AP1257" s="17">
        <v>0.28928511238393501</v>
      </c>
      <c r="AQ1257" s="17"/>
      <c r="AR1257" s="17">
        <v>0.30948507845763501</v>
      </c>
      <c r="AS1257" s="17"/>
      <c r="AT1257" s="17">
        <v>0.34854135512054102</v>
      </c>
      <c r="AU1257" s="17"/>
      <c r="AV1257" s="17">
        <v>0.29358134232100003</v>
      </c>
      <c r="AW1257" s="17"/>
      <c r="AX1257" s="17">
        <v>0.33441946250306298</v>
      </c>
      <c r="AY1257" s="17">
        <v>0.31101579577845201</v>
      </c>
      <c r="AZ1257" s="17"/>
      <c r="BA1257" s="17">
        <v>0.29732547851499103</v>
      </c>
      <c r="BB1257" s="17">
        <v>0.30262846790518999</v>
      </c>
    </row>
    <row r="1258" spans="2:54">
      <c r="B1258" t="s">
        <v>383</v>
      </c>
      <c r="C1258" s="17">
        <v>0.29620166549115901</v>
      </c>
      <c r="D1258" s="17">
        <v>0.33432416336438597</v>
      </c>
      <c r="E1258" s="17">
        <v>0.25974637754611302</v>
      </c>
      <c r="F1258" s="17"/>
      <c r="G1258" s="17">
        <v>0.28251816055368301</v>
      </c>
      <c r="H1258" s="17">
        <v>0.29190706476546202</v>
      </c>
      <c r="I1258" s="17">
        <v>0.30331104155732602</v>
      </c>
      <c r="J1258" s="17">
        <v>0.281357468619923</v>
      </c>
      <c r="K1258" s="17">
        <v>0.33144651085736498</v>
      </c>
      <c r="L1258" s="17">
        <v>0.29053208453211199</v>
      </c>
      <c r="M1258" s="17"/>
      <c r="N1258" s="17">
        <v>0.36019024298976099</v>
      </c>
      <c r="O1258" s="17">
        <v>0.30424409385590601</v>
      </c>
      <c r="P1258" s="17">
        <v>0.266039061603697</v>
      </c>
      <c r="Q1258" s="17">
        <v>0.246394027323906</v>
      </c>
      <c r="R1258" s="17"/>
      <c r="S1258" s="17">
        <v>0.33897716801084599</v>
      </c>
      <c r="T1258" s="17">
        <v>0.279350698015157</v>
      </c>
      <c r="U1258" s="17">
        <v>0.26510827833033002</v>
      </c>
      <c r="V1258" s="17">
        <v>0.30477874028147101</v>
      </c>
      <c r="W1258" s="17">
        <v>0.31209124462705201</v>
      </c>
      <c r="X1258" s="17">
        <v>0.28015365099139899</v>
      </c>
      <c r="Y1258" s="17">
        <v>0.32645189537431302</v>
      </c>
      <c r="Z1258" s="17">
        <v>0.32949447606137</v>
      </c>
      <c r="AA1258" s="17">
        <v>0.27318590384143798</v>
      </c>
      <c r="AB1258" s="17">
        <v>0.27009584377814799</v>
      </c>
      <c r="AC1258" s="17">
        <v>0.283145741109816</v>
      </c>
      <c r="AD1258" s="17">
        <v>0.29732171759068998</v>
      </c>
      <c r="AE1258" s="17"/>
      <c r="AF1258" s="17">
        <v>0.32394909055516402</v>
      </c>
      <c r="AG1258" s="17">
        <v>0.301642161185465</v>
      </c>
      <c r="AH1258" s="17">
        <v>0.30818740321336202</v>
      </c>
      <c r="AI1258" s="17">
        <v>0.34693055133586098</v>
      </c>
      <c r="AJ1258" s="17">
        <v>0.298626371588261</v>
      </c>
      <c r="AK1258" s="17"/>
      <c r="AL1258" s="17">
        <v>0.25742653830449402</v>
      </c>
      <c r="AM1258" s="17">
        <v>0.26813030794112203</v>
      </c>
      <c r="AN1258" s="17">
        <v>0.34288752629875002</v>
      </c>
      <c r="AO1258" s="17">
        <v>0.33655632257513401</v>
      </c>
      <c r="AP1258" s="17">
        <v>0.32621190989607401</v>
      </c>
      <c r="AQ1258" s="17"/>
      <c r="AR1258" s="17">
        <v>0.33195677053352401</v>
      </c>
      <c r="AS1258" s="17"/>
      <c r="AT1258" s="17">
        <v>0.32901071827310302</v>
      </c>
      <c r="AU1258" s="17"/>
      <c r="AV1258" s="17">
        <v>0.34450981401981101</v>
      </c>
      <c r="AW1258" s="17"/>
      <c r="AX1258" s="17">
        <v>0.33690101753009499</v>
      </c>
      <c r="AY1258" s="17">
        <v>0.330214816904919</v>
      </c>
      <c r="AZ1258" s="17"/>
      <c r="BA1258" s="17">
        <v>0.281968652913544</v>
      </c>
      <c r="BB1258" s="17">
        <v>0.33044126433209298</v>
      </c>
    </row>
    <row r="1259" spans="2:54">
      <c r="B1259" t="s">
        <v>384</v>
      </c>
      <c r="C1259" s="17">
        <v>0.26497728926513298</v>
      </c>
      <c r="D1259" s="17">
        <v>0.26347734128657102</v>
      </c>
      <c r="E1259" s="17">
        <v>0.267057913572609</v>
      </c>
      <c r="F1259" s="17"/>
      <c r="G1259" s="17">
        <v>0.26139698994038102</v>
      </c>
      <c r="H1259" s="17">
        <v>0.26980714370488801</v>
      </c>
      <c r="I1259" s="17">
        <v>0.253897711769837</v>
      </c>
      <c r="J1259" s="17">
        <v>0.28162019860242998</v>
      </c>
      <c r="K1259" s="17">
        <v>0.25143630699626202</v>
      </c>
      <c r="L1259" s="17">
        <v>0.268322157288305</v>
      </c>
      <c r="M1259" s="17"/>
      <c r="N1259" s="17">
        <v>0.27519025871520603</v>
      </c>
      <c r="O1259" s="17">
        <v>0.28100457339583002</v>
      </c>
      <c r="P1259" s="17">
        <v>0.25386053007158799</v>
      </c>
      <c r="Q1259" s="17">
        <v>0.24888442662850499</v>
      </c>
      <c r="R1259" s="17"/>
      <c r="S1259" s="17">
        <v>0.2808246419423</v>
      </c>
      <c r="T1259" s="17">
        <v>0.25402269584343401</v>
      </c>
      <c r="U1259" s="17">
        <v>0.2444461930962</v>
      </c>
      <c r="V1259" s="17">
        <v>0.26246197359191198</v>
      </c>
      <c r="W1259" s="17">
        <v>0.29138288222027597</v>
      </c>
      <c r="X1259" s="17">
        <v>0.235088290805366</v>
      </c>
      <c r="Y1259" s="17">
        <v>0.27175679351806897</v>
      </c>
      <c r="Z1259" s="17">
        <v>0.241367950693989</v>
      </c>
      <c r="AA1259" s="17">
        <v>0.26119736883946398</v>
      </c>
      <c r="AB1259" s="17">
        <v>0.30838246433366701</v>
      </c>
      <c r="AC1259" s="17">
        <v>0.26193056034096102</v>
      </c>
      <c r="AD1259" s="17">
        <v>0.23110130753361599</v>
      </c>
      <c r="AE1259" s="17"/>
      <c r="AF1259" s="17">
        <v>0.27577271934728298</v>
      </c>
      <c r="AG1259" s="17">
        <v>0.29810752831265902</v>
      </c>
      <c r="AH1259" s="17">
        <v>0.22542907693018499</v>
      </c>
      <c r="AI1259" s="17">
        <v>0.26788381781317899</v>
      </c>
      <c r="AJ1259" s="17">
        <v>0.27374933388578498</v>
      </c>
      <c r="AK1259" s="17"/>
      <c r="AL1259" s="17">
        <v>0.246619494527936</v>
      </c>
      <c r="AM1259" s="17">
        <v>0.26390641081399902</v>
      </c>
      <c r="AN1259" s="17">
        <v>0.27214329619225303</v>
      </c>
      <c r="AO1259" s="17">
        <v>0.28386007956426701</v>
      </c>
      <c r="AP1259" s="17">
        <v>0.31288620138143503</v>
      </c>
      <c r="AQ1259" s="17"/>
      <c r="AR1259" s="17">
        <v>0.29156347442272801</v>
      </c>
      <c r="AS1259" s="17"/>
      <c r="AT1259" s="17">
        <v>0.30796416169660301</v>
      </c>
      <c r="AU1259" s="17"/>
      <c r="AV1259" s="17">
        <v>0.31388466173037199</v>
      </c>
      <c r="AW1259" s="17"/>
      <c r="AX1259" s="17">
        <v>0.31018119243183201</v>
      </c>
      <c r="AY1259" s="17">
        <v>0.25238811991834398</v>
      </c>
      <c r="AZ1259" s="17"/>
      <c r="BA1259" s="17">
        <v>0.28393303598067399</v>
      </c>
      <c r="BB1259" s="17">
        <v>0.254996681314267</v>
      </c>
    </row>
    <row r="1260" spans="2:54">
      <c r="B1260" t="s">
        <v>385</v>
      </c>
      <c r="C1260" s="17">
        <v>0.24696452546709</v>
      </c>
      <c r="D1260" s="17">
        <v>0.26438633039842402</v>
      </c>
      <c r="E1260" s="17">
        <v>0.228706305662499</v>
      </c>
      <c r="F1260" s="17"/>
      <c r="G1260" s="17">
        <v>0.28456860976919002</v>
      </c>
      <c r="H1260" s="17">
        <v>0.279455955528012</v>
      </c>
      <c r="I1260" s="17">
        <v>0.25162840072068499</v>
      </c>
      <c r="J1260" s="17">
        <v>0.22978922394630399</v>
      </c>
      <c r="K1260" s="17">
        <v>0.22386332603744</v>
      </c>
      <c r="L1260" s="17">
        <v>0.22142856134659</v>
      </c>
      <c r="M1260" s="17"/>
      <c r="N1260" s="17">
        <v>0.25833408399586499</v>
      </c>
      <c r="O1260" s="17">
        <v>0.23602011838294701</v>
      </c>
      <c r="P1260" s="17">
        <v>0.25709781736634402</v>
      </c>
      <c r="Q1260" s="17">
        <v>0.23667820307937501</v>
      </c>
      <c r="R1260" s="17"/>
      <c r="S1260" s="17">
        <v>0.29428166406523698</v>
      </c>
      <c r="T1260" s="17">
        <v>0.22463409951652999</v>
      </c>
      <c r="U1260" s="17">
        <v>0.24035990360336101</v>
      </c>
      <c r="V1260" s="17">
        <v>0.24191383160709001</v>
      </c>
      <c r="W1260" s="17">
        <v>0.21670169906061601</v>
      </c>
      <c r="X1260" s="17">
        <v>0.23678808599367099</v>
      </c>
      <c r="Y1260" s="17">
        <v>0.214887222585503</v>
      </c>
      <c r="Z1260" s="17">
        <v>0.23630753044163599</v>
      </c>
      <c r="AA1260" s="17">
        <v>0.25810977837467802</v>
      </c>
      <c r="AB1260" s="17">
        <v>0.25541351749240898</v>
      </c>
      <c r="AC1260" s="17">
        <v>0.26669884021986501</v>
      </c>
      <c r="AD1260" s="17">
        <v>0.25768382644978999</v>
      </c>
      <c r="AE1260" s="17"/>
      <c r="AF1260" s="17">
        <v>0.28989724727766802</v>
      </c>
      <c r="AG1260" s="17">
        <v>0.26025005735093099</v>
      </c>
      <c r="AH1260" s="17">
        <v>0.27028277417358199</v>
      </c>
      <c r="AI1260" s="17">
        <v>0.24210855958563199</v>
      </c>
      <c r="AJ1260" s="17">
        <v>0.193997842816651</v>
      </c>
      <c r="AK1260" s="17"/>
      <c r="AL1260" s="17">
        <v>0.24546377504369499</v>
      </c>
      <c r="AM1260" s="17">
        <v>0.238734613892058</v>
      </c>
      <c r="AN1260" s="17">
        <v>0.22971383468630599</v>
      </c>
      <c r="AO1260" s="17">
        <v>0.27399831306543199</v>
      </c>
      <c r="AP1260" s="17">
        <v>0.335019317873122</v>
      </c>
      <c r="AQ1260" s="17"/>
      <c r="AR1260" s="17">
        <v>0.33191582788527202</v>
      </c>
      <c r="AS1260" s="17"/>
      <c r="AT1260" s="17">
        <v>0.34168215188231099</v>
      </c>
      <c r="AU1260" s="17"/>
      <c r="AV1260" s="17">
        <v>0.32609861796804102</v>
      </c>
      <c r="AW1260" s="17"/>
      <c r="AX1260" s="17">
        <v>0.33164875955467998</v>
      </c>
      <c r="AY1260" s="17">
        <v>0.29017723180234201</v>
      </c>
      <c r="AZ1260" s="17"/>
      <c r="BA1260" s="17">
        <v>0.21532282715190301</v>
      </c>
      <c r="BB1260" s="17">
        <v>0.28071425289225299</v>
      </c>
    </row>
    <row r="1261" spans="2:54">
      <c r="B1261" t="s">
        <v>115</v>
      </c>
      <c r="C1261" s="17">
        <v>7.7309198277207794E-2</v>
      </c>
      <c r="D1261" s="17">
        <v>6.3562831217999299E-2</v>
      </c>
      <c r="E1261" s="17">
        <v>9.0611268409132195E-2</v>
      </c>
      <c r="F1261" s="17"/>
      <c r="G1261" s="17">
        <v>7.1516155104846393E-2</v>
      </c>
      <c r="H1261" s="17">
        <v>5.9784004495049899E-2</v>
      </c>
      <c r="I1261" s="17">
        <v>5.7921739213915101E-2</v>
      </c>
      <c r="J1261" s="17">
        <v>0.10168289767253499</v>
      </c>
      <c r="K1261" s="17">
        <v>8.6717741624230807E-2</v>
      </c>
      <c r="L1261" s="17">
        <v>8.5234837938247598E-2</v>
      </c>
      <c r="M1261" s="17"/>
      <c r="N1261" s="17">
        <v>4.9265518605422803E-2</v>
      </c>
      <c r="O1261" s="17">
        <v>7.5393649181122402E-2</v>
      </c>
      <c r="P1261" s="17">
        <v>7.1528780370399003E-2</v>
      </c>
      <c r="Q1261" s="17">
        <v>0.111820911214255</v>
      </c>
      <c r="R1261" s="17"/>
      <c r="S1261" s="17">
        <v>5.27859494894393E-2</v>
      </c>
      <c r="T1261" s="17">
        <v>8.1326332174543006E-2</v>
      </c>
      <c r="U1261" s="17">
        <v>8.1715553905953003E-2</v>
      </c>
      <c r="V1261" s="17">
        <v>6.5736574383697996E-2</v>
      </c>
      <c r="W1261" s="17">
        <v>9.1242728498280801E-2</v>
      </c>
      <c r="X1261" s="17">
        <v>8.7794364520767096E-2</v>
      </c>
      <c r="Y1261" s="17">
        <v>0.109389043767287</v>
      </c>
      <c r="Z1261" s="17">
        <v>9.3878259092727803E-2</v>
      </c>
      <c r="AA1261" s="17">
        <v>6.2116386236936098E-2</v>
      </c>
      <c r="AB1261" s="17">
        <v>6.3741451914230696E-2</v>
      </c>
      <c r="AC1261" s="17">
        <v>7.3284289963889901E-2</v>
      </c>
      <c r="AD1261" s="17">
        <v>0.12849524576954299</v>
      </c>
      <c r="AE1261" s="17"/>
      <c r="AF1261" s="17">
        <v>5.24276613308668E-2</v>
      </c>
      <c r="AG1261" s="17">
        <v>6.6693326906291595E-2</v>
      </c>
      <c r="AH1261" s="17">
        <v>8.0948038268278094E-2</v>
      </c>
      <c r="AI1261" s="17">
        <v>5.15371995662934E-2</v>
      </c>
      <c r="AJ1261" s="17">
        <v>6.3650616350187303E-2</v>
      </c>
      <c r="AK1261" s="17"/>
      <c r="AL1261" s="17">
        <v>9.8712293357921796E-2</v>
      </c>
      <c r="AM1261" s="17">
        <v>9.1109903499922595E-2</v>
      </c>
      <c r="AN1261" s="17">
        <v>5.9369265365661499E-2</v>
      </c>
      <c r="AO1261" s="17">
        <v>3.0780711669004299E-2</v>
      </c>
      <c r="AP1261" s="17">
        <v>6.9014393192381701E-2</v>
      </c>
      <c r="AQ1261" s="17"/>
      <c r="AR1261" s="17">
        <v>2.1986761814168101E-2</v>
      </c>
      <c r="AS1261" s="17"/>
      <c r="AT1261" s="17">
        <v>1.7249058305831601E-2</v>
      </c>
      <c r="AU1261" s="17"/>
      <c r="AV1261" s="17">
        <v>2.23304297313138E-2</v>
      </c>
      <c r="AW1261" s="17"/>
      <c r="AX1261" s="17">
        <v>2.93618385344569E-2</v>
      </c>
      <c r="AY1261" s="17">
        <v>6.2241307117999398E-2</v>
      </c>
      <c r="AZ1261" s="17"/>
      <c r="BA1261" s="17">
        <v>7.4614994446845606E-2</v>
      </c>
      <c r="BB1261" s="17">
        <v>5.8798867960174001E-2</v>
      </c>
    </row>
    <row r="1262" spans="2:54">
      <c r="B1262" t="s">
        <v>101</v>
      </c>
      <c r="C1262" s="17">
        <v>2.7580988973731301E-2</v>
      </c>
      <c r="D1262" s="17">
        <v>2.6736938491771101E-2</v>
      </c>
      <c r="E1262" s="17">
        <v>2.8539179079641201E-2</v>
      </c>
      <c r="F1262" s="17"/>
      <c r="G1262" s="17">
        <v>2.09615692177367E-2</v>
      </c>
      <c r="H1262" s="17">
        <v>1.0073885528938E-2</v>
      </c>
      <c r="I1262" s="17">
        <v>2.7758572164420001E-2</v>
      </c>
      <c r="J1262" s="17">
        <v>3.2195830814423697E-2</v>
      </c>
      <c r="K1262" s="17">
        <v>4.5590145189218501E-2</v>
      </c>
      <c r="L1262" s="17">
        <v>3.0324536583388701E-2</v>
      </c>
      <c r="M1262" s="17"/>
      <c r="N1262" s="17">
        <v>2.36371815136696E-2</v>
      </c>
      <c r="O1262" s="17">
        <v>3.03551808058584E-2</v>
      </c>
      <c r="P1262" s="17">
        <v>2.0998777643933798E-2</v>
      </c>
      <c r="Q1262" s="17">
        <v>3.4471704164390798E-2</v>
      </c>
      <c r="R1262" s="17"/>
      <c r="S1262" s="17">
        <v>2.9537137506892401E-2</v>
      </c>
      <c r="T1262" s="17">
        <v>3.9056333955800798E-2</v>
      </c>
      <c r="U1262" s="17">
        <v>2.24499130607086E-2</v>
      </c>
      <c r="V1262" s="17">
        <v>2.2881825191562299E-2</v>
      </c>
      <c r="W1262" s="17">
        <v>2.0159509880730401E-2</v>
      </c>
      <c r="X1262" s="17">
        <v>2.0851423780858299E-2</v>
      </c>
      <c r="Y1262" s="17">
        <v>4.3631242785152999E-2</v>
      </c>
      <c r="Z1262" s="17">
        <v>3.1856161822137699E-2</v>
      </c>
      <c r="AA1262" s="17">
        <v>2.3017743829953901E-2</v>
      </c>
      <c r="AB1262" s="17">
        <v>2.72139682776689E-2</v>
      </c>
      <c r="AC1262" s="17">
        <v>1.92226273320119E-2</v>
      </c>
      <c r="AD1262" s="17">
        <v>1.7180178750290698E-2</v>
      </c>
      <c r="AE1262" s="17"/>
      <c r="AF1262" s="17">
        <v>4.6149971715875602E-3</v>
      </c>
      <c r="AG1262" s="17">
        <v>2.83072591695059E-2</v>
      </c>
      <c r="AH1262" s="17">
        <v>6.66902337782844E-3</v>
      </c>
      <c r="AI1262" s="17">
        <v>3.4153562397515401E-2</v>
      </c>
      <c r="AJ1262" s="17">
        <v>6.4475143273039395E-2</v>
      </c>
      <c r="AK1262" s="17"/>
      <c r="AL1262" s="17">
        <v>2.8259531360351298E-2</v>
      </c>
      <c r="AM1262" s="17">
        <v>2.7990601803107001E-2</v>
      </c>
      <c r="AN1262" s="17">
        <v>3.0907232430374999E-2</v>
      </c>
      <c r="AO1262" s="17">
        <v>1.17811294279521E-2</v>
      </c>
      <c r="AP1262" s="17">
        <v>2.6948862078377399E-2</v>
      </c>
      <c r="AQ1262" s="17"/>
      <c r="AR1262" s="17">
        <v>1.5945902052623299E-2</v>
      </c>
      <c r="AS1262" s="17"/>
      <c r="AT1262" s="17">
        <v>2.6094463344528401E-2</v>
      </c>
      <c r="AU1262" s="17"/>
      <c r="AV1262" s="17">
        <v>7.7700159424164304E-3</v>
      </c>
      <c r="AW1262" s="17"/>
      <c r="AX1262" s="17">
        <v>1.11532811929652E-2</v>
      </c>
      <c r="AY1262" s="17">
        <v>1.10928216137359E-2</v>
      </c>
      <c r="AZ1262" s="17"/>
      <c r="BA1262" s="17">
        <v>4.0276739478682898E-2</v>
      </c>
      <c r="BB1262" s="17">
        <v>2.22379435654168E-2</v>
      </c>
    </row>
    <row r="1263" spans="2:54">
      <c r="C1263" s="17"/>
      <c r="D1263" s="17"/>
      <c r="E1263" s="17"/>
      <c r="F1263" s="17"/>
      <c r="G1263" s="17"/>
      <c r="H1263" s="17"/>
      <c r="I1263" s="17"/>
      <c r="J1263" s="17"/>
      <c r="K1263" s="17"/>
      <c r="L1263" s="17"/>
      <c r="M1263" s="17"/>
      <c r="N1263" s="17"/>
      <c r="O1263" s="17"/>
      <c r="P1263" s="17"/>
      <c r="Q1263" s="17"/>
      <c r="R1263" s="17"/>
      <c r="S1263" s="17"/>
      <c r="T1263" s="17"/>
      <c r="U1263" s="17"/>
      <c r="V1263" s="17"/>
      <c r="W1263" s="17"/>
      <c r="X1263" s="17"/>
      <c r="Y1263" s="17"/>
      <c r="Z1263" s="17"/>
      <c r="AA1263" s="17"/>
      <c r="AB1263" s="17"/>
      <c r="AC1263" s="17"/>
      <c r="AD1263" s="17"/>
      <c r="AE1263" s="17"/>
      <c r="AF1263" s="17"/>
      <c r="AG1263" s="17"/>
      <c r="AH1263" s="17"/>
      <c r="AI1263" s="17"/>
      <c r="AJ1263" s="17"/>
      <c r="AK1263" s="17"/>
      <c r="AL1263" s="17"/>
      <c r="AM1263" s="17"/>
      <c r="AN1263" s="17"/>
      <c r="AO1263" s="17"/>
      <c r="AP1263" s="17"/>
      <c r="AQ1263" s="17"/>
      <c r="AR1263" s="17"/>
      <c r="AS1263" s="17"/>
      <c r="AT1263" s="17"/>
      <c r="AU1263" s="17"/>
      <c r="AV1263" s="17"/>
      <c r="AW1263" s="17"/>
      <c r="AX1263" s="17"/>
      <c r="AY1263" s="17"/>
      <c r="AZ1263" s="17"/>
      <c r="BA1263" s="17"/>
      <c r="BB1263" s="17"/>
    </row>
    <row r="1264" spans="2:54">
      <c r="B1264" s="6" t="s">
        <v>386</v>
      </c>
      <c r="C1264" s="17"/>
      <c r="D1264" s="17"/>
      <c r="E1264" s="17"/>
      <c r="F1264" s="17"/>
      <c r="G1264" s="17"/>
      <c r="H1264" s="17"/>
      <c r="I1264" s="17"/>
      <c r="J1264" s="17"/>
      <c r="K1264" s="17"/>
      <c r="L1264" s="17"/>
      <c r="M1264" s="17"/>
      <c r="N1264" s="17"/>
      <c r="O1264" s="17"/>
      <c r="P1264" s="17"/>
      <c r="Q1264" s="17"/>
      <c r="R1264" s="17"/>
      <c r="S1264" s="17"/>
      <c r="T1264" s="17"/>
      <c r="U1264" s="17"/>
      <c r="V1264" s="17"/>
      <c r="W1264" s="17"/>
      <c r="X1264" s="17"/>
      <c r="Y1264" s="17"/>
      <c r="Z1264" s="17"/>
      <c r="AA1264" s="17"/>
      <c r="AB1264" s="17"/>
      <c r="AC1264" s="17"/>
      <c r="AD1264" s="17"/>
      <c r="AE1264" s="17"/>
      <c r="AF1264" s="17"/>
      <c r="AG1264" s="17"/>
      <c r="AH1264" s="17"/>
      <c r="AI1264" s="17"/>
      <c r="AJ1264" s="17"/>
      <c r="AK1264" s="17"/>
      <c r="AL1264" s="17"/>
      <c r="AM1264" s="17"/>
      <c r="AN1264" s="17"/>
      <c r="AO1264" s="17"/>
      <c r="AP1264" s="17"/>
      <c r="AQ1264" s="17"/>
      <c r="AR1264" s="17"/>
      <c r="AS1264" s="17"/>
      <c r="AT1264" s="17"/>
      <c r="AU1264" s="17"/>
      <c r="AV1264" s="17"/>
      <c r="AW1264" s="17"/>
      <c r="AX1264" s="17"/>
      <c r="AY1264" s="17"/>
      <c r="AZ1264" s="17"/>
      <c r="BA1264" s="17"/>
      <c r="BB1264" s="17"/>
    </row>
    <row r="1265" spans="2:54">
      <c r="B1265" s="24" t="s">
        <v>29</v>
      </c>
      <c r="C1265" s="17"/>
      <c r="D1265" s="17"/>
      <c r="E1265" s="17"/>
      <c r="F1265" s="17"/>
      <c r="G1265" s="17"/>
      <c r="H1265" s="17"/>
      <c r="I1265" s="17"/>
      <c r="J1265" s="17"/>
      <c r="K1265" s="17"/>
      <c r="L1265" s="17"/>
      <c r="M1265" s="17"/>
      <c r="N1265" s="17"/>
      <c r="O1265" s="17"/>
      <c r="P1265" s="17"/>
      <c r="Q1265" s="17"/>
      <c r="R1265" s="17"/>
      <c r="S1265" s="17"/>
      <c r="T1265" s="17"/>
      <c r="U1265" s="17"/>
      <c r="V1265" s="17"/>
      <c r="W1265" s="17"/>
      <c r="X1265" s="17"/>
      <c r="Y1265" s="17"/>
      <c r="Z1265" s="17"/>
      <c r="AA1265" s="17"/>
      <c r="AB1265" s="17"/>
      <c r="AC1265" s="17"/>
      <c r="AD1265" s="17"/>
      <c r="AE1265" s="17"/>
      <c r="AF1265" s="17"/>
      <c r="AG1265" s="17"/>
      <c r="AH1265" s="17"/>
      <c r="AI1265" s="17"/>
      <c r="AJ1265" s="17"/>
      <c r="AK1265" s="17"/>
      <c r="AL1265" s="17"/>
      <c r="AM1265" s="17"/>
      <c r="AN1265" s="17"/>
      <c r="AO1265" s="17"/>
      <c r="AP1265" s="17"/>
      <c r="AQ1265" s="17"/>
      <c r="AR1265" s="17"/>
      <c r="AS1265" s="17"/>
      <c r="AT1265" s="17"/>
      <c r="AU1265" s="17"/>
      <c r="AV1265" s="17"/>
      <c r="AW1265" s="17"/>
      <c r="AX1265" s="17"/>
      <c r="AY1265" s="17"/>
      <c r="AZ1265" s="17"/>
      <c r="BA1265" s="17"/>
      <c r="BB1265" s="17"/>
    </row>
    <row r="1266" spans="2:54">
      <c r="B1266" t="s">
        <v>387</v>
      </c>
      <c r="C1266" s="17">
        <v>0.56663067855834903</v>
      </c>
      <c r="D1266" s="17">
        <v>0.62605143998643298</v>
      </c>
      <c r="E1266" s="17">
        <v>0.50823212628264902</v>
      </c>
      <c r="F1266" s="17"/>
      <c r="G1266" s="17">
        <v>0.62014766837577595</v>
      </c>
      <c r="H1266" s="17">
        <v>0.64933042140619701</v>
      </c>
      <c r="I1266" s="17">
        <v>0.580000833863905</v>
      </c>
      <c r="J1266" s="17">
        <v>0.51970163730761698</v>
      </c>
      <c r="K1266" s="17">
        <v>0.50893381040679897</v>
      </c>
      <c r="L1266" s="17">
        <v>0.52899626375856501</v>
      </c>
      <c r="M1266" s="17"/>
      <c r="N1266" s="17">
        <v>0.65740453796863196</v>
      </c>
      <c r="O1266" s="17">
        <v>0.53633993875636299</v>
      </c>
      <c r="P1266" s="17">
        <v>0.56665259121646805</v>
      </c>
      <c r="Q1266" s="17">
        <v>0.50319824373937805</v>
      </c>
      <c r="R1266" s="17"/>
      <c r="S1266" s="17">
        <v>0.62233263557731</v>
      </c>
      <c r="T1266" s="17">
        <v>0.50844139383360898</v>
      </c>
      <c r="U1266" s="17">
        <v>0.52730553281386205</v>
      </c>
      <c r="V1266" s="17">
        <v>0.58651969006960003</v>
      </c>
      <c r="W1266" s="17">
        <v>0.54759108658710398</v>
      </c>
      <c r="X1266" s="17">
        <v>0.56773119550309703</v>
      </c>
      <c r="Y1266" s="17">
        <v>0.54816174829953901</v>
      </c>
      <c r="Z1266" s="17">
        <v>0.63266472400638796</v>
      </c>
      <c r="AA1266" s="17">
        <v>0.59796837764519295</v>
      </c>
      <c r="AB1266" s="17">
        <v>0.58148073096414798</v>
      </c>
      <c r="AC1266" s="17">
        <v>0.55300089683338904</v>
      </c>
      <c r="AD1266" s="17">
        <v>0.47078726629263801</v>
      </c>
      <c r="AE1266" s="17"/>
      <c r="AF1266" s="17">
        <v>0.67512567631388698</v>
      </c>
      <c r="AG1266" s="17">
        <v>0.56179283992303697</v>
      </c>
      <c r="AH1266" s="17">
        <v>0.54043955124319298</v>
      </c>
      <c r="AI1266" s="17">
        <v>0.65301051778195396</v>
      </c>
      <c r="AJ1266" s="17">
        <v>0.48067370639294299</v>
      </c>
      <c r="AK1266" s="17"/>
      <c r="AL1266" s="17">
        <v>0.460555490292829</v>
      </c>
      <c r="AM1266" s="17">
        <v>0.53854194404201705</v>
      </c>
      <c r="AN1266" s="17">
        <v>0.63641447059937195</v>
      </c>
      <c r="AO1266" s="17">
        <v>0.68894279822255999</v>
      </c>
      <c r="AP1266" s="17">
        <v>0.74103147350910603</v>
      </c>
      <c r="AQ1266" s="17"/>
      <c r="AR1266" s="17">
        <v>0.66652548924875199</v>
      </c>
      <c r="AS1266" s="17"/>
      <c r="AT1266" s="17">
        <v>0.64381765842137995</v>
      </c>
      <c r="AU1266" s="17"/>
      <c r="AV1266" s="17">
        <v>0.73486909600593897</v>
      </c>
      <c r="AW1266" s="17"/>
      <c r="AX1266" s="17">
        <v>0.64535753913442895</v>
      </c>
      <c r="AY1266" s="17">
        <v>0.65283669593132598</v>
      </c>
      <c r="AZ1266" s="17"/>
      <c r="BA1266" s="17">
        <v>0.53046388261511701</v>
      </c>
      <c r="BB1266" s="17">
        <v>0.592979619396931</v>
      </c>
    </row>
    <row r="1267" spans="2:54">
      <c r="B1267" t="s">
        <v>388</v>
      </c>
      <c r="C1267" s="17">
        <v>0.28669852669760398</v>
      </c>
      <c r="D1267" s="17">
        <v>0.25423937387499301</v>
      </c>
      <c r="E1267" s="17">
        <v>0.31922623341088502</v>
      </c>
      <c r="F1267" s="17"/>
      <c r="G1267" s="17">
        <v>0.278891242433218</v>
      </c>
      <c r="H1267" s="17">
        <v>0.24887297535152</v>
      </c>
      <c r="I1267" s="17">
        <v>0.28448958627237197</v>
      </c>
      <c r="J1267" s="17">
        <v>0.29174738785018001</v>
      </c>
      <c r="K1267" s="17">
        <v>0.29379614218258598</v>
      </c>
      <c r="L1267" s="17">
        <v>0.31607998901127998</v>
      </c>
      <c r="M1267" s="17"/>
      <c r="N1267" s="17">
        <v>0.249374810272186</v>
      </c>
      <c r="O1267" s="17">
        <v>0.29506746142185802</v>
      </c>
      <c r="P1267" s="17">
        <v>0.29525236332649402</v>
      </c>
      <c r="Q1267" s="17">
        <v>0.30974343330916199</v>
      </c>
      <c r="R1267" s="17"/>
      <c r="S1267" s="17">
        <v>0.25481295135557003</v>
      </c>
      <c r="T1267" s="17">
        <v>0.34342533768811701</v>
      </c>
      <c r="U1267" s="17">
        <v>0.32665426081647703</v>
      </c>
      <c r="V1267" s="17">
        <v>0.26446773773179999</v>
      </c>
      <c r="W1267" s="17">
        <v>0.32329528320759898</v>
      </c>
      <c r="X1267" s="17">
        <v>0.27690473010510003</v>
      </c>
      <c r="Y1267" s="17">
        <v>0.28893475872943197</v>
      </c>
      <c r="Z1267" s="17">
        <v>0.21977460396012699</v>
      </c>
      <c r="AA1267" s="17">
        <v>0.27960453930156998</v>
      </c>
      <c r="AB1267" s="17">
        <v>0.23487707563521901</v>
      </c>
      <c r="AC1267" s="17">
        <v>0.28467399731960402</v>
      </c>
      <c r="AD1267" s="17">
        <v>0.36090674685566099</v>
      </c>
      <c r="AE1267" s="17"/>
      <c r="AF1267" s="17">
        <v>0.21946024982016299</v>
      </c>
      <c r="AG1267" s="17">
        <v>0.32417320072364397</v>
      </c>
      <c r="AH1267" s="17">
        <v>0.29803737974611499</v>
      </c>
      <c r="AI1267" s="17">
        <v>0.23069159370623599</v>
      </c>
      <c r="AJ1267" s="17">
        <v>0.372114531610446</v>
      </c>
      <c r="AK1267" s="17"/>
      <c r="AL1267" s="17">
        <v>0.32187034394290598</v>
      </c>
      <c r="AM1267" s="17">
        <v>0.30439889218266197</v>
      </c>
      <c r="AN1267" s="17">
        <v>0.25318623664533302</v>
      </c>
      <c r="AO1267" s="17">
        <v>0.240306006687731</v>
      </c>
      <c r="AP1267" s="17">
        <v>0.21626888068238101</v>
      </c>
      <c r="AQ1267" s="17"/>
      <c r="AR1267" s="17">
        <v>0.25064631206341098</v>
      </c>
      <c r="AS1267" s="17"/>
      <c r="AT1267" s="17">
        <v>0.27902568557935598</v>
      </c>
      <c r="AU1267" s="17"/>
      <c r="AV1267" s="17">
        <v>0.19124076644417301</v>
      </c>
      <c r="AW1267" s="17"/>
      <c r="AX1267" s="17">
        <v>0.23551657185414801</v>
      </c>
      <c r="AY1267" s="17">
        <v>0.228174130381715</v>
      </c>
      <c r="AZ1267" s="17"/>
      <c r="BA1267" s="17">
        <v>0.320903290884268</v>
      </c>
      <c r="BB1267" s="17">
        <v>0.27516831336300601</v>
      </c>
    </row>
    <row r="1268" spans="2:54">
      <c r="B1268" t="s">
        <v>115</v>
      </c>
      <c r="C1268" s="17">
        <v>0.14667079474404701</v>
      </c>
      <c r="D1268" s="17">
        <v>0.11970918613857399</v>
      </c>
      <c r="E1268" s="17">
        <v>0.17254164030646599</v>
      </c>
      <c r="F1268" s="17"/>
      <c r="G1268" s="17">
        <v>0.10096108919100601</v>
      </c>
      <c r="H1268" s="17">
        <v>0.101796603242283</v>
      </c>
      <c r="I1268" s="17">
        <v>0.135509579863723</v>
      </c>
      <c r="J1268" s="17">
        <v>0.18855097484220301</v>
      </c>
      <c r="K1268" s="17">
        <v>0.19727004741061499</v>
      </c>
      <c r="L1268" s="17">
        <v>0.15492374723015501</v>
      </c>
      <c r="M1268" s="17"/>
      <c r="N1268" s="17">
        <v>9.3220651759182593E-2</v>
      </c>
      <c r="O1268" s="17">
        <v>0.16859259982177899</v>
      </c>
      <c r="P1268" s="17">
        <v>0.13809504545703799</v>
      </c>
      <c r="Q1268" s="17">
        <v>0.18705832295145999</v>
      </c>
      <c r="R1268" s="17"/>
      <c r="S1268" s="17">
        <v>0.12285441306712</v>
      </c>
      <c r="T1268" s="17">
        <v>0.14813326847827499</v>
      </c>
      <c r="U1268" s="17">
        <v>0.146040206369661</v>
      </c>
      <c r="V1268" s="17">
        <v>0.14901257219859901</v>
      </c>
      <c r="W1268" s="17">
        <v>0.12911363020529701</v>
      </c>
      <c r="X1268" s="17">
        <v>0.155364074391802</v>
      </c>
      <c r="Y1268" s="17">
        <v>0.16290349297102899</v>
      </c>
      <c r="Z1268" s="17">
        <v>0.147560672033484</v>
      </c>
      <c r="AA1268" s="17">
        <v>0.122427083053237</v>
      </c>
      <c r="AB1268" s="17">
        <v>0.18364219340063301</v>
      </c>
      <c r="AC1268" s="17">
        <v>0.16232510584700699</v>
      </c>
      <c r="AD1268" s="17">
        <v>0.16830598685170001</v>
      </c>
      <c r="AE1268" s="17"/>
      <c r="AF1268" s="17">
        <v>0.105414073865951</v>
      </c>
      <c r="AG1268" s="17">
        <v>0.11403395935332</v>
      </c>
      <c r="AH1268" s="17">
        <v>0.16152306901069199</v>
      </c>
      <c r="AI1268" s="17">
        <v>0.11629788851181</v>
      </c>
      <c r="AJ1268" s="17">
        <v>0.14721176199661001</v>
      </c>
      <c r="AK1268" s="17"/>
      <c r="AL1268" s="17">
        <v>0.217574165764265</v>
      </c>
      <c r="AM1268" s="17">
        <v>0.15705916377532</v>
      </c>
      <c r="AN1268" s="17">
        <v>0.110399292755295</v>
      </c>
      <c r="AO1268" s="17">
        <v>7.0751195089709298E-2</v>
      </c>
      <c r="AP1268" s="17">
        <v>4.2699645808513299E-2</v>
      </c>
      <c r="AQ1268" s="17"/>
      <c r="AR1268" s="17">
        <v>8.2828198687837903E-2</v>
      </c>
      <c r="AS1268" s="17"/>
      <c r="AT1268" s="17">
        <v>7.71566559992648E-2</v>
      </c>
      <c r="AU1268" s="17"/>
      <c r="AV1268" s="17">
        <v>7.3890137549887699E-2</v>
      </c>
      <c r="AW1268" s="17"/>
      <c r="AX1268" s="17">
        <v>0.119125889011423</v>
      </c>
      <c r="AY1268" s="17">
        <v>0.11898917368696001</v>
      </c>
      <c r="AZ1268" s="17"/>
      <c r="BA1268" s="17">
        <v>0.14863282650061499</v>
      </c>
      <c r="BB1268" s="17">
        <v>0.13185206724006401</v>
      </c>
    </row>
    <row r="1269" spans="2:54">
      <c r="C1269" s="17"/>
      <c r="D1269" s="17"/>
      <c r="E1269" s="17"/>
      <c r="F1269" s="17"/>
      <c r="G1269" s="17"/>
      <c r="H1269" s="17"/>
      <c r="I1269" s="17"/>
      <c r="J1269" s="17"/>
      <c r="K1269" s="17"/>
      <c r="L1269" s="17"/>
      <c r="M1269" s="17"/>
      <c r="N1269" s="17"/>
      <c r="O1269" s="17"/>
      <c r="P1269" s="17"/>
      <c r="Q1269" s="17"/>
      <c r="R1269" s="17"/>
      <c r="S1269" s="17"/>
      <c r="T1269" s="17"/>
      <c r="U1269" s="17"/>
      <c r="V1269" s="17"/>
      <c r="W1269" s="17"/>
      <c r="X1269" s="17"/>
      <c r="Y1269" s="17"/>
      <c r="Z1269" s="17"/>
      <c r="AA1269" s="17"/>
      <c r="AB1269" s="17"/>
      <c r="AC1269" s="17"/>
      <c r="AD1269" s="17"/>
      <c r="AE1269" s="17"/>
      <c r="AF1269" s="17"/>
      <c r="AG1269" s="17"/>
      <c r="AH1269" s="17"/>
      <c r="AI1269" s="17"/>
      <c r="AJ1269" s="17"/>
      <c r="AK1269" s="17"/>
      <c r="AL1269" s="17"/>
      <c r="AM1269" s="17"/>
      <c r="AN1269" s="17"/>
      <c r="AO1269" s="17"/>
      <c r="AP1269" s="17"/>
      <c r="AQ1269" s="17"/>
      <c r="AR1269" s="17"/>
      <c r="AS1269" s="17"/>
      <c r="AT1269" s="17"/>
      <c r="AU1269" s="17"/>
      <c r="AV1269" s="17"/>
      <c r="AW1269" s="17"/>
      <c r="AX1269" s="17"/>
      <c r="AY1269" s="17"/>
      <c r="AZ1269" s="17"/>
      <c r="BA1269" s="17"/>
      <c r="BB1269" s="17"/>
    </row>
    <row r="1270" spans="2:54">
      <c r="B1270" s="6" t="s">
        <v>375</v>
      </c>
      <c r="C1270" s="17"/>
      <c r="D1270" s="17"/>
      <c r="E1270" s="17"/>
      <c r="F1270" s="17"/>
      <c r="G1270" s="17"/>
      <c r="H1270" s="17"/>
      <c r="I1270" s="17"/>
      <c r="J1270" s="17"/>
      <c r="K1270" s="17"/>
      <c r="L1270" s="17"/>
      <c r="M1270" s="17"/>
      <c r="N1270" s="17"/>
      <c r="O1270" s="17"/>
      <c r="P1270" s="17"/>
      <c r="Q1270" s="17"/>
      <c r="R1270" s="17"/>
      <c r="S1270" s="17"/>
      <c r="T1270" s="17"/>
      <c r="U1270" s="17"/>
      <c r="V1270" s="17"/>
      <c r="W1270" s="17"/>
      <c r="X1270" s="17"/>
      <c r="Y1270" s="17"/>
      <c r="Z1270" s="17"/>
      <c r="AA1270" s="17"/>
      <c r="AB1270" s="17"/>
      <c r="AC1270" s="17"/>
      <c r="AD1270" s="17"/>
      <c r="AE1270" s="17"/>
      <c r="AF1270" s="17"/>
      <c r="AG1270" s="17"/>
      <c r="AH1270" s="17"/>
      <c r="AI1270" s="17"/>
      <c r="AJ1270" s="17"/>
      <c r="AK1270" s="17"/>
      <c r="AL1270" s="17"/>
      <c r="AM1270" s="17"/>
      <c r="AN1270" s="17"/>
      <c r="AO1270" s="17"/>
      <c r="AP1270" s="17"/>
      <c r="AQ1270" s="17"/>
      <c r="AR1270" s="17"/>
      <c r="AS1270" s="17"/>
      <c r="AT1270" s="17"/>
      <c r="AU1270" s="17"/>
      <c r="AV1270" s="17"/>
      <c r="AW1270" s="17"/>
      <c r="AX1270" s="17"/>
      <c r="AY1270" s="17"/>
      <c r="AZ1270" s="17"/>
      <c r="BA1270" s="17"/>
      <c r="BB1270" s="17"/>
    </row>
    <row r="1271" spans="2:54">
      <c r="B1271" s="24" t="s">
        <v>29</v>
      </c>
      <c r="C1271" s="17"/>
      <c r="D1271" s="17"/>
      <c r="E1271" s="17"/>
      <c r="F1271" s="17"/>
      <c r="G1271" s="17"/>
      <c r="H1271" s="17"/>
      <c r="I1271" s="17"/>
      <c r="J1271" s="17"/>
      <c r="K1271" s="17"/>
      <c r="L1271" s="17"/>
      <c r="M1271" s="17"/>
      <c r="N1271" s="17"/>
      <c r="O1271" s="17"/>
      <c r="P1271" s="17"/>
      <c r="Q1271" s="17"/>
      <c r="R1271" s="17"/>
      <c r="S1271" s="17"/>
      <c r="T1271" s="17"/>
      <c r="U1271" s="17"/>
      <c r="V1271" s="17"/>
      <c r="W1271" s="17"/>
      <c r="X1271" s="17"/>
      <c r="Y1271" s="17"/>
      <c r="Z1271" s="17"/>
      <c r="AA1271" s="17"/>
      <c r="AB1271" s="17"/>
      <c r="AC1271" s="17"/>
      <c r="AD1271" s="17"/>
      <c r="AE1271" s="17"/>
      <c r="AF1271" s="17"/>
      <c r="AG1271" s="17"/>
      <c r="AH1271" s="17"/>
      <c r="AI1271" s="17"/>
      <c r="AJ1271" s="17"/>
      <c r="AK1271" s="17"/>
      <c r="AL1271" s="17"/>
      <c r="AM1271" s="17"/>
      <c r="AN1271" s="17"/>
      <c r="AO1271" s="17"/>
      <c r="AP1271" s="17"/>
      <c r="AQ1271" s="17"/>
      <c r="AR1271" s="17"/>
      <c r="AS1271" s="17"/>
      <c r="AT1271" s="17"/>
      <c r="AU1271" s="17"/>
      <c r="AV1271" s="17"/>
      <c r="AW1271" s="17"/>
      <c r="AX1271" s="17"/>
      <c r="AY1271" s="17"/>
      <c r="AZ1271" s="17"/>
      <c r="BA1271" s="17"/>
      <c r="BB1271" s="17"/>
    </row>
    <row r="1272" spans="2:54">
      <c r="B1272" t="s">
        <v>389</v>
      </c>
      <c r="C1272" s="17">
        <v>0.56301027169037199</v>
      </c>
      <c r="D1272" s="17">
        <v>0.61545192533250703</v>
      </c>
      <c r="E1272" s="17">
        <v>0.51208039135635797</v>
      </c>
      <c r="F1272" s="17"/>
      <c r="G1272" s="17">
        <v>0.576072217550893</v>
      </c>
      <c r="H1272" s="17">
        <v>0.58069014996037305</v>
      </c>
      <c r="I1272" s="17">
        <v>0.56932191211970595</v>
      </c>
      <c r="J1272" s="17">
        <v>0.50027875892914497</v>
      </c>
      <c r="K1272" s="17">
        <v>0.56355650566848303</v>
      </c>
      <c r="L1272" s="17">
        <v>0.584840547654083</v>
      </c>
      <c r="M1272" s="17"/>
      <c r="N1272" s="17">
        <v>0.65462776932821498</v>
      </c>
      <c r="O1272" s="17">
        <v>0.55622593431479395</v>
      </c>
      <c r="P1272" s="17">
        <v>0.56030520509042803</v>
      </c>
      <c r="Q1272" s="17">
        <v>0.477808386465358</v>
      </c>
      <c r="R1272" s="17"/>
      <c r="S1272" s="17">
        <v>0.61029929665987204</v>
      </c>
      <c r="T1272" s="17">
        <v>0.55359841841191504</v>
      </c>
      <c r="U1272" s="17">
        <v>0.51794410739198204</v>
      </c>
      <c r="V1272" s="17">
        <v>0.56782975001184699</v>
      </c>
      <c r="W1272" s="17">
        <v>0.588195235368141</v>
      </c>
      <c r="X1272" s="17">
        <v>0.529896473301389</v>
      </c>
      <c r="Y1272" s="17">
        <v>0.50685052658337604</v>
      </c>
      <c r="Z1272" s="17">
        <v>0.57215948174604503</v>
      </c>
      <c r="AA1272" s="17">
        <v>0.55504484598138004</v>
      </c>
      <c r="AB1272" s="17">
        <v>0.60890542227337396</v>
      </c>
      <c r="AC1272" s="17">
        <v>0.57545940039312404</v>
      </c>
      <c r="AD1272" s="17">
        <v>0.53829950484269395</v>
      </c>
      <c r="AE1272" s="17"/>
      <c r="AF1272" s="17">
        <v>0.62923933776159902</v>
      </c>
      <c r="AG1272" s="17">
        <v>0.56465026490771697</v>
      </c>
      <c r="AH1272" s="17">
        <v>0.58320862619623304</v>
      </c>
      <c r="AI1272" s="17">
        <v>0.59263233901775103</v>
      </c>
      <c r="AJ1272" s="17">
        <v>0.494802351938123</v>
      </c>
      <c r="AK1272" s="17"/>
      <c r="AL1272" s="17">
        <v>0.50329494633885996</v>
      </c>
      <c r="AM1272" s="17">
        <v>0.54324687707418895</v>
      </c>
      <c r="AN1272" s="17">
        <v>0.60586604348280804</v>
      </c>
      <c r="AO1272" s="17">
        <v>0.68127984062884195</v>
      </c>
      <c r="AP1272" s="17">
        <v>0.65326588389514295</v>
      </c>
      <c r="AQ1272" s="17"/>
      <c r="AR1272" s="17">
        <v>0.59089573747547797</v>
      </c>
      <c r="AS1272" s="17"/>
      <c r="AT1272" s="17">
        <v>0.52599063381437305</v>
      </c>
      <c r="AU1272" s="17"/>
      <c r="AV1272" s="17">
        <v>0.63344229382432704</v>
      </c>
      <c r="AW1272" s="17"/>
      <c r="AX1272" s="17">
        <v>0.65080535657878802</v>
      </c>
      <c r="AY1272" s="17">
        <v>0.56842516064575799</v>
      </c>
      <c r="AZ1272" s="17"/>
      <c r="BA1272" s="17">
        <v>0.548712703372497</v>
      </c>
      <c r="BB1272" s="17">
        <v>0.60428447057669998</v>
      </c>
    </row>
    <row r="1273" spans="2:54">
      <c r="B1273" t="s">
        <v>390</v>
      </c>
      <c r="C1273" s="17">
        <v>0.26608299093510701</v>
      </c>
      <c r="D1273" s="17">
        <v>0.25950688330792598</v>
      </c>
      <c r="E1273" s="17">
        <v>0.272453580483208</v>
      </c>
      <c r="F1273" s="17"/>
      <c r="G1273" s="17">
        <v>0.33844480571844898</v>
      </c>
      <c r="H1273" s="17">
        <v>0.288405210153033</v>
      </c>
      <c r="I1273" s="17">
        <v>0.28717419657736798</v>
      </c>
      <c r="J1273" s="17">
        <v>0.29515029538655702</v>
      </c>
      <c r="K1273" s="17">
        <v>0.21583539391958101</v>
      </c>
      <c r="L1273" s="17">
        <v>0.193083661647656</v>
      </c>
      <c r="M1273" s="17"/>
      <c r="N1273" s="17">
        <v>0.24067457317934501</v>
      </c>
      <c r="O1273" s="17">
        <v>0.26652630006004002</v>
      </c>
      <c r="P1273" s="17">
        <v>0.267203000926789</v>
      </c>
      <c r="Q1273" s="17">
        <v>0.29558650025966599</v>
      </c>
      <c r="R1273" s="17"/>
      <c r="S1273" s="17">
        <v>0.28631430618422998</v>
      </c>
      <c r="T1273" s="17">
        <v>0.25333165459005802</v>
      </c>
      <c r="U1273" s="17">
        <v>0.25434304477305703</v>
      </c>
      <c r="V1273" s="17">
        <v>0.26772188562077598</v>
      </c>
      <c r="W1273" s="17">
        <v>0.26758647979551298</v>
      </c>
      <c r="X1273" s="17">
        <v>0.293284521550495</v>
      </c>
      <c r="Y1273" s="17">
        <v>0.28533087513161098</v>
      </c>
      <c r="Z1273" s="17">
        <v>0.28147349168402702</v>
      </c>
      <c r="AA1273" s="17">
        <v>0.257953822231966</v>
      </c>
      <c r="AB1273" s="17">
        <v>0.228644452864631</v>
      </c>
      <c r="AC1273" s="17">
        <v>0.25187349437572099</v>
      </c>
      <c r="AD1273" s="17">
        <v>0.26222692341818998</v>
      </c>
      <c r="AE1273" s="17"/>
      <c r="AF1273" s="17">
        <v>0.26050809968469901</v>
      </c>
      <c r="AG1273" s="17">
        <v>0.26721236761907602</v>
      </c>
      <c r="AH1273" s="17">
        <v>0.25256264659015099</v>
      </c>
      <c r="AI1273" s="17">
        <v>0.29453657601394601</v>
      </c>
      <c r="AJ1273" s="17">
        <v>0.29589486950642402</v>
      </c>
      <c r="AK1273" s="17"/>
      <c r="AL1273" s="17">
        <v>0.26345825875443502</v>
      </c>
      <c r="AM1273" s="17">
        <v>0.26913119934956597</v>
      </c>
      <c r="AN1273" s="17">
        <v>0.27595819826166701</v>
      </c>
      <c r="AO1273" s="17">
        <v>0.233732054417812</v>
      </c>
      <c r="AP1273" s="17">
        <v>0.23055112662792299</v>
      </c>
      <c r="AQ1273" s="17"/>
      <c r="AR1273" s="17">
        <v>0.326445335890717</v>
      </c>
      <c r="AS1273" s="17"/>
      <c r="AT1273" s="17">
        <v>0.38617405645316299</v>
      </c>
      <c r="AU1273" s="17"/>
      <c r="AV1273" s="17">
        <v>0.30246525239851502</v>
      </c>
      <c r="AW1273" s="17"/>
      <c r="AX1273" s="17">
        <v>0.22255563475145301</v>
      </c>
      <c r="AY1273" s="17">
        <v>0.29835710706410401</v>
      </c>
      <c r="AZ1273" s="17"/>
      <c r="BA1273" s="17">
        <v>0.26289401671699097</v>
      </c>
      <c r="BB1273" s="17">
        <v>0.26041756952699502</v>
      </c>
    </row>
    <row r="1274" spans="2:54">
      <c r="B1274" t="s">
        <v>130</v>
      </c>
      <c r="C1274" s="17">
        <v>0.17090673737452</v>
      </c>
      <c r="D1274" s="17">
        <v>0.12504119135956601</v>
      </c>
      <c r="E1274" s="17">
        <v>0.215466028160435</v>
      </c>
      <c r="F1274" s="17"/>
      <c r="G1274" s="17">
        <v>8.5482976730657495E-2</v>
      </c>
      <c r="H1274" s="17">
        <v>0.13090463988659401</v>
      </c>
      <c r="I1274" s="17">
        <v>0.14350389130292601</v>
      </c>
      <c r="J1274" s="17">
        <v>0.20457094568429801</v>
      </c>
      <c r="K1274" s="17">
        <v>0.22060810041193499</v>
      </c>
      <c r="L1274" s="17">
        <v>0.222075790698262</v>
      </c>
      <c r="M1274" s="17"/>
      <c r="N1274" s="17">
        <v>0.10469765749243901</v>
      </c>
      <c r="O1274" s="17">
        <v>0.177247765625166</v>
      </c>
      <c r="P1274" s="17">
        <v>0.172491793982783</v>
      </c>
      <c r="Q1274" s="17">
        <v>0.22660511327497601</v>
      </c>
      <c r="R1274" s="17"/>
      <c r="S1274" s="17">
        <v>0.10338639715589799</v>
      </c>
      <c r="T1274" s="17">
        <v>0.193069926998027</v>
      </c>
      <c r="U1274" s="17">
        <v>0.22771284783496101</v>
      </c>
      <c r="V1274" s="17">
        <v>0.164448364367377</v>
      </c>
      <c r="W1274" s="17">
        <v>0.14421828483634599</v>
      </c>
      <c r="X1274" s="17">
        <v>0.17681900514811599</v>
      </c>
      <c r="Y1274" s="17">
        <v>0.20781859828501301</v>
      </c>
      <c r="Z1274" s="17">
        <v>0.146367026569928</v>
      </c>
      <c r="AA1274" s="17">
        <v>0.18700133178665301</v>
      </c>
      <c r="AB1274" s="17">
        <v>0.162450124861996</v>
      </c>
      <c r="AC1274" s="17">
        <v>0.172667105231155</v>
      </c>
      <c r="AD1274" s="17">
        <v>0.19947357173911601</v>
      </c>
      <c r="AE1274" s="17"/>
      <c r="AF1274" s="17">
        <v>0.110252562553702</v>
      </c>
      <c r="AG1274" s="17">
        <v>0.16813736747320801</v>
      </c>
      <c r="AH1274" s="17">
        <v>0.164228727213616</v>
      </c>
      <c r="AI1274" s="17">
        <v>0.11283108496830301</v>
      </c>
      <c r="AJ1274" s="17">
        <v>0.20930277855545201</v>
      </c>
      <c r="AK1274" s="17"/>
      <c r="AL1274" s="17">
        <v>0.233246794906705</v>
      </c>
      <c r="AM1274" s="17">
        <v>0.18762192357624399</v>
      </c>
      <c r="AN1274" s="17">
        <v>0.118175758255525</v>
      </c>
      <c r="AO1274" s="17">
        <v>8.4988104953345606E-2</v>
      </c>
      <c r="AP1274" s="17">
        <v>0.11618298947693401</v>
      </c>
      <c r="AQ1274" s="17"/>
      <c r="AR1274" s="17">
        <v>8.26589266338046E-2</v>
      </c>
      <c r="AS1274" s="17"/>
      <c r="AT1274" s="17">
        <v>8.7835309732463895E-2</v>
      </c>
      <c r="AU1274" s="17"/>
      <c r="AV1274" s="17">
        <v>6.4092453777158401E-2</v>
      </c>
      <c r="AW1274" s="17"/>
      <c r="AX1274" s="17">
        <v>0.126639008669759</v>
      </c>
      <c r="AY1274" s="17">
        <v>0.133217732290138</v>
      </c>
      <c r="AZ1274" s="17"/>
      <c r="BA1274" s="17">
        <v>0.188393279910511</v>
      </c>
      <c r="BB1274" s="17">
        <v>0.135297959896305</v>
      </c>
    </row>
    <row r="1275" spans="2:54">
      <c r="C1275" s="17"/>
      <c r="D1275" s="17"/>
      <c r="E1275" s="17"/>
      <c r="F1275" s="17"/>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row>
    <row r="1276" spans="2:54">
      <c r="B1276" s="6" t="s">
        <v>391</v>
      </c>
      <c r="C1276" s="17"/>
      <c r="D1276" s="17"/>
      <c r="E1276" s="17"/>
      <c r="F1276" s="17"/>
      <c r="G1276" s="17"/>
      <c r="H1276" s="17"/>
      <c r="I1276" s="17"/>
      <c r="J1276" s="17"/>
      <c r="K1276" s="17"/>
      <c r="L1276" s="17"/>
      <c r="M1276" s="17"/>
      <c r="N1276" s="17"/>
      <c r="O1276" s="17"/>
      <c r="P1276" s="17"/>
      <c r="Q1276" s="17"/>
      <c r="R1276" s="17"/>
      <c r="S1276" s="17"/>
      <c r="T1276" s="17"/>
      <c r="U1276" s="17"/>
      <c r="V1276" s="17"/>
      <c r="W1276" s="17"/>
      <c r="X1276" s="17"/>
      <c r="Y1276" s="17"/>
      <c r="Z1276" s="17"/>
      <c r="AA1276" s="17"/>
      <c r="AB1276" s="17"/>
      <c r="AC1276" s="17"/>
      <c r="AD1276" s="17"/>
      <c r="AE1276" s="17"/>
      <c r="AF1276" s="17"/>
      <c r="AG1276" s="17"/>
      <c r="AH1276" s="17"/>
      <c r="AI1276" s="17"/>
      <c r="AJ1276" s="17"/>
      <c r="AK1276" s="17"/>
      <c r="AL1276" s="17"/>
      <c r="AM1276" s="17"/>
      <c r="AN1276" s="17"/>
      <c r="AO1276" s="17"/>
      <c r="AP1276" s="17"/>
      <c r="AQ1276" s="17"/>
      <c r="AR1276" s="17"/>
      <c r="AS1276" s="17"/>
      <c r="AT1276" s="17"/>
      <c r="AU1276" s="17"/>
      <c r="AV1276" s="17"/>
      <c r="AW1276" s="17"/>
      <c r="AX1276" s="17"/>
      <c r="AY1276" s="17"/>
      <c r="AZ1276" s="17"/>
      <c r="BA1276" s="17"/>
      <c r="BB1276" s="17"/>
    </row>
    <row r="1277" spans="2:54">
      <c r="B1277" s="24" t="s">
        <v>29</v>
      </c>
      <c r="C1277" s="17"/>
      <c r="D1277" s="17"/>
      <c r="E1277" s="17"/>
      <c r="F1277" s="17"/>
      <c r="G1277" s="17"/>
      <c r="H1277" s="17"/>
      <c r="I1277" s="17"/>
      <c r="J1277" s="17"/>
      <c r="K1277" s="17"/>
      <c r="L1277" s="17"/>
      <c r="M1277" s="17"/>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7"/>
      <c r="AI1277" s="17"/>
      <c r="AJ1277" s="17"/>
      <c r="AK1277" s="17"/>
      <c r="AL1277" s="17"/>
      <c r="AM1277" s="17"/>
      <c r="AN1277" s="17"/>
      <c r="AO1277" s="17"/>
      <c r="AP1277" s="17"/>
      <c r="AQ1277" s="17"/>
      <c r="AR1277" s="17"/>
      <c r="AS1277" s="17"/>
      <c r="AT1277" s="17"/>
      <c r="AU1277" s="17"/>
      <c r="AV1277" s="17"/>
      <c r="AW1277" s="17"/>
      <c r="AX1277" s="17"/>
      <c r="AY1277" s="17"/>
      <c r="AZ1277" s="17"/>
      <c r="BA1277" s="17"/>
      <c r="BB1277" s="17"/>
    </row>
    <row r="1278" spans="2:54">
      <c r="B1278" t="s">
        <v>392</v>
      </c>
      <c r="C1278" s="17">
        <v>0.42714481534106702</v>
      </c>
      <c r="D1278" s="17">
        <v>0.42885033568765102</v>
      </c>
      <c r="E1278" s="17">
        <v>0.42459760071209102</v>
      </c>
      <c r="F1278" s="17"/>
      <c r="G1278" s="17">
        <v>0.36733849785669997</v>
      </c>
      <c r="H1278" s="17">
        <v>0.35560023763596799</v>
      </c>
      <c r="I1278" s="17">
        <v>0.42742034311312799</v>
      </c>
      <c r="J1278" s="17">
        <v>0.43119972051822802</v>
      </c>
      <c r="K1278" s="17">
        <v>0.466686261378155</v>
      </c>
      <c r="L1278" s="17">
        <v>0.49454297851366202</v>
      </c>
      <c r="M1278" s="17"/>
      <c r="N1278" s="17">
        <v>0.46313255223373201</v>
      </c>
      <c r="O1278" s="17">
        <v>0.45256555017043998</v>
      </c>
      <c r="P1278" s="17">
        <v>0.37131445667197799</v>
      </c>
      <c r="Q1278" s="17">
        <v>0.41181492921843399</v>
      </c>
      <c r="R1278" s="17"/>
      <c r="S1278" s="17">
        <v>0.394280222291718</v>
      </c>
      <c r="T1278" s="17">
        <v>0.47119035467715897</v>
      </c>
      <c r="U1278" s="17">
        <v>0.41486067451096398</v>
      </c>
      <c r="V1278" s="17">
        <v>0.484630797926907</v>
      </c>
      <c r="W1278" s="17">
        <v>0.41663816937780201</v>
      </c>
      <c r="X1278" s="17">
        <v>0.39305328795900801</v>
      </c>
      <c r="Y1278" s="17">
        <v>0.41832953347768798</v>
      </c>
      <c r="Z1278" s="17">
        <v>0.442969239128781</v>
      </c>
      <c r="AA1278" s="17">
        <v>0.45705493256275398</v>
      </c>
      <c r="AB1278" s="17">
        <v>0.38741963463210799</v>
      </c>
      <c r="AC1278" s="17">
        <v>0.45550566355530903</v>
      </c>
      <c r="AD1278" s="17">
        <v>0.34152146910292402</v>
      </c>
      <c r="AE1278" s="17"/>
      <c r="AF1278" s="17">
        <v>0.44012523902905398</v>
      </c>
      <c r="AG1278" s="17">
        <v>0.43721700925115398</v>
      </c>
      <c r="AH1278" s="17">
        <v>0.49602118116146598</v>
      </c>
      <c r="AI1278" s="17">
        <v>0.49649595631856103</v>
      </c>
      <c r="AJ1278" s="17">
        <v>0.39128466364480702</v>
      </c>
      <c r="AK1278" s="17"/>
      <c r="AL1278" s="17">
        <v>0.40812367536370697</v>
      </c>
      <c r="AM1278" s="17">
        <v>0.42442295493788301</v>
      </c>
      <c r="AN1278" s="17">
        <v>0.449681859016418</v>
      </c>
      <c r="AO1278" s="17">
        <v>0.44720582046233698</v>
      </c>
      <c r="AP1278" s="17">
        <v>0.323740775396886</v>
      </c>
      <c r="AQ1278" s="17"/>
      <c r="AR1278" s="17">
        <v>0.43407704541331599</v>
      </c>
      <c r="AS1278" s="17"/>
      <c r="AT1278" s="17">
        <v>0.37885501200083699</v>
      </c>
      <c r="AU1278" s="17"/>
      <c r="AV1278" s="17">
        <v>0.43505107615253302</v>
      </c>
      <c r="AW1278" s="17"/>
      <c r="AX1278" s="17">
        <v>0.50777921051138197</v>
      </c>
      <c r="AY1278" s="17">
        <v>0.40835666701016099</v>
      </c>
      <c r="AZ1278" s="17"/>
      <c r="BA1278" s="17">
        <v>0.43433060562147202</v>
      </c>
      <c r="BB1278" s="17">
        <v>0.44558173237631299</v>
      </c>
    </row>
    <row r="1279" spans="2:54">
      <c r="B1279" t="s">
        <v>393</v>
      </c>
      <c r="C1279" s="17">
        <v>0.38243129775211698</v>
      </c>
      <c r="D1279" s="17">
        <v>0.400089686363715</v>
      </c>
      <c r="E1279" s="17">
        <v>0.36466386420498798</v>
      </c>
      <c r="F1279" s="17"/>
      <c r="G1279" s="17">
        <v>0.364749744012272</v>
      </c>
      <c r="H1279" s="17">
        <v>0.33278200870095198</v>
      </c>
      <c r="I1279" s="17">
        <v>0.40702475043054998</v>
      </c>
      <c r="J1279" s="17">
        <v>0.39769118454268698</v>
      </c>
      <c r="K1279" s="17">
        <v>0.36908567170692502</v>
      </c>
      <c r="L1279" s="17">
        <v>0.41175013180118902</v>
      </c>
      <c r="M1279" s="17"/>
      <c r="N1279" s="17">
        <v>0.42320146929908597</v>
      </c>
      <c r="O1279" s="17">
        <v>0.407162963828409</v>
      </c>
      <c r="P1279" s="17">
        <v>0.37468437421706502</v>
      </c>
      <c r="Q1279" s="17">
        <v>0.32053705760332801</v>
      </c>
      <c r="R1279" s="17"/>
      <c r="S1279" s="17">
        <v>0.367246144040278</v>
      </c>
      <c r="T1279" s="17">
        <v>0.39080634254581098</v>
      </c>
      <c r="U1279" s="17">
        <v>0.40789528796408298</v>
      </c>
      <c r="V1279" s="17">
        <v>0.41965335165809398</v>
      </c>
      <c r="W1279" s="17">
        <v>0.42922528338183302</v>
      </c>
      <c r="X1279" s="17">
        <v>0.37723591266012302</v>
      </c>
      <c r="Y1279" s="17">
        <v>0.34741459655733897</v>
      </c>
      <c r="Z1279" s="17">
        <v>0.35351051709744702</v>
      </c>
      <c r="AA1279" s="17">
        <v>0.36653752649252902</v>
      </c>
      <c r="AB1279" s="17">
        <v>0.36948213418682802</v>
      </c>
      <c r="AC1279" s="17">
        <v>0.425785077012094</v>
      </c>
      <c r="AD1279" s="17">
        <v>0.30071225945942198</v>
      </c>
      <c r="AE1279" s="17"/>
      <c r="AF1279" s="17">
        <v>0.411743950182338</v>
      </c>
      <c r="AG1279" s="17">
        <v>0.392358300078127</v>
      </c>
      <c r="AH1279" s="17">
        <v>0.39476058902752098</v>
      </c>
      <c r="AI1279" s="17">
        <v>0.37836538730004099</v>
      </c>
      <c r="AJ1279" s="17">
        <v>0.33434091600117199</v>
      </c>
      <c r="AK1279" s="17"/>
      <c r="AL1279" s="17">
        <v>0.33267939074712299</v>
      </c>
      <c r="AM1279" s="17">
        <v>0.39032356159966802</v>
      </c>
      <c r="AN1279" s="17">
        <v>0.42441585292885797</v>
      </c>
      <c r="AO1279" s="17">
        <v>0.42938958373768299</v>
      </c>
      <c r="AP1279" s="17">
        <v>0.416683457853748</v>
      </c>
      <c r="AQ1279" s="17"/>
      <c r="AR1279" s="17">
        <v>0.42155056683353398</v>
      </c>
      <c r="AS1279" s="17"/>
      <c r="AT1279" s="17">
        <v>0.41012443533614501</v>
      </c>
      <c r="AU1279" s="17"/>
      <c r="AV1279" s="17">
        <v>0.412956252276518</v>
      </c>
      <c r="AW1279" s="17"/>
      <c r="AX1279" s="17">
        <v>0.42009296595655399</v>
      </c>
      <c r="AY1279" s="17">
        <v>0.40545365268618599</v>
      </c>
      <c r="AZ1279" s="17"/>
      <c r="BA1279" s="17">
        <v>0.386311714857835</v>
      </c>
      <c r="BB1279" s="17">
        <v>0.39944325077945297</v>
      </c>
    </row>
    <row r="1280" spans="2:54">
      <c r="B1280" t="s">
        <v>394</v>
      </c>
      <c r="C1280" s="17">
        <v>0.333757244768558</v>
      </c>
      <c r="D1280" s="17">
        <v>0.34889160278890702</v>
      </c>
      <c r="E1280" s="17">
        <v>0.31996171032044601</v>
      </c>
      <c r="F1280" s="17"/>
      <c r="G1280" s="17">
        <v>0.30130348959851799</v>
      </c>
      <c r="H1280" s="17">
        <v>0.36063634188934102</v>
      </c>
      <c r="I1280" s="17">
        <v>0.32730500906243798</v>
      </c>
      <c r="J1280" s="17">
        <v>0.32792892281632902</v>
      </c>
      <c r="K1280" s="17">
        <v>0.37659083311705799</v>
      </c>
      <c r="L1280" s="17">
        <v>0.314941080477603</v>
      </c>
      <c r="M1280" s="17"/>
      <c r="N1280" s="17">
        <v>0.371266662802335</v>
      </c>
      <c r="O1280" s="17">
        <v>0.32890247110568999</v>
      </c>
      <c r="P1280" s="17">
        <v>0.310011732074647</v>
      </c>
      <c r="Q1280" s="17">
        <v>0.32114548774104901</v>
      </c>
      <c r="R1280" s="17"/>
      <c r="S1280" s="17">
        <v>0.38439155484327497</v>
      </c>
      <c r="T1280" s="17">
        <v>0.32358700096529103</v>
      </c>
      <c r="U1280" s="17">
        <v>0.35141573117657299</v>
      </c>
      <c r="V1280" s="17">
        <v>0.35732192752388198</v>
      </c>
      <c r="W1280" s="17">
        <v>0.33126382901164603</v>
      </c>
      <c r="X1280" s="17">
        <v>0.28485497542939697</v>
      </c>
      <c r="Y1280" s="17">
        <v>0.334995615110181</v>
      </c>
      <c r="Z1280" s="17">
        <v>0.31616115528833999</v>
      </c>
      <c r="AA1280" s="17">
        <v>0.31457562995666499</v>
      </c>
      <c r="AB1280" s="17">
        <v>0.321603000913325</v>
      </c>
      <c r="AC1280" s="17">
        <v>0.32947533508468602</v>
      </c>
      <c r="AD1280" s="17">
        <v>0.31021720831025301</v>
      </c>
      <c r="AE1280" s="17"/>
      <c r="AF1280" s="17">
        <v>0.36188574211565</v>
      </c>
      <c r="AG1280" s="17">
        <v>0.31671474190812998</v>
      </c>
      <c r="AH1280" s="17">
        <v>0.31170285155533001</v>
      </c>
      <c r="AI1280" s="17">
        <v>0.36793803753458498</v>
      </c>
      <c r="AJ1280" s="17">
        <v>0.29539116578136898</v>
      </c>
      <c r="AK1280" s="17"/>
      <c r="AL1280" s="17">
        <v>0.28855636650690197</v>
      </c>
      <c r="AM1280" s="17">
        <v>0.35091028979021199</v>
      </c>
      <c r="AN1280" s="17">
        <v>0.360325630868994</v>
      </c>
      <c r="AO1280" s="17">
        <v>0.35990422527148702</v>
      </c>
      <c r="AP1280" s="17">
        <v>0.45652912143865698</v>
      </c>
      <c r="AQ1280" s="17"/>
      <c r="AR1280" s="17">
        <v>0.36931726499749501</v>
      </c>
      <c r="AS1280" s="17"/>
      <c r="AT1280" s="17">
        <v>0.35799187561009799</v>
      </c>
      <c r="AU1280" s="17"/>
      <c r="AV1280" s="17">
        <v>0.37527015604251202</v>
      </c>
      <c r="AW1280" s="17"/>
      <c r="AX1280" s="17">
        <v>0.38119480734977002</v>
      </c>
      <c r="AY1280" s="17">
        <v>0.35433286077131498</v>
      </c>
      <c r="AZ1280" s="17"/>
      <c r="BA1280" s="17">
        <v>0.334329272902402</v>
      </c>
      <c r="BB1280" s="17">
        <v>0.35517616464290902</v>
      </c>
    </row>
    <row r="1281" spans="2:54">
      <c r="B1281" t="s">
        <v>395</v>
      </c>
      <c r="C1281" s="17">
        <v>0.30701644496366098</v>
      </c>
      <c r="D1281" s="17">
        <v>0.33872052595660002</v>
      </c>
      <c r="E1281" s="17">
        <v>0.27517196135456601</v>
      </c>
      <c r="F1281" s="17"/>
      <c r="G1281" s="17">
        <v>0.26058180203638798</v>
      </c>
      <c r="H1281" s="17">
        <v>0.30365265113603701</v>
      </c>
      <c r="I1281" s="17">
        <v>0.31416847503974299</v>
      </c>
      <c r="J1281" s="17">
        <v>0.29160133896212198</v>
      </c>
      <c r="K1281" s="17">
        <v>0.30423891814454002</v>
      </c>
      <c r="L1281" s="17">
        <v>0.34831108325362398</v>
      </c>
      <c r="M1281" s="17"/>
      <c r="N1281" s="17">
        <v>0.372394841174501</v>
      </c>
      <c r="O1281" s="17">
        <v>0.30662875909368897</v>
      </c>
      <c r="P1281" s="17">
        <v>0.29442254173794802</v>
      </c>
      <c r="Q1281" s="17">
        <v>0.249218770301388</v>
      </c>
      <c r="R1281" s="17"/>
      <c r="S1281" s="17">
        <v>0.32350174032256601</v>
      </c>
      <c r="T1281" s="17">
        <v>0.30449054139010601</v>
      </c>
      <c r="U1281" s="17">
        <v>0.30618357647996403</v>
      </c>
      <c r="V1281" s="17">
        <v>0.301191928799174</v>
      </c>
      <c r="W1281" s="17">
        <v>0.30613658930339899</v>
      </c>
      <c r="X1281" s="17">
        <v>0.30797491205893401</v>
      </c>
      <c r="Y1281" s="17">
        <v>0.32302490514545901</v>
      </c>
      <c r="Z1281" s="17">
        <v>0.26933643255289502</v>
      </c>
      <c r="AA1281" s="17">
        <v>0.28409392123023203</v>
      </c>
      <c r="AB1281" s="17">
        <v>0.36165468405804702</v>
      </c>
      <c r="AC1281" s="17">
        <v>0.285863275015658</v>
      </c>
      <c r="AD1281" s="17">
        <v>0.22295778670459601</v>
      </c>
      <c r="AE1281" s="17"/>
      <c r="AF1281" s="17">
        <v>0.33723379239595802</v>
      </c>
      <c r="AG1281" s="17">
        <v>0.31431442248573899</v>
      </c>
      <c r="AH1281" s="17">
        <v>0.35754486904831601</v>
      </c>
      <c r="AI1281" s="17">
        <v>0.27145164760539597</v>
      </c>
      <c r="AJ1281" s="17">
        <v>0.26069968455738102</v>
      </c>
      <c r="AK1281" s="17"/>
      <c r="AL1281" s="17">
        <v>0.26338758226931402</v>
      </c>
      <c r="AM1281" s="17">
        <v>0.30551985763774597</v>
      </c>
      <c r="AN1281" s="17">
        <v>0.32928997413890798</v>
      </c>
      <c r="AO1281" s="17">
        <v>0.35490959644214598</v>
      </c>
      <c r="AP1281" s="17">
        <v>0.34703638545602999</v>
      </c>
      <c r="AQ1281" s="17"/>
      <c r="AR1281" s="17">
        <v>0.32211158098138198</v>
      </c>
      <c r="AS1281" s="17"/>
      <c r="AT1281" s="17">
        <v>0.283119470106315</v>
      </c>
      <c r="AU1281" s="17"/>
      <c r="AV1281" s="17">
        <v>0.35435439841490901</v>
      </c>
      <c r="AW1281" s="17"/>
      <c r="AX1281" s="17">
        <v>0.36164058294914803</v>
      </c>
      <c r="AY1281" s="17">
        <v>0.33351372011207098</v>
      </c>
      <c r="AZ1281" s="17"/>
      <c r="BA1281" s="17">
        <v>0.31344508444407099</v>
      </c>
      <c r="BB1281" s="17">
        <v>0.33181037833287602</v>
      </c>
    </row>
    <row r="1282" spans="2:54">
      <c r="B1282" t="s">
        <v>396</v>
      </c>
      <c r="C1282" s="17">
        <v>0.25129572652717402</v>
      </c>
      <c r="D1282" s="17">
        <v>0.229206225545766</v>
      </c>
      <c r="E1282" s="17">
        <v>0.27408546979730702</v>
      </c>
      <c r="F1282" s="17"/>
      <c r="G1282" s="17">
        <v>0.34285363050115297</v>
      </c>
      <c r="H1282" s="17">
        <v>0.32033117885353002</v>
      </c>
      <c r="I1282" s="17">
        <v>0.25816331857442398</v>
      </c>
      <c r="J1282" s="17">
        <v>0.188852969561951</v>
      </c>
      <c r="K1282" s="17">
        <v>0.22803781835822401</v>
      </c>
      <c r="L1282" s="17">
        <v>0.19518832334447</v>
      </c>
      <c r="M1282" s="17"/>
      <c r="N1282" s="17">
        <v>0.25948673981862003</v>
      </c>
      <c r="O1282" s="17">
        <v>0.24541973774700299</v>
      </c>
      <c r="P1282" s="17">
        <v>0.25004114348658801</v>
      </c>
      <c r="Q1282" s="17">
        <v>0.253157339442389</v>
      </c>
      <c r="R1282" s="17"/>
      <c r="S1282" s="17">
        <v>0.31674193010512502</v>
      </c>
      <c r="T1282" s="17">
        <v>0.23724798493108101</v>
      </c>
      <c r="U1282" s="17">
        <v>0.22677621217420599</v>
      </c>
      <c r="V1282" s="17">
        <v>0.23949026326317999</v>
      </c>
      <c r="W1282" s="17">
        <v>0.229590067642507</v>
      </c>
      <c r="X1282" s="17">
        <v>0.22651905727018401</v>
      </c>
      <c r="Y1282" s="17">
        <v>0.23031999883159801</v>
      </c>
      <c r="Z1282" s="17">
        <v>0.30262555334062402</v>
      </c>
      <c r="AA1282" s="17">
        <v>0.27181329622182498</v>
      </c>
      <c r="AB1282" s="17">
        <v>0.229699573059095</v>
      </c>
      <c r="AC1282" s="17">
        <v>0.22818909593422401</v>
      </c>
      <c r="AD1282" s="17">
        <v>0.24849224734043901</v>
      </c>
      <c r="AE1282" s="17"/>
      <c r="AF1282" s="17">
        <v>0.28421589830448901</v>
      </c>
      <c r="AG1282" s="17">
        <v>0.24587072436723001</v>
      </c>
      <c r="AH1282" s="17">
        <v>0.290600391348665</v>
      </c>
      <c r="AI1282" s="17">
        <v>0.29915100944886203</v>
      </c>
      <c r="AJ1282" s="17">
        <v>0.179059582305204</v>
      </c>
      <c r="AK1282" s="17"/>
      <c r="AL1282" s="17">
        <v>0.24689656920797401</v>
      </c>
      <c r="AM1282" s="17">
        <v>0.24853112980075401</v>
      </c>
      <c r="AN1282" s="17">
        <v>0.26402675461575398</v>
      </c>
      <c r="AO1282" s="17">
        <v>0.29750941527565999</v>
      </c>
      <c r="AP1282" s="17">
        <v>0.21981020914055199</v>
      </c>
      <c r="AQ1282" s="17"/>
      <c r="AR1282" s="17">
        <v>0.30349548349687799</v>
      </c>
      <c r="AS1282" s="17"/>
      <c r="AT1282" s="17">
        <v>0.31734709338692901</v>
      </c>
      <c r="AU1282" s="17"/>
      <c r="AV1282" s="17">
        <v>0.33641462573460401</v>
      </c>
      <c r="AW1282" s="17"/>
      <c r="AX1282" s="17">
        <v>0.26103939687387001</v>
      </c>
      <c r="AY1282" s="17">
        <v>0.26771164471713599</v>
      </c>
      <c r="AZ1282" s="17"/>
      <c r="BA1282" s="17">
        <v>0.207428862308325</v>
      </c>
      <c r="BB1282" s="17">
        <v>0.26291596918806298</v>
      </c>
    </row>
    <row r="1283" spans="2:54">
      <c r="B1283" t="s">
        <v>397</v>
      </c>
      <c r="C1283" s="17">
        <v>0.223060549158484</v>
      </c>
      <c r="D1283" s="17">
        <v>0.23945483584038599</v>
      </c>
      <c r="E1283" s="17">
        <v>0.205756036282461</v>
      </c>
      <c r="F1283" s="17"/>
      <c r="G1283" s="17">
        <v>0.26413249499286201</v>
      </c>
      <c r="H1283" s="17">
        <v>0.275171482264847</v>
      </c>
      <c r="I1283" s="17">
        <v>0.26595501893628298</v>
      </c>
      <c r="J1283" s="17">
        <v>0.23757876411824799</v>
      </c>
      <c r="K1283" s="17">
        <v>0.18916026903338901</v>
      </c>
      <c r="L1283" s="17">
        <v>0.12828547423539299</v>
      </c>
      <c r="M1283" s="17"/>
      <c r="N1283" s="17">
        <v>0.24759381700202601</v>
      </c>
      <c r="O1283" s="17">
        <v>0.216726032484793</v>
      </c>
      <c r="P1283" s="17">
        <v>0.209757683778627</v>
      </c>
      <c r="Q1283" s="17">
        <v>0.21437023666229199</v>
      </c>
      <c r="R1283" s="17"/>
      <c r="S1283" s="17">
        <v>0.267137570895496</v>
      </c>
      <c r="T1283" s="17">
        <v>0.196600236104743</v>
      </c>
      <c r="U1283" s="17">
        <v>0.168232179848819</v>
      </c>
      <c r="V1283" s="17">
        <v>0.22107288220684801</v>
      </c>
      <c r="W1283" s="17">
        <v>0.16935034133375901</v>
      </c>
      <c r="X1283" s="17">
        <v>0.22556910914196099</v>
      </c>
      <c r="Y1283" s="17">
        <v>0.244146497448085</v>
      </c>
      <c r="Z1283" s="17">
        <v>0.233038187375465</v>
      </c>
      <c r="AA1283" s="17">
        <v>0.228333253890906</v>
      </c>
      <c r="AB1283" s="17">
        <v>0.26411197623155402</v>
      </c>
      <c r="AC1283" s="17">
        <v>0.22680623016146501</v>
      </c>
      <c r="AD1283" s="17">
        <v>0.184219029258295</v>
      </c>
      <c r="AE1283" s="17"/>
      <c r="AF1283" s="17">
        <v>0.275514077073374</v>
      </c>
      <c r="AG1283" s="17">
        <v>0.17121169745415499</v>
      </c>
      <c r="AH1283" s="17">
        <v>0.22491980383708099</v>
      </c>
      <c r="AI1283" s="17">
        <v>0.30640517431707998</v>
      </c>
      <c r="AJ1283" s="17">
        <v>0.17194810227259</v>
      </c>
      <c r="AK1283" s="17"/>
      <c r="AL1283" s="17">
        <v>0.18629869915689501</v>
      </c>
      <c r="AM1283" s="17">
        <v>0.223454109833783</v>
      </c>
      <c r="AN1283" s="17">
        <v>0.24220047950717</v>
      </c>
      <c r="AO1283" s="17">
        <v>0.29436006173009499</v>
      </c>
      <c r="AP1283" s="17">
        <v>0.28981121107373597</v>
      </c>
      <c r="AQ1283" s="17"/>
      <c r="AR1283" s="17">
        <v>0.28741658761211702</v>
      </c>
      <c r="AS1283" s="17"/>
      <c r="AT1283" s="17">
        <v>0.28631238012241</v>
      </c>
      <c r="AU1283" s="17"/>
      <c r="AV1283" s="17">
        <v>0.27448150939253602</v>
      </c>
      <c r="AW1283" s="17"/>
      <c r="AX1283" s="17">
        <v>0.20701111914543799</v>
      </c>
      <c r="AY1283" s="17">
        <v>0.28763385873584002</v>
      </c>
      <c r="AZ1283" s="17"/>
      <c r="BA1283" s="17">
        <v>0.16668474632251401</v>
      </c>
      <c r="BB1283" s="17">
        <v>0.25257487243170401</v>
      </c>
    </row>
    <row r="1284" spans="2:54">
      <c r="B1284" t="s">
        <v>398</v>
      </c>
      <c r="C1284" s="17">
        <v>0.218050146441569</v>
      </c>
      <c r="D1284" s="17">
        <v>0.195166689172907</v>
      </c>
      <c r="E1284" s="17">
        <v>0.240191595212501</v>
      </c>
      <c r="F1284" s="17"/>
      <c r="G1284" s="17">
        <v>0.27571155261567198</v>
      </c>
      <c r="H1284" s="17">
        <v>0.26047632390148701</v>
      </c>
      <c r="I1284" s="17">
        <v>0.23251848243255999</v>
      </c>
      <c r="J1284" s="17">
        <v>0.23364860719950201</v>
      </c>
      <c r="K1284" s="17">
        <v>0.16433045858516701</v>
      </c>
      <c r="L1284" s="17">
        <v>0.156989115517712</v>
      </c>
      <c r="M1284" s="17"/>
      <c r="N1284" s="17">
        <v>0.20614417027971299</v>
      </c>
      <c r="O1284" s="17">
        <v>0.20180210852635599</v>
      </c>
      <c r="P1284" s="17">
        <v>0.253888843795463</v>
      </c>
      <c r="Q1284" s="17">
        <v>0.21659831183501099</v>
      </c>
      <c r="R1284" s="17"/>
      <c r="S1284" s="17">
        <v>0.24540185602360301</v>
      </c>
      <c r="T1284" s="17">
        <v>0.18172046595915101</v>
      </c>
      <c r="U1284" s="17">
        <v>0.20206567393061001</v>
      </c>
      <c r="V1284" s="17">
        <v>0.22440220581209899</v>
      </c>
      <c r="W1284" s="17">
        <v>0.19240688077519499</v>
      </c>
      <c r="X1284" s="17">
        <v>0.195823379436498</v>
      </c>
      <c r="Y1284" s="17">
        <v>0.18295994308720201</v>
      </c>
      <c r="Z1284" s="17">
        <v>0.25611568196789503</v>
      </c>
      <c r="AA1284" s="17">
        <v>0.239730947302496</v>
      </c>
      <c r="AB1284" s="17">
        <v>0.23031697334902301</v>
      </c>
      <c r="AC1284" s="17">
        <v>0.25898669320613799</v>
      </c>
      <c r="AD1284" s="17">
        <v>0.25662722891703399</v>
      </c>
      <c r="AE1284" s="17"/>
      <c r="AF1284" s="17">
        <v>0.24352602685316399</v>
      </c>
      <c r="AG1284" s="17">
        <v>0.16991791061664899</v>
      </c>
      <c r="AH1284" s="17">
        <v>0.216781056378967</v>
      </c>
      <c r="AI1284" s="17">
        <v>0.31361066768803902</v>
      </c>
      <c r="AJ1284" s="17">
        <v>0.187701154044529</v>
      </c>
      <c r="AK1284" s="17"/>
      <c r="AL1284" s="17">
        <v>0.203089596183226</v>
      </c>
      <c r="AM1284" s="17">
        <v>0.22540027450706501</v>
      </c>
      <c r="AN1284" s="17">
        <v>0.21749861172940599</v>
      </c>
      <c r="AO1284" s="17">
        <v>0.25962637406186101</v>
      </c>
      <c r="AP1284" s="17">
        <v>0.24480337572245001</v>
      </c>
      <c r="AQ1284" s="17"/>
      <c r="AR1284" s="17">
        <v>0.233761214755454</v>
      </c>
      <c r="AS1284" s="17"/>
      <c r="AT1284" s="17">
        <v>0.20057041563344299</v>
      </c>
      <c r="AU1284" s="17"/>
      <c r="AV1284" s="17">
        <v>0.27569976819188002</v>
      </c>
      <c r="AW1284" s="17"/>
      <c r="AX1284" s="17">
        <v>0.20955846006930201</v>
      </c>
      <c r="AY1284" s="17">
        <v>0.24576250188351501</v>
      </c>
      <c r="AZ1284" s="17"/>
      <c r="BA1284" s="17">
        <v>0.18614860111619999</v>
      </c>
      <c r="BB1284" s="17">
        <v>0.23394176776151401</v>
      </c>
    </row>
    <row r="1285" spans="2:54">
      <c r="B1285" t="s">
        <v>399</v>
      </c>
      <c r="C1285" s="17">
        <v>0.135459532930263</v>
      </c>
      <c r="D1285" s="17">
        <v>0.1584840173805</v>
      </c>
      <c r="E1285" s="17">
        <v>0.112405691051021</v>
      </c>
      <c r="F1285" s="17"/>
      <c r="G1285" s="17">
        <v>0.18256454384481899</v>
      </c>
      <c r="H1285" s="17">
        <v>0.18538110963733601</v>
      </c>
      <c r="I1285" s="17">
        <v>0.13062469357774201</v>
      </c>
      <c r="J1285" s="17">
        <v>0.14336384922370801</v>
      </c>
      <c r="K1285" s="17">
        <v>9.7353402001144701E-2</v>
      </c>
      <c r="L1285" s="17">
        <v>8.6664899019959593E-2</v>
      </c>
      <c r="M1285" s="17"/>
      <c r="N1285" s="17">
        <v>0.142189662552138</v>
      </c>
      <c r="O1285" s="17">
        <v>0.131816745805695</v>
      </c>
      <c r="P1285" s="17">
        <v>0.14197217962601399</v>
      </c>
      <c r="Q1285" s="17">
        <v>0.12699431174265799</v>
      </c>
      <c r="R1285" s="17"/>
      <c r="S1285" s="17">
        <v>0.16426913883146199</v>
      </c>
      <c r="T1285" s="17">
        <v>0.106411939346071</v>
      </c>
      <c r="U1285" s="17">
        <v>9.77268705618973E-2</v>
      </c>
      <c r="V1285" s="17">
        <v>0.13141253168630199</v>
      </c>
      <c r="W1285" s="17">
        <v>0.10707537537805401</v>
      </c>
      <c r="X1285" s="17">
        <v>0.132187209562456</v>
      </c>
      <c r="Y1285" s="17">
        <v>0.14640375158882901</v>
      </c>
      <c r="Z1285" s="17">
        <v>0.17741326479684399</v>
      </c>
      <c r="AA1285" s="17">
        <v>0.164693039466797</v>
      </c>
      <c r="AB1285" s="17">
        <v>0.13440140063561401</v>
      </c>
      <c r="AC1285" s="17">
        <v>9.0673494818986497E-2</v>
      </c>
      <c r="AD1285" s="17">
        <v>0.20152257430776899</v>
      </c>
      <c r="AE1285" s="17"/>
      <c r="AF1285" s="17">
        <v>0.167460939571694</v>
      </c>
      <c r="AG1285" s="17">
        <v>0.117163919961599</v>
      </c>
      <c r="AH1285" s="17">
        <v>0.115788623577546</v>
      </c>
      <c r="AI1285" s="17">
        <v>0.13856894819158699</v>
      </c>
      <c r="AJ1285" s="17">
        <v>0.147045483046845</v>
      </c>
      <c r="AK1285" s="17"/>
      <c r="AL1285" s="17">
        <v>0.12853136405704199</v>
      </c>
      <c r="AM1285" s="17">
        <v>0.118630830488466</v>
      </c>
      <c r="AN1285" s="17">
        <v>0.138558385380948</v>
      </c>
      <c r="AO1285" s="17">
        <v>0.156375405646173</v>
      </c>
      <c r="AP1285" s="17">
        <v>0.21296555455819499</v>
      </c>
      <c r="AQ1285" s="17"/>
      <c r="AR1285" s="17">
        <v>0.195438942454257</v>
      </c>
      <c r="AS1285" s="17"/>
      <c r="AT1285" s="17">
        <v>0.22661906660410799</v>
      </c>
      <c r="AU1285" s="17"/>
      <c r="AV1285" s="17">
        <v>0.20864617767697</v>
      </c>
      <c r="AW1285" s="17"/>
      <c r="AX1285" s="17">
        <v>0.143402942033343</v>
      </c>
      <c r="AY1285" s="17">
        <v>0.178094307719284</v>
      </c>
      <c r="AZ1285" s="17"/>
      <c r="BA1285" s="17">
        <v>0.131673341650062</v>
      </c>
      <c r="BB1285" s="17">
        <v>0.13855234899857399</v>
      </c>
    </row>
    <row r="1286" spans="2:54">
      <c r="B1286" t="s">
        <v>115</v>
      </c>
      <c r="C1286" s="17">
        <v>9.5528968301222997E-2</v>
      </c>
      <c r="D1286" s="17">
        <v>6.9712832686527698E-2</v>
      </c>
      <c r="E1286" s="17">
        <v>0.121200350901528</v>
      </c>
      <c r="F1286" s="17"/>
      <c r="G1286" s="17">
        <v>6.5547882598800705E-2</v>
      </c>
      <c r="H1286" s="17">
        <v>7.7998859377721802E-2</v>
      </c>
      <c r="I1286" s="17">
        <v>8.0181838478891099E-2</v>
      </c>
      <c r="J1286" s="17">
        <v>0.11484453760135099</v>
      </c>
      <c r="K1286" s="17">
        <v>0.104025593959648</v>
      </c>
      <c r="L1286" s="17">
        <v>0.120966615336613</v>
      </c>
      <c r="M1286" s="17"/>
      <c r="N1286" s="17">
        <v>6.6770439639009499E-2</v>
      </c>
      <c r="O1286" s="17">
        <v>0.102023107950101</v>
      </c>
      <c r="P1286" s="17">
        <v>8.5524933478738102E-2</v>
      </c>
      <c r="Q1286" s="17">
        <v>0.12602446643389301</v>
      </c>
      <c r="R1286" s="17"/>
      <c r="S1286" s="17">
        <v>5.1449247990374203E-2</v>
      </c>
      <c r="T1286" s="17">
        <v>0.10424603704213301</v>
      </c>
      <c r="U1286" s="17">
        <v>0.13045647424170001</v>
      </c>
      <c r="V1286" s="17">
        <v>7.1569679693320107E-2</v>
      </c>
      <c r="W1286" s="17">
        <v>9.1175796913699397E-2</v>
      </c>
      <c r="X1286" s="17">
        <v>0.12499944678524801</v>
      </c>
      <c r="Y1286" s="17">
        <v>9.9314530069540594E-2</v>
      </c>
      <c r="Z1286" s="17">
        <v>7.336518938877E-2</v>
      </c>
      <c r="AA1286" s="17">
        <v>9.2471024355206904E-2</v>
      </c>
      <c r="AB1286" s="17">
        <v>9.3768627587332107E-2</v>
      </c>
      <c r="AC1286" s="17">
        <v>0.103085567314963</v>
      </c>
      <c r="AD1286" s="17">
        <v>0.18679064817223601</v>
      </c>
      <c r="AE1286" s="17"/>
      <c r="AF1286" s="17">
        <v>5.6424359322547302E-2</v>
      </c>
      <c r="AG1286" s="17">
        <v>0.109199613745493</v>
      </c>
      <c r="AH1286" s="17">
        <v>7.9204497408118593E-2</v>
      </c>
      <c r="AI1286" s="17">
        <v>5.2546123078749202E-2</v>
      </c>
      <c r="AJ1286" s="17">
        <v>9.4024742286658899E-2</v>
      </c>
      <c r="AK1286" s="17"/>
      <c r="AL1286" s="17">
        <v>0.13437026160327001</v>
      </c>
      <c r="AM1286" s="17">
        <v>0.109608890447079</v>
      </c>
      <c r="AN1286" s="17">
        <v>6.4394143019859504E-2</v>
      </c>
      <c r="AO1286" s="17">
        <v>3.4218418515956098E-2</v>
      </c>
      <c r="AP1286" s="17">
        <v>4.4179744985155103E-2</v>
      </c>
      <c r="AQ1286" s="17"/>
      <c r="AR1286" s="17">
        <v>2.9943153117947201E-2</v>
      </c>
      <c r="AS1286" s="17"/>
      <c r="AT1286" s="17">
        <v>3.1382862324642102E-2</v>
      </c>
      <c r="AU1286" s="17"/>
      <c r="AV1286" s="17">
        <v>3.04174470078038E-2</v>
      </c>
      <c r="AW1286" s="17"/>
      <c r="AX1286" s="17">
        <v>6.6120212723873806E-2</v>
      </c>
      <c r="AY1286" s="17">
        <v>6.11531818166643E-2</v>
      </c>
      <c r="AZ1286" s="17"/>
      <c r="BA1286" s="17">
        <v>9.6975000263323397E-2</v>
      </c>
      <c r="BB1286" s="17">
        <v>7.31760278689568E-2</v>
      </c>
    </row>
    <row r="1287" spans="2:54">
      <c r="B1287" t="s">
        <v>400</v>
      </c>
      <c r="C1287" s="17">
        <v>4.9073246533266598E-2</v>
      </c>
      <c r="D1287" s="17">
        <v>5.7679765911974303E-2</v>
      </c>
      <c r="E1287" s="17">
        <v>4.0908283985898103E-2</v>
      </c>
      <c r="F1287" s="17"/>
      <c r="G1287" s="17">
        <v>2.1025864615413298E-2</v>
      </c>
      <c r="H1287" s="17">
        <v>2.2970209291868101E-2</v>
      </c>
      <c r="I1287" s="17">
        <v>2.7701149152099199E-2</v>
      </c>
      <c r="J1287" s="17">
        <v>4.6668434438780798E-2</v>
      </c>
      <c r="K1287" s="17">
        <v>8.7385229043950199E-2</v>
      </c>
      <c r="L1287" s="17">
        <v>8.2711691619515595E-2</v>
      </c>
      <c r="M1287" s="17"/>
      <c r="N1287" s="17">
        <v>3.1244901779454E-2</v>
      </c>
      <c r="O1287" s="17">
        <v>4.3105738554489403E-2</v>
      </c>
      <c r="P1287" s="17">
        <v>5.2209313451121397E-2</v>
      </c>
      <c r="Q1287" s="17">
        <v>6.9992339975286602E-2</v>
      </c>
      <c r="R1287" s="17"/>
      <c r="S1287" s="17">
        <v>3.0044364736553301E-2</v>
      </c>
      <c r="T1287" s="17">
        <v>6.9720865976881596E-2</v>
      </c>
      <c r="U1287" s="17">
        <v>5.8029813396335603E-2</v>
      </c>
      <c r="V1287" s="17">
        <v>4.8437599067098797E-2</v>
      </c>
      <c r="W1287" s="17">
        <v>7.5389752363001605E-2</v>
      </c>
      <c r="X1287" s="17">
        <v>4.7735824258343502E-2</v>
      </c>
      <c r="Y1287" s="17">
        <v>5.8165479809239903E-2</v>
      </c>
      <c r="Z1287" s="17">
        <v>5.2813550922270698E-2</v>
      </c>
      <c r="AA1287" s="17">
        <v>2.8612884290313698E-2</v>
      </c>
      <c r="AB1287" s="17">
        <v>4.98428003801233E-2</v>
      </c>
      <c r="AC1287" s="17">
        <v>2.6211423161440799E-2</v>
      </c>
      <c r="AD1287" s="17">
        <v>5.0409227399866599E-2</v>
      </c>
      <c r="AE1287" s="17"/>
      <c r="AF1287" s="17">
        <v>1.1964143706490699E-2</v>
      </c>
      <c r="AG1287" s="17">
        <v>6.8892278228774695E-2</v>
      </c>
      <c r="AH1287" s="17">
        <v>2.68199607100537E-2</v>
      </c>
      <c r="AI1287" s="17">
        <v>8.2342228877485303E-3</v>
      </c>
      <c r="AJ1287" s="17">
        <v>0.13072760965629501</v>
      </c>
      <c r="AK1287" s="17"/>
      <c r="AL1287" s="17">
        <v>8.2284889826620494E-2</v>
      </c>
      <c r="AM1287" s="17">
        <v>3.8482071981235301E-2</v>
      </c>
      <c r="AN1287" s="17">
        <v>2.88323605829067E-2</v>
      </c>
      <c r="AO1287" s="17">
        <v>2.34652095305251E-2</v>
      </c>
      <c r="AP1287" s="17">
        <v>4.32955817440367E-2</v>
      </c>
      <c r="AQ1287" s="17"/>
      <c r="AR1287" s="17">
        <v>3.61080266906482E-2</v>
      </c>
      <c r="AS1287" s="17"/>
      <c r="AT1287" s="17">
        <v>5.94617960216672E-2</v>
      </c>
      <c r="AU1287" s="17"/>
      <c r="AV1287" s="17">
        <v>9.6577431442321695E-3</v>
      </c>
      <c r="AW1287" s="17"/>
      <c r="AX1287" s="17">
        <v>4.7570414158060903E-2</v>
      </c>
      <c r="AY1287" s="17">
        <v>1.7495666649282302E-2</v>
      </c>
      <c r="AZ1287" s="17"/>
      <c r="BA1287" s="17">
        <v>9.0314573399457504E-2</v>
      </c>
      <c r="BB1287" s="17">
        <v>2.89815877989393E-2</v>
      </c>
    </row>
    <row r="1288" spans="2:54">
      <c r="C1288" s="17"/>
      <c r="D1288" s="17"/>
      <c r="E1288" s="17"/>
      <c r="F1288" s="17"/>
      <c r="G1288" s="17"/>
      <c r="H1288" s="17"/>
      <c r="I1288" s="17"/>
      <c r="J1288" s="17"/>
      <c r="K1288" s="17"/>
      <c r="L1288" s="17"/>
      <c r="M1288" s="17"/>
      <c r="N1288" s="17"/>
      <c r="O1288" s="17"/>
      <c r="P1288" s="17"/>
      <c r="Q1288" s="17"/>
      <c r="R1288" s="17"/>
      <c r="S1288" s="17"/>
      <c r="T1288" s="17"/>
      <c r="U1288" s="17"/>
      <c r="V1288" s="17"/>
      <c r="W1288" s="17"/>
      <c r="X1288" s="17"/>
      <c r="Y1288" s="17"/>
      <c r="Z1288" s="17"/>
      <c r="AA1288" s="17"/>
      <c r="AB1288" s="17"/>
      <c r="AC1288" s="17"/>
      <c r="AD1288" s="17"/>
      <c r="AE1288" s="17"/>
      <c r="AF1288" s="17"/>
      <c r="AG1288" s="17"/>
      <c r="AH1288" s="17"/>
      <c r="AI1288" s="17"/>
      <c r="AJ1288" s="17"/>
      <c r="AK1288" s="17"/>
      <c r="AL1288" s="17"/>
      <c r="AM1288" s="17"/>
      <c r="AN1288" s="17"/>
      <c r="AO1288" s="17"/>
      <c r="AP1288" s="17"/>
      <c r="AQ1288" s="17"/>
      <c r="AR1288" s="17"/>
      <c r="AS1288" s="17"/>
      <c r="AT1288" s="17"/>
      <c r="AU1288" s="17"/>
      <c r="AV1288" s="17"/>
      <c r="AW1288" s="17"/>
      <c r="AX1288" s="17"/>
      <c r="AY1288" s="17"/>
      <c r="AZ1288" s="17"/>
      <c r="BA1288" s="17"/>
      <c r="BB1288" s="17"/>
    </row>
    <row r="1289" spans="2:54">
      <c r="B1289" s="6" t="s">
        <v>401</v>
      </c>
      <c r="C1289" s="17"/>
      <c r="D1289" s="17"/>
      <c r="E1289" s="17"/>
      <c r="F1289" s="17"/>
      <c r="G1289" s="17"/>
      <c r="H1289" s="17"/>
      <c r="I1289" s="17"/>
      <c r="J1289" s="17"/>
      <c r="K1289" s="17"/>
      <c r="L1289" s="17"/>
      <c r="M1289" s="17"/>
      <c r="N1289" s="17"/>
      <c r="O1289" s="17"/>
      <c r="P1289" s="17"/>
      <c r="Q1289" s="17"/>
      <c r="R1289" s="17"/>
      <c r="S1289" s="17"/>
      <c r="T1289" s="17"/>
      <c r="U1289" s="17"/>
      <c r="V1289" s="17"/>
      <c r="W1289" s="17"/>
      <c r="X1289" s="17"/>
      <c r="Y1289" s="17"/>
      <c r="Z1289" s="17"/>
      <c r="AA1289" s="17"/>
      <c r="AB1289" s="17"/>
      <c r="AC1289" s="17"/>
      <c r="AD1289" s="17"/>
      <c r="AE1289" s="17"/>
      <c r="AF1289" s="17"/>
      <c r="AG1289" s="17"/>
      <c r="AH1289" s="17"/>
      <c r="AI1289" s="17"/>
      <c r="AJ1289" s="17"/>
      <c r="AK1289" s="17"/>
      <c r="AL1289" s="17"/>
      <c r="AM1289" s="17"/>
      <c r="AN1289" s="17"/>
      <c r="AO1289" s="17"/>
      <c r="AP1289" s="17"/>
      <c r="AQ1289" s="17"/>
      <c r="AR1289" s="17"/>
      <c r="AS1289" s="17"/>
      <c r="AT1289" s="17"/>
      <c r="AU1289" s="17"/>
      <c r="AV1289" s="17"/>
      <c r="AW1289" s="17"/>
      <c r="AX1289" s="17"/>
      <c r="AY1289" s="17"/>
      <c r="AZ1289" s="17"/>
      <c r="BA1289" s="17"/>
      <c r="BB1289" s="17"/>
    </row>
    <row r="1290" spans="2:54">
      <c r="B1290" s="24" t="s">
        <v>29</v>
      </c>
      <c r="C1290" s="17"/>
      <c r="D1290" s="17"/>
      <c r="E1290" s="17"/>
      <c r="F1290" s="17"/>
      <c r="G1290" s="17"/>
      <c r="H1290" s="17"/>
      <c r="I1290" s="17"/>
      <c r="J1290" s="17"/>
      <c r="K1290" s="17"/>
      <c r="L1290" s="17"/>
      <c r="M1290" s="17"/>
      <c r="N1290" s="17"/>
      <c r="O1290" s="17"/>
      <c r="P1290" s="17"/>
      <c r="Q1290" s="17"/>
      <c r="R1290" s="17"/>
      <c r="S1290" s="17"/>
      <c r="T1290" s="17"/>
      <c r="U1290" s="17"/>
      <c r="V1290" s="17"/>
      <c r="W1290" s="17"/>
      <c r="X1290" s="17"/>
      <c r="Y1290" s="17"/>
      <c r="Z1290" s="17"/>
      <c r="AA1290" s="17"/>
      <c r="AB1290" s="17"/>
      <c r="AC1290" s="17"/>
      <c r="AD1290" s="17"/>
      <c r="AE1290" s="17"/>
      <c r="AF1290" s="17"/>
      <c r="AG1290" s="17"/>
      <c r="AH1290" s="17"/>
      <c r="AI1290" s="17"/>
      <c r="AJ1290" s="17"/>
      <c r="AK1290" s="17"/>
      <c r="AL1290" s="17"/>
      <c r="AM1290" s="17"/>
      <c r="AN1290" s="17"/>
      <c r="AO1290" s="17"/>
      <c r="AP1290" s="17"/>
      <c r="AQ1290" s="17"/>
      <c r="AR1290" s="17"/>
      <c r="AS1290" s="17"/>
      <c r="AT1290" s="17"/>
      <c r="AU1290" s="17"/>
      <c r="AV1290" s="17"/>
      <c r="AW1290" s="17"/>
      <c r="AX1290" s="17"/>
      <c r="AY1290" s="17"/>
      <c r="AZ1290" s="17"/>
      <c r="BA1290" s="17"/>
      <c r="BB1290" s="17"/>
    </row>
    <row r="1291" spans="2:54">
      <c r="B1291" t="s">
        <v>402</v>
      </c>
      <c r="C1291" s="17">
        <v>0.55127609178926096</v>
      </c>
      <c r="D1291" s="17">
        <v>0.60974585762313604</v>
      </c>
      <c r="E1291" s="17">
        <v>0.49373147098484399</v>
      </c>
      <c r="F1291" s="17"/>
      <c r="G1291" s="17">
        <v>0.61720007537867905</v>
      </c>
      <c r="H1291" s="17">
        <v>0.59412321190895501</v>
      </c>
      <c r="I1291" s="17">
        <v>0.57493504395671102</v>
      </c>
      <c r="J1291" s="17">
        <v>0.534116942927508</v>
      </c>
      <c r="K1291" s="17">
        <v>0.50552896946991299</v>
      </c>
      <c r="L1291" s="17">
        <v>0.49736060940617599</v>
      </c>
      <c r="M1291" s="17"/>
      <c r="N1291" s="17">
        <v>0.66778047074879099</v>
      </c>
      <c r="O1291" s="17">
        <v>0.542599725273058</v>
      </c>
      <c r="P1291" s="17">
        <v>0.51100535854101503</v>
      </c>
      <c r="Q1291" s="17">
        <v>0.47170146101900401</v>
      </c>
      <c r="R1291" s="17"/>
      <c r="S1291" s="17">
        <v>0.61087259502922397</v>
      </c>
      <c r="T1291" s="17">
        <v>0.54370985773152303</v>
      </c>
      <c r="U1291" s="17">
        <v>0.52489684343420295</v>
      </c>
      <c r="V1291" s="17">
        <v>0.560177230924091</v>
      </c>
      <c r="W1291" s="17">
        <v>0.53058544170977395</v>
      </c>
      <c r="X1291" s="17">
        <v>0.51933932160797303</v>
      </c>
      <c r="Y1291" s="17">
        <v>0.569920370754737</v>
      </c>
      <c r="Z1291" s="17">
        <v>0.53873174254755696</v>
      </c>
      <c r="AA1291" s="17">
        <v>0.56311548803198097</v>
      </c>
      <c r="AB1291" s="17">
        <v>0.53321569308091898</v>
      </c>
      <c r="AC1291" s="17">
        <v>0.53191490927316698</v>
      </c>
      <c r="AD1291" s="17">
        <v>0.50384412125563605</v>
      </c>
      <c r="AE1291" s="17"/>
      <c r="AF1291" s="17">
        <v>0.66648936066062803</v>
      </c>
      <c r="AG1291" s="17">
        <v>0.55554173082570502</v>
      </c>
      <c r="AH1291" s="17">
        <v>0.55650085056460596</v>
      </c>
      <c r="AI1291" s="17">
        <v>0.63203852744028699</v>
      </c>
      <c r="AJ1291" s="17">
        <v>0.40919784982156698</v>
      </c>
      <c r="AK1291" s="17"/>
      <c r="AL1291" s="17">
        <v>0.44266959100872399</v>
      </c>
      <c r="AM1291" s="17">
        <v>0.54533726593763499</v>
      </c>
      <c r="AN1291" s="17">
        <v>0.63078353138857701</v>
      </c>
      <c r="AO1291" s="17">
        <v>0.69829652638253203</v>
      </c>
      <c r="AP1291" s="17">
        <v>0.77439585337794603</v>
      </c>
      <c r="AQ1291" s="17"/>
      <c r="AR1291" s="17">
        <v>0.64413833681638899</v>
      </c>
      <c r="AS1291" s="17"/>
      <c r="AT1291" s="17">
        <v>0.61175784576627301</v>
      </c>
      <c r="AU1291" s="17"/>
      <c r="AV1291" s="17">
        <v>0.69719259449201498</v>
      </c>
      <c r="AW1291" s="17"/>
      <c r="AX1291" s="17">
        <v>0.67342780961884596</v>
      </c>
      <c r="AY1291" s="17">
        <v>0.62162030905524801</v>
      </c>
      <c r="AZ1291" s="17"/>
      <c r="BA1291" s="17">
        <v>0.48174962375700903</v>
      </c>
      <c r="BB1291" s="17">
        <v>0.61165217472978295</v>
      </c>
    </row>
    <row r="1292" spans="2:54">
      <c r="B1292" t="s">
        <v>403</v>
      </c>
      <c r="C1292" s="17">
        <v>0.29916564620817399</v>
      </c>
      <c r="D1292" s="17">
        <v>0.28723032650042502</v>
      </c>
      <c r="E1292" s="17">
        <v>0.31227342893398302</v>
      </c>
      <c r="F1292" s="17"/>
      <c r="G1292" s="17">
        <v>0.27474596299079401</v>
      </c>
      <c r="H1292" s="17">
        <v>0.28641561559155698</v>
      </c>
      <c r="I1292" s="17">
        <v>0.27814382935916898</v>
      </c>
      <c r="J1292" s="17">
        <v>0.310467998839209</v>
      </c>
      <c r="K1292" s="17">
        <v>0.314920167276379</v>
      </c>
      <c r="L1292" s="17">
        <v>0.323512328097258</v>
      </c>
      <c r="M1292" s="17"/>
      <c r="N1292" s="17">
        <v>0.245716352661798</v>
      </c>
      <c r="O1292" s="17">
        <v>0.28908455577693398</v>
      </c>
      <c r="P1292" s="17">
        <v>0.33879501144787799</v>
      </c>
      <c r="Q1292" s="17">
        <v>0.33272832880811898</v>
      </c>
      <c r="R1292" s="17"/>
      <c r="S1292" s="17">
        <v>0.28266234460435802</v>
      </c>
      <c r="T1292" s="17">
        <v>0.31719918449724599</v>
      </c>
      <c r="U1292" s="17">
        <v>0.32947580017523098</v>
      </c>
      <c r="V1292" s="17">
        <v>0.278555207998892</v>
      </c>
      <c r="W1292" s="17">
        <v>0.33392725597917</v>
      </c>
      <c r="X1292" s="17">
        <v>0.308191604959694</v>
      </c>
      <c r="Y1292" s="17">
        <v>0.26509570684894301</v>
      </c>
      <c r="Z1292" s="17">
        <v>0.27450429968503698</v>
      </c>
      <c r="AA1292" s="17">
        <v>0.29766606533107398</v>
      </c>
      <c r="AB1292" s="17">
        <v>0.28641046596297898</v>
      </c>
      <c r="AC1292" s="17">
        <v>0.29013472735391199</v>
      </c>
      <c r="AD1292" s="17">
        <v>0.35309234861373301</v>
      </c>
      <c r="AE1292" s="17"/>
      <c r="AF1292" s="17">
        <v>0.232886158395607</v>
      </c>
      <c r="AG1292" s="17">
        <v>0.31114534561276802</v>
      </c>
      <c r="AH1292" s="17">
        <v>0.27050717744157898</v>
      </c>
      <c r="AI1292" s="17">
        <v>0.24711760973993999</v>
      </c>
      <c r="AJ1292" s="17">
        <v>0.451099675488569</v>
      </c>
      <c r="AK1292" s="17"/>
      <c r="AL1292" s="17">
        <v>0.35109431077807801</v>
      </c>
      <c r="AM1292" s="17">
        <v>0.29404382363207698</v>
      </c>
      <c r="AN1292" s="17">
        <v>0.266976620535885</v>
      </c>
      <c r="AO1292" s="17">
        <v>0.239203612370089</v>
      </c>
      <c r="AP1292" s="17">
        <v>0.114110591283365</v>
      </c>
      <c r="AQ1292" s="17"/>
      <c r="AR1292" s="17">
        <v>0.27324774017603298</v>
      </c>
      <c r="AS1292" s="17"/>
      <c r="AT1292" s="17">
        <v>0.32709433654097902</v>
      </c>
      <c r="AU1292" s="17"/>
      <c r="AV1292" s="17">
        <v>0.23968150144280301</v>
      </c>
      <c r="AW1292" s="17"/>
      <c r="AX1292" s="17">
        <v>0.23930055166009101</v>
      </c>
      <c r="AY1292" s="17">
        <v>0.248240643451067</v>
      </c>
      <c r="AZ1292" s="17"/>
      <c r="BA1292" s="17">
        <v>0.36470534094762702</v>
      </c>
      <c r="BB1292" s="17">
        <v>0.26393416029403299</v>
      </c>
    </row>
    <row r="1293" spans="2:54">
      <c r="B1293" t="s">
        <v>115</v>
      </c>
      <c r="C1293" s="17">
        <v>0.149558262002566</v>
      </c>
      <c r="D1293" s="17">
        <v>0.103023815876439</v>
      </c>
      <c r="E1293" s="17">
        <v>0.19399510008117299</v>
      </c>
      <c r="F1293" s="17"/>
      <c r="G1293" s="17">
        <v>0.108053961630527</v>
      </c>
      <c r="H1293" s="17">
        <v>0.119461172499489</v>
      </c>
      <c r="I1293" s="17">
        <v>0.14692112668412</v>
      </c>
      <c r="J1293" s="17">
        <v>0.155415058233283</v>
      </c>
      <c r="K1293" s="17">
        <v>0.179550863253708</v>
      </c>
      <c r="L1293" s="17">
        <v>0.17912706249656599</v>
      </c>
      <c r="M1293" s="17"/>
      <c r="N1293" s="17">
        <v>8.6503176589411299E-2</v>
      </c>
      <c r="O1293" s="17">
        <v>0.16831571895000799</v>
      </c>
      <c r="P1293" s="17">
        <v>0.150199630011107</v>
      </c>
      <c r="Q1293" s="17">
        <v>0.19557021017287601</v>
      </c>
      <c r="R1293" s="17"/>
      <c r="S1293" s="17">
        <v>0.10646506036641799</v>
      </c>
      <c r="T1293" s="17">
        <v>0.13909095777123101</v>
      </c>
      <c r="U1293" s="17">
        <v>0.14562735639056601</v>
      </c>
      <c r="V1293" s="17">
        <v>0.16126756107701701</v>
      </c>
      <c r="W1293" s="17">
        <v>0.13548730231105599</v>
      </c>
      <c r="X1293" s="17">
        <v>0.172469073432334</v>
      </c>
      <c r="Y1293" s="17">
        <v>0.16498392239632001</v>
      </c>
      <c r="Z1293" s="17">
        <v>0.18676395776740601</v>
      </c>
      <c r="AA1293" s="17">
        <v>0.13921844663694599</v>
      </c>
      <c r="AB1293" s="17">
        <v>0.18037384095610201</v>
      </c>
      <c r="AC1293" s="17">
        <v>0.177950363372921</v>
      </c>
      <c r="AD1293" s="17">
        <v>0.14306353013063</v>
      </c>
      <c r="AE1293" s="17"/>
      <c r="AF1293" s="17">
        <v>0.100624480943765</v>
      </c>
      <c r="AG1293" s="17">
        <v>0.13331292356152699</v>
      </c>
      <c r="AH1293" s="17">
        <v>0.172991971993815</v>
      </c>
      <c r="AI1293" s="17">
        <v>0.120843862819773</v>
      </c>
      <c r="AJ1293" s="17">
        <v>0.13970247468986399</v>
      </c>
      <c r="AK1293" s="17"/>
      <c r="AL1293" s="17">
        <v>0.20623609821319799</v>
      </c>
      <c r="AM1293" s="17">
        <v>0.160618910430288</v>
      </c>
      <c r="AN1293" s="17">
        <v>0.102239848075538</v>
      </c>
      <c r="AO1293" s="17">
        <v>6.2499861247379003E-2</v>
      </c>
      <c r="AP1293" s="17">
        <v>0.111493555338689</v>
      </c>
      <c r="AQ1293" s="17"/>
      <c r="AR1293" s="17">
        <v>8.2613923007578804E-2</v>
      </c>
      <c r="AS1293" s="17"/>
      <c r="AT1293" s="17">
        <v>6.1147817692747901E-2</v>
      </c>
      <c r="AU1293" s="17"/>
      <c r="AV1293" s="17">
        <v>6.3125904065182106E-2</v>
      </c>
      <c r="AW1293" s="17"/>
      <c r="AX1293" s="17">
        <v>8.7271638721063596E-2</v>
      </c>
      <c r="AY1293" s="17">
        <v>0.13013904749368599</v>
      </c>
      <c r="AZ1293" s="17"/>
      <c r="BA1293" s="17">
        <v>0.15354503529536401</v>
      </c>
      <c r="BB1293" s="17">
        <v>0.124413664976185</v>
      </c>
    </row>
    <row r="1294" spans="2:54">
      <c r="C1294" s="17"/>
      <c r="D1294" s="17"/>
      <c r="E1294" s="17"/>
      <c r="F1294" s="17"/>
      <c r="G1294" s="17"/>
      <c r="H1294" s="17"/>
      <c r="I1294" s="17"/>
      <c r="J1294" s="17"/>
      <c r="K1294" s="17"/>
      <c r="L1294" s="17"/>
      <c r="M1294" s="17"/>
      <c r="N1294" s="17"/>
      <c r="O1294" s="17"/>
      <c r="P1294" s="17"/>
      <c r="Q1294" s="17"/>
      <c r="R1294" s="17"/>
      <c r="S1294" s="17"/>
      <c r="T1294" s="17"/>
      <c r="U1294" s="17"/>
      <c r="V1294" s="17"/>
      <c r="W1294" s="17"/>
      <c r="X1294" s="17"/>
      <c r="Y1294" s="17"/>
      <c r="Z1294" s="17"/>
      <c r="AA1294" s="17"/>
      <c r="AB1294" s="17"/>
      <c r="AC1294" s="17"/>
      <c r="AD1294" s="17"/>
      <c r="AE1294" s="17"/>
      <c r="AF1294" s="17"/>
      <c r="AG1294" s="17"/>
      <c r="AH1294" s="17"/>
      <c r="AI1294" s="17"/>
      <c r="AJ1294" s="17"/>
      <c r="AK1294" s="17"/>
      <c r="AL1294" s="17"/>
      <c r="AM1294" s="17"/>
      <c r="AN1294" s="17"/>
      <c r="AO1294" s="17"/>
      <c r="AP1294" s="17"/>
      <c r="AQ1294" s="17"/>
      <c r="AR1294" s="17"/>
      <c r="AS1294" s="17"/>
      <c r="AT1294" s="17"/>
      <c r="AU1294" s="17"/>
      <c r="AV1294" s="17"/>
      <c r="AW1294" s="17"/>
      <c r="AX1294" s="17"/>
      <c r="AY1294" s="17"/>
      <c r="AZ1294" s="17"/>
      <c r="BA1294" s="17"/>
      <c r="BB1294" s="17"/>
    </row>
    <row r="1295" spans="2:54">
      <c r="B1295" s="6" t="s">
        <v>375</v>
      </c>
      <c r="C1295" s="17"/>
      <c r="D1295" s="17"/>
      <c r="E1295" s="17"/>
      <c r="F1295" s="17"/>
      <c r="G1295" s="17"/>
      <c r="H1295" s="17"/>
      <c r="I1295" s="17"/>
      <c r="J1295" s="17"/>
      <c r="K1295" s="17"/>
      <c r="L1295" s="17"/>
      <c r="M1295" s="17"/>
      <c r="N1295" s="17"/>
      <c r="O1295" s="17"/>
      <c r="P1295" s="17"/>
      <c r="Q1295" s="17"/>
      <c r="R1295" s="17"/>
      <c r="S1295" s="17"/>
      <c r="T1295" s="17"/>
      <c r="U1295" s="17"/>
      <c r="V1295" s="17"/>
      <c r="W1295" s="17"/>
      <c r="X1295" s="17"/>
      <c r="Y1295" s="17"/>
      <c r="Z1295" s="17"/>
      <c r="AA1295" s="17"/>
      <c r="AB1295" s="17"/>
      <c r="AC1295" s="17"/>
      <c r="AD1295" s="17"/>
      <c r="AE1295" s="17"/>
      <c r="AF1295" s="17"/>
      <c r="AG1295" s="17"/>
      <c r="AH1295" s="17"/>
      <c r="AI1295" s="17"/>
      <c r="AJ1295" s="17"/>
      <c r="AK1295" s="17"/>
      <c r="AL1295" s="17"/>
      <c r="AM1295" s="17"/>
      <c r="AN1295" s="17"/>
      <c r="AO1295" s="17"/>
      <c r="AP1295" s="17"/>
      <c r="AQ1295" s="17"/>
      <c r="AR1295" s="17"/>
      <c r="AS1295" s="17"/>
      <c r="AT1295" s="17"/>
      <c r="AU1295" s="17"/>
      <c r="AV1295" s="17"/>
      <c r="AW1295" s="17"/>
      <c r="AX1295" s="17"/>
      <c r="AY1295" s="17"/>
      <c r="AZ1295" s="17"/>
      <c r="BA1295" s="17"/>
      <c r="BB1295" s="17"/>
    </row>
    <row r="1296" spans="2:54">
      <c r="B1296" s="24" t="s">
        <v>29</v>
      </c>
      <c r="C1296" s="17"/>
      <c r="D1296" s="17"/>
      <c r="E1296" s="17"/>
      <c r="F1296" s="17"/>
      <c r="G1296" s="17"/>
      <c r="H1296" s="17"/>
      <c r="I1296" s="17"/>
      <c r="J1296" s="17"/>
      <c r="K1296" s="17"/>
      <c r="L1296" s="17"/>
      <c r="M1296" s="17"/>
      <c r="N1296" s="17"/>
      <c r="O1296" s="17"/>
      <c r="P1296" s="17"/>
      <c r="Q1296" s="17"/>
      <c r="R1296" s="17"/>
      <c r="S1296" s="17"/>
      <c r="T1296" s="17"/>
      <c r="U1296" s="17"/>
      <c r="V1296" s="17"/>
      <c r="W1296" s="17"/>
      <c r="X1296" s="17"/>
      <c r="Y1296" s="17"/>
      <c r="Z1296" s="17"/>
      <c r="AA1296" s="17"/>
      <c r="AB1296" s="17"/>
      <c r="AC1296" s="17"/>
      <c r="AD1296" s="17"/>
      <c r="AE1296" s="17"/>
      <c r="AF1296" s="17"/>
      <c r="AG1296" s="17"/>
      <c r="AH1296" s="17"/>
      <c r="AI1296" s="17"/>
      <c r="AJ1296" s="17"/>
      <c r="AK1296" s="17"/>
      <c r="AL1296" s="17"/>
      <c r="AM1296" s="17"/>
      <c r="AN1296" s="17"/>
      <c r="AO1296" s="17"/>
      <c r="AP1296" s="17"/>
      <c r="AQ1296" s="17"/>
      <c r="AR1296" s="17"/>
      <c r="AS1296" s="17"/>
      <c r="AT1296" s="17"/>
      <c r="AU1296" s="17"/>
      <c r="AV1296" s="17"/>
      <c r="AW1296" s="17"/>
      <c r="AX1296" s="17"/>
      <c r="AY1296" s="17"/>
      <c r="AZ1296" s="17"/>
      <c r="BA1296" s="17"/>
      <c r="BB1296" s="17"/>
    </row>
    <row r="1297" spans="2:54">
      <c r="B1297" t="s">
        <v>404</v>
      </c>
      <c r="C1297" s="17">
        <v>0.45799333212932702</v>
      </c>
      <c r="D1297" s="17">
        <v>0.50050177476165703</v>
      </c>
      <c r="E1297" s="17">
        <v>0.41740153835955002</v>
      </c>
      <c r="F1297" s="17"/>
      <c r="G1297" s="17">
        <v>0.47465766078754501</v>
      </c>
      <c r="H1297" s="17">
        <v>0.51540277113437005</v>
      </c>
      <c r="I1297" s="17">
        <v>0.461323456413611</v>
      </c>
      <c r="J1297" s="17">
        <v>0.48024907981324699</v>
      </c>
      <c r="K1297" s="17">
        <v>0.40631452223915998</v>
      </c>
      <c r="L1297" s="17">
        <v>0.41325673135459101</v>
      </c>
      <c r="M1297" s="17"/>
      <c r="N1297" s="17">
        <v>0.51363619714576803</v>
      </c>
      <c r="O1297" s="17">
        <v>0.43243543116216199</v>
      </c>
      <c r="P1297" s="17">
        <v>0.48231328131411</v>
      </c>
      <c r="Q1297" s="17">
        <v>0.41198491237899898</v>
      </c>
      <c r="R1297" s="17"/>
      <c r="S1297" s="17">
        <v>0.52203467259589198</v>
      </c>
      <c r="T1297" s="17">
        <v>0.41155572906396898</v>
      </c>
      <c r="U1297" s="17">
        <v>0.44834078930250298</v>
      </c>
      <c r="V1297" s="17">
        <v>0.44899530851735397</v>
      </c>
      <c r="W1297" s="17">
        <v>0.40648521282348599</v>
      </c>
      <c r="X1297" s="17">
        <v>0.43585219247759999</v>
      </c>
      <c r="Y1297" s="17">
        <v>0.417400642447466</v>
      </c>
      <c r="Z1297" s="17">
        <v>0.55339514923476996</v>
      </c>
      <c r="AA1297" s="17">
        <v>0.46818254270374599</v>
      </c>
      <c r="AB1297" s="17">
        <v>0.52846176426373104</v>
      </c>
      <c r="AC1297" s="17">
        <v>0.416291814488914</v>
      </c>
      <c r="AD1297" s="17">
        <v>0.40252326713380898</v>
      </c>
      <c r="AE1297" s="17"/>
      <c r="AF1297" s="17">
        <v>0.52402259781175198</v>
      </c>
      <c r="AG1297" s="17">
        <v>0.43614866252687901</v>
      </c>
      <c r="AH1297" s="17">
        <v>0.460827545595759</v>
      </c>
      <c r="AI1297" s="17">
        <v>0.51294785598027604</v>
      </c>
      <c r="AJ1297" s="17">
        <v>0.42119933422081102</v>
      </c>
      <c r="AK1297" s="17"/>
      <c r="AL1297" s="17">
        <v>0.39965765173060502</v>
      </c>
      <c r="AM1297" s="17">
        <v>0.446164405109507</v>
      </c>
      <c r="AN1297" s="17">
        <v>0.49475220381657198</v>
      </c>
      <c r="AO1297" s="17">
        <v>0.53044563332356298</v>
      </c>
      <c r="AP1297" s="17">
        <v>0.65465315333574803</v>
      </c>
      <c r="AQ1297" s="17"/>
      <c r="AR1297" s="17">
        <v>0.51490922124480898</v>
      </c>
      <c r="AS1297" s="17"/>
      <c r="AT1297" s="17">
        <v>0.48345457555621502</v>
      </c>
      <c r="AU1297" s="17"/>
      <c r="AV1297" s="17">
        <v>0.53463637577812295</v>
      </c>
      <c r="AW1297" s="17"/>
      <c r="AX1297" s="17">
        <v>0.515312809154856</v>
      </c>
      <c r="AY1297" s="17">
        <v>0.51197628545413598</v>
      </c>
      <c r="AZ1297" s="17"/>
      <c r="BA1297" s="17">
        <v>0.42846273272667301</v>
      </c>
      <c r="BB1297" s="17">
        <v>0.49996504351836002</v>
      </c>
    </row>
    <row r="1298" spans="2:54">
      <c r="B1298" t="s">
        <v>405</v>
      </c>
      <c r="C1298" s="17">
        <v>0.36250667373893303</v>
      </c>
      <c r="D1298" s="17">
        <v>0.34509434070129802</v>
      </c>
      <c r="E1298" s="17">
        <v>0.37944866609403399</v>
      </c>
      <c r="F1298" s="17"/>
      <c r="G1298" s="17">
        <v>0.41433791548387799</v>
      </c>
      <c r="H1298" s="17">
        <v>0.38062979054705998</v>
      </c>
      <c r="I1298" s="17">
        <v>0.38610398436224502</v>
      </c>
      <c r="J1298" s="17">
        <v>0.32239691136387</v>
      </c>
      <c r="K1298" s="17">
        <v>0.33450248067247901</v>
      </c>
      <c r="L1298" s="17">
        <v>0.34592985639474799</v>
      </c>
      <c r="M1298" s="17"/>
      <c r="N1298" s="17">
        <v>0.349014705847423</v>
      </c>
      <c r="O1298" s="17">
        <v>0.361551736712514</v>
      </c>
      <c r="P1298" s="17">
        <v>0.37463795003102401</v>
      </c>
      <c r="Q1298" s="17">
        <v>0.36292603604942902</v>
      </c>
      <c r="R1298" s="17"/>
      <c r="S1298" s="17">
        <v>0.35602879707933099</v>
      </c>
      <c r="T1298" s="17">
        <v>0.36681569288439098</v>
      </c>
      <c r="U1298" s="17">
        <v>0.34008417955239501</v>
      </c>
      <c r="V1298" s="17">
        <v>0.38388666697541901</v>
      </c>
      <c r="W1298" s="17">
        <v>0.40073101074568801</v>
      </c>
      <c r="X1298" s="17">
        <v>0.36928513900608101</v>
      </c>
      <c r="Y1298" s="17">
        <v>0.38335698549111702</v>
      </c>
      <c r="Z1298" s="17">
        <v>0.32048394937893299</v>
      </c>
      <c r="AA1298" s="17">
        <v>0.35599874568478101</v>
      </c>
      <c r="AB1298" s="17">
        <v>0.30807141368628899</v>
      </c>
      <c r="AC1298" s="17">
        <v>0.37782412656707198</v>
      </c>
      <c r="AD1298" s="17">
        <v>0.42186565635068901</v>
      </c>
      <c r="AE1298" s="17"/>
      <c r="AF1298" s="17">
        <v>0.35630727495819298</v>
      </c>
      <c r="AG1298" s="17">
        <v>0.38057010034381</v>
      </c>
      <c r="AH1298" s="17">
        <v>0.32976531561824801</v>
      </c>
      <c r="AI1298" s="17">
        <v>0.36505906942780503</v>
      </c>
      <c r="AJ1298" s="17">
        <v>0.38859089458283902</v>
      </c>
      <c r="AK1298" s="17"/>
      <c r="AL1298" s="17">
        <v>0.358383900785474</v>
      </c>
      <c r="AM1298" s="17">
        <v>0.38276222993203901</v>
      </c>
      <c r="AN1298" s="17">
        <v>0.34955837729283101</v>
      </c>
      <c r="AO1298" s="17">
        <v>0.37852075670888102</v>
      </c>
      <c r="AP1298" s="17">
        <v>0.24153147504495101</v>
      </c>
      <c r="AQ1298" s="17"/>
      <c r="AR1298" s="17">
        <v>0.39374177660555298</v>
      </c>
      <c r="AS1298" s="17"/>
      <c r="AT1298" s="17">
        <v>0.42611432084834799</v>
      </c>
      <c r="AU1298" s="17"/>
      <c r="AV1298" s="17">
        <v>0.38835738478389698</v>
      </c>
      <c r="AW1298" s="17"/>
      <c r="AX1298" s="17">
        <v>0.34875282025272802</v>
      </c>
      <c r="AY1298" s="17">
        <v>0.35336845179286303</v>
      </c>
      <c r="AZ1298" s="17"/>
      <c r="BA1298" s="17">
        <v>0.373124572008454</v>
      </c>
      <c r="BB1298" s="17">
        <v>0.34986040846842098</v>
      </c>
    </row>
    <row r="1299" spans="2:54">
      <c r="B1299" t="s">
        <v>130</v>
      </c>
      <c r="C1299" s="17">
        <v>0.17949999413174</v>
      </c>
      <c r="D1299" s="17">
        <v>0.15440388453704501</v>
      </c>
      <c r="E1299" s="17">
        <v>0.20314979554641599</v>
      </c>
      <c r="F1299" s="17"/>
      <c r="G1299" s="17">
        <v>0.111004423728577</v>
      </c>
      <c r="H1299" s="17">
        <v>0.10396743831857</v>
      </c>
      <c r="I1299" s="17">
        <v>0.15257255922414401</v>
      </c>
      <c r="J1299" s="17">
        <v>0.19735400882288301</v>
      </c>
      <c r="K1299" s="17">
        <v>0.25918299708836101</v>
      </c>
      <c r="L1299" s="17">
        <v>0.240813412250661</v>
      </c>
      <c r="M1299" s="17"/>
      <c r="N1299" s="17">
        <v>0.137349097006808</v>
      </c>
      <c r="O1299" s="17">
        <v>0.20601283212532501</v>
      </c>
      <c r="P1299" s="17">
        <v>0.14304876865486599</v>
      </c>
      <c r="Q1299" s="17">
        <v>0.225089051571571</v>
      </c>
      <c r="R1299" s="17"/>
      <c r="S1299" s="17">
        <v>0.121936530324777</v>
      </c>
      <c r="T1299" s="17">
        <v>0.22162857805163999</v>
      </c>
      <c r="U1299" s="17">
        <v>0.21157503114510201</v>
      </c>
      <c r="V1299" s="17">
        <v>0.16711802450722699</v>
      </c>
      <c r="W1299" s="17">
        <v>0.192783776430826</v>
      </c>
      <c r="X1299" s="17">
        <v>0.194862668516319</v>
      </c>
      <c r="Y1299" s="17">
        <v>0.19924237206141701</v>
      </c>
      <c r="Z1299" s="17">
        <v>0.126120901386297</v>
      </c>
      <c r="AA1299" s="17">
        <v>0.175818711611474</v>
      </c>
      <c r="AB1299" s="17">
        <v>0.16346682204998</v>
      </c>
      <c r="AC1299" s="17">
        <v>0.20588405894401501</v>
      </c>
      <c r="AD1299" s="17">
        <v>0.17561107651550201</v>
      </c>
      <c r="AE1299" s="17"/>
      <c r="AF1299" s="17">
        <v>0.119670127230055</v>
      </c>
      <c r="AG1299" s="17">
        <v>0.18328123712931199</v>
      </c>
      <c r="AH1299" s="17">
        <v>0.20940713878599401</v>
      </c>
      <c r="AI1299" s="17">
        <v>0.12199307459191799</v>
      </c>
      <c r="AJ1299" s="17">
        <v>0.19020977119635099</v>
      </c>
      <c r="AK1299" s="17"/>
      <c r="AL1299" s="17">
        <v>0.24195844748392101</v>
      </c>
      <c r="AM1299" s="17">
        <v>0.17107336495845499</v>
      </c>
      <c r="AN1299" s="17">
        <v>0.15568941889059701</v>
      </c>
      <c r="AO1299" s="17">
        <v>9.1033609967555898E-2</v>
      </c>
      <c r="AP1299" s="17">
        <v>0.103815371619301</v>
      </c>
      <c r="AQ1299" s="17"/>
      <c r="AR1299" s="17">
        <v>9.1349002149638495E-2</v>
      </c>
      <c r="AS1299" s="17"/>
      <c r="AT1299" s="17">
        <v>9.0431103595436296E-2</v>
      </c>
      <c r="AU1299" s="17"/>
      <c r="AV1299" s="17">
        <v>7.7006239437980101E-2</v>
      </c>
      <c r="AW1299" s="17"/>
      <c r="AX1299" s="17">
        <v>0.135934370592416</v>
      </c>
      <c r="AY1299" s="17">
        <v>0.13465526275300099</v>
      </c>
      <c r="AZ1299" s="17"/>
      <c r="BA1299" s="17">
        <v>0.19841269526487301</v>
      </c>
      <c r="BB1299" s="17">
        <v>0.150174548013218</v>
      </c>
    </row>
    <row r="1300" spans="2:54">
      <c r="C1300" s="17"/>
      <c r="D1300" s="17"/>
      <c r="E1300" s="17"/>
      <c r="F1300" s="17"/>
      <c r="G1300" s="17"/>
      <c r="H1300" s="17"/>
      <c r="I1300" s="17"/>
      <c r="J1300" s="17"/>
      <c r="K1300" s="17"/>
      <c r="L1300" s="17"/>
      <c r="M1300" s="17"/>
      <c r="N1300" s="17"/>
      <c r="O1300" s="17"/>
      <c r="P1300" s="17"/>
      <c r="Q1300" s="17"/>
      <c r="R1300" s="17"/>
      <c r="S1300" s="17"/>
      <c r="T1300" s="17"/>
      <c r="U1300" s="17"/>
      <c r="V1300" s="17"/>
      <c r="W1300" s="17"/>
      <c r="X1300" s="17"/>
      <c r="Y1300" s="17"/>
      <c r="Z1300" s="17"/>
      <c r="AA1300" s="17"/>
      <c r="AB1300" s="17"/>
      <c r="AC1300" s="17"/>
      <c r="AD1300" s="17"/>
      <c r="AE1300" s="17"/>
      <c r="AF1300" s="17"/>
      <c r="AG1300" s="17"/>
      <c r="AH1300" s="17"/>
      <c r="AI1300" s="17"/>
      <c r="AJ1300" s="17"/>
      <c r="AK1300" s="17"/>
      <c r="AL1300" s="17"/>
      <c r="AM1300" s="17"/>
      <c r="AN1300" s="17"/>
      <c r="AO1300" s="17"/>
      <c r="AP1300" s="17"/>
      <c r="AQ1300" s="17"/>
      <c r="AR1300" s="17"/>
      <c r="AS1300" s="17"/>
      <c r="AT1300" s="17"/>
      <c r="AU1300" s="17"/>
      <c r="AV1300" s="17"/>
      <c r="AW1300" s="17"/>
      <c r="AX1300" s="17"/>
      <c r="AY1300" s="17"/>
      <c r="AZ1300" s="17"/>
      <c r="BA1300" s="17"/>
      <c r="BB1300" s="17"/>
    </row>
    <row r="1301" spans="2:54">
      <c r="B1301" s="6" t="s">
        <v>406</v>
      </c>
      <c r="C1301" s="17"/>
      <c r="D1301" s="17"/>
      <c r="E1301" s="17"/>
      <c r="F1301" s="17"/>
      <c r="G1301" s="17"/>
      <c r="H1301" s="17"/>
      <c r="I1301" s="17"/>
      <c r="J1301" s="17"/>
      <c r="K1301" s="17"/>
      <c r="L1301" s="17"/>
      <c r="M1301" s="17"/>
      <c r="N1301" s="17"/>
      <c r="O1301" s="17"/>
      <c r="P1301" s="17"/>
      <c r="Q1301" s="17"/>
      <c r="R1301" s="17"/>
      <c r="S1301" s="17"/>
      <c r="T1301" s="17"/>
      <c r="U1301" s="17"/>
      <c r="V1301" s="17"/>
      <c r="W1301" s="17"/>
      <c r="X1301" s="17"/>
      <c r="Y1301" s="17"/>
      <c r="Z1301" s="17"/>
      <c r="AA1301" s="17"/>
      <c r="AB1301" s="17"/>
      <c r="AC1301" s="17"/>
      <c r="AD1301" s="17"/>
      <c r="AE1301" s="17"/>
      <c r="AF1301" s="17"/>
      <c r="AG1301" s="17"/>
      <c r="AH1301" s="17"/>
      <c r="AI1301" s="17"/>
      <c r="AJ1301" s="17"/>
      <c r="AK1301" s="17"/>
      <c r="AL1301" s="17"/>
      <c r="AM1301" s="17"/>
      <c r="AN1301" s="17"/>
      <c r="AO1301" s="17"/>
      <c r="AP1301" s="17"/>
      <c r="AQ1301" s="17"/>
      <c r="AR1301" s="17"/>
      <c r="AS1301" s="17"/>
      <c r="AT1301" s="17"/>
      <c r="AU1301" s="17"/>
      <c r="AV1301" s="17"/>
      <c r="AW1301" s="17"/>
      <c r="AX1301" s="17"/>
      <c r="AY1301" s="17"/>
      <c r="AZ1301" s="17"/>
      <c r="BA1301" s="17"/>
      <c r="BB1301" s="17"/>
    </row>
    <row r="1302" spans="2:54">
      <c r="B1302" s="24" t="s">
        <v>29</v>
      </c>
      <c r="C1302" s="17"/>
      <c r="D1302" s="17"/>
      <c r="E1302" s="17"/>
      <c r="F1302" s="17"/>
      <c r="G1302" s="17"/>
      <c r="H1302" s="17"/>
      <c r="I1302" s="17"/>
      <c r="J1302" s="17"/>
      <c r="K1302" s="17"/>
      <c r="L1302" s="17"/>
      <c r="M1302" s="17"/>
      <c r="N1302" s="17"/>
      <c r="O1302" s="17"/>
      <c r="P1302" s="17"/>
      <c r="Q1302" s="17"/>
      <c r="R1302" s="17"/>
      <c r="S1302" s="17"/>
      <c r="T1302" s="17"/>
      <c r="U1302" s="17"/>
      <c r="V1302" s="17"/>
      <c r="W1302" s="17"/>
      <c r="X1302" s="17"/>
      <c r="Y1302" s="17"/>
      <c r="Z1302" s="17"/>
      <c r="AA1302" s="17"/>
      <c r="AB1302" s="17"/>
      <c r="AC1302" s="17"/>
      <c r="AD1302" s="17"/>
      <c r="AE1302" s="17"/>
      <c r="AF1302" s="17"/>
      <c r="AG1302" s="17"/>
      <c r="AH1302" s="17"/>
      <c r="AI1302" s="17"/>
      <c r="AJ1302" s="17"/>
      <c r="AK1302" s="17"/>
      <c r="AL1302" s="17"/>
      <c r="AM1302" s="17"/>
      <c r="AN1302" s="17"/>
      <c r="AO1302" s="17"/>
      <c r="AP1302" s="17"/>
      <c r="AQ1302" s="17"/>
      <c r="AR1302" s="17"/>
      <c r="AS1302" s="17"/>
      <c r="AT1302" s="17"/>
      <c r="AU1302" s="17"/>
      <c r="AV1302" s="17"/>
      <c r="AW1302" s="17"/>
      <c r="AX1302" s="17"/>
      <c r="AY1302" s="17"/>
      <c r="AZ1302" s="17"/>
      <c r="BA1302" s="17"/>
      <c r="BB1302" s="17"/>
    </row>
    <row r="1303" spans="2:54">
      <c r="B1303" t="s">
        <v>407</v>
      </c>
      <c r="C1303" s="17">
        <v>0.38329015523156201</v>
      </c>
      <c r="D1303" s="17">
        <v>0.36497512025566697</v>
      </c>
      <c r="E1303" s="17">
        <v>0.39990236189217998</v>
      </c>
      <c r="F1303" s="17"/>
      <c r="G1303" s="17">
        <v>0.39483857113029702</v>
      </c>
      <c r="H1303" s="17">
        <v>0.42503859347908202</v>
      </c>
      <c r="I1303" s="17">
        <v>0.41935662271415203</v>
      </c>
      <c r="J1303" s="17">
        <v>0.37260087542232301</v>
      </c>
      <c r="K1303" s="17">
        <v>0.34070614374159303</v>
      </c>
      <c r="L1303" s="17">
        <v>0.34866358193995101</v>
      </c>
      <c r="M1303" s="17"/>
      <c r="N1303" s="17">
        <v>0.39461446588219901</v>
      </c>
      <c r="O1303" s="17">
        <v>0.37751015290693102</v>
      </c>
      <c r="P1303" s="17">
        <v>0.41455018692505802</v>
      </c>
      <c r="Q1303" s="17">
        <v>0.34990617953924003</v>
      </c>
      <c r="R1303" s="17"/>
      <c r="S1303" s="17">
        <v>0.42924680012240202</v>
      </c>
      <c r="T1303" s="17">
        <v>0.34868621876196698</v>
      </c>
      <c r="U1303" s="17">
        <v>0.41220143505286899</v>
      </c>
      <c r="V1303" s="17">
        <v>0.37755706072621997</v>
      </c>
      <c r="W1303" s="17">
        <v>0.38274839762615098</v>
      </c>
      <c r="X1303" s="17">
        <v>0.34304733833546502</v>
      </c>
      <c r="Y1303" s="17">
        <v>0.29927177814806299</v>
      </c>
      <c r="Z1303" s="17">
        <v>0.48176618206125699</v>
      </c>
      <c r="AA1303" s="17">
        <v>0.41694867182312301</v>
      </c>
      <c r="AB1303" s="17">
        <v>0.370506810600777</v>
      </c>
      <c r="AC1303" s="17">
        <v>0.397047845252403</v>
      </c>
      <c r="AD1303" s="17">
        <v>0.366352369592991</v>
      </c>
      <c r="AE1303" s="17"/>
      <c r="AF1303" s="17">
        <v>0.42169480315655999</v>
      </c>
      <c r="AG1303" s="17">
        <v>0.34512396160999398</v>
      </c>
      <c r="AH1303" s="17">
        <v>0.40769990091946201</v>
      </c>
      <c r="AI1303" s="17">
        <v>0.46291423484297001</v>
      </c>
      <c r="AJ1303" s="17">
        <v>0.357710378765422</v>
      </c>
      <c r="AK1303" s="17"/>
      <c r="AL1303" s="17">
        <v>0.34239727460039798</v>
      </c>
      <c r="AM1303" s="17">
        <v>0.39205830283934301</v>
      </c>
      <c r="AN1303" s="17">
        <v>0.39357747860320602</v>
      </c>
      <c r="AO1303" s="17">
        <v>0.399887923782831</v>
      </c>
      <c r="AP1303" s="17">
        <v>0.38039290172219697</v>
      </c>
      <c r="AQ1303" s="17"/>
      <c r="AR1303" s="17">
        <v>0.40604322187835401</v>
      </c>
      <c r="AS1303" s="17"/>
      <c r="AT1303" s="17">
        <v>0.35413093701266402</v>
      </c>
      <c r="AU1303" s="17"/>
      <c r="AV1303" s="17">
        <v>0.44644621647859301</v>
      </c>
      <c r="AW1303" s="17"/>
      <c r="AX1303" s="17">
        <v>0.362016164037195</v>
      </c>
      <c r="AY1303" s="17">
        <v>0.41479935636552201</v>
      </c>
      <c r="AZ1303" s="17"/>
      <c r="BA1303" s="17">
        <v>0.36222102561678299</v>
      </c>
      <c r="BB1303" s="17">
        <v>0.38929599069035797</v>
      </c>
    </row>
    <row r="1304" spans="2:54">
      <c r="B1304" t="s">
        <v>408</v>
      </c>
      <c r="C1304" s="17">
        <v>0.36938563419637999</v>
      </c>
      <c r="D1304" s="17">
        <v>0.39444053439209098</v>
      </c>
      <c r="E1304" s="17">
        <v>0.34538803372216897</v>
      </c>
      <c r="F1304" s="17"/>
      <c r="G1304" s="17">
        <v>0.31975736068653499</v>
      </c>
      <c r="H1304" s="17">
        <v>0.37508660146258399</v>
      </c>
      <c r="I1304" s="17">
        <v>0.34285301718569899</v>
      </c>
      <c r="J1304" s="17">
        <v>0.38175789080579098</v>
      </c>
      <c r="K1304" s="17">
        <v>0.40405325519880098</v>
      </c>
      <c r="L1304" s="17">
        <v>0.38515820201582301</v>
      </c>
      <c r="M1304" s="17"/>
      <c r="N1304" s="17">
        <v>0.40920479301829998</v>
      </c>
      <c r="O1304" s="17">
        <v>0.33894224195602601</v>
      </c>
      <c r="P1304" s="17">
        <v>0.36340417548333198</v>
      </c>
      <c r="Q1304" s="17">
        <v>0.36475954072232503</v>
      </c>
      <c r="R1304" s="17"/>
      <c r="S1304" s="17">
        <v>0.35167945388324801</v>
      </c>
      <c r="T1304" s="17">
        <v>0.35512745489792302</v>
      </c>
      <c r="U1304" s="17">
        <v>0.37638391535577898</v>
      </c>
      <c r="V1304" s="17">
        <v>0.35725374111642499</v>
      </c>
      <c r="W1304" s="17">
        <v>0.38400947849786699</v>
      </c>
      <c r="X1304" s="17">
        <v>0.35605736301748098</v>
      </c>
      <c r="Y1304" s="17">
        <v>0.39811425141715601</v>
      </c>
      <c r="Z1304" s="17">
        <v>0.353190871380265</v>
      </c>
      <c r="AA1304" s="17">
        <v>0.41010855080702202</v>
      </c>
      <c r="AB1304" s="17">
        <v>0.397691562841886</v>
      </c>
      <c r="AC1304" s="17">
        <v>0.31497378942461401</v>
      </c>
      <c r="AD1304" s="17">
        <v>0.33896802950611499</v>
      </c>
      <c r="AE1304" s="17"/>
      <c r="AF1304" s="17">
        <v>0.42687717814002302</v>
      </c>
      <c r="AG1304" s="17">
        <v>0.35897121009383298</v>
      </c>
      <c r="AH1304" s="17">
        <v>0.37525507070887498</v>
      </c>
      <c r="AI1304" s="17">
        <v>0.35663902595776298</v>
      </c>
      <c r="AJ1304" s="17">
        <v>0.327205733046255</v>
      </c>
      <c r="AK1304" s="17"/>
      <c r="AL1304" s="17">
        <v>0.33040908818222398</v>
      </c>
      <c r="AM1304" s="17">
        <v>0.38258947550950201</v>
      </c>
      <c r="AN1304" s="17">
        <v>0.39017811120518198</v>
      </c>
      <c r="AO1304" s="17">
        <v>0.40587917388015698</v>
      </c>
      <c r="AP1304" s="17">
        <v>0.46057882632199798</v>
      </c>
      <c r="AQ1304" s="17"/>
      <c r="AR1304" s="17">
        <v>0.40841480076926101</v>
      </c>
      <c r="AS1304" s="17"/>
      <c r="AT1304" s="17">
        <v>0.36238778748966999</v>
      </c>
      <c r="AU1304" s="17"/>
      <c r="AV1304" s="17">
        <v>0.46633686200763602</v>
      </c>
      <c r="AW1304" s="17"/>
      <c r="AX1304" s="17">
        <v>0.39436157387027498</v>
      </c>
      <c r="AY1304" s="17">
        <v>0.426332519152891</v>
      </c>
      <c r="AZ1304" s="17"/>
      <c r="BA1304" s="17">
        <v>0.38097270884747603</v>
      </c>
      <c r="BB1304" s="17">
        <v>0.39768475695848499</v>
      </c>
    </row>
    <row r="1305" spans="2:54">
      <c r="B1305" t="s">
        <v>409</v>
      </c>
      <c r="C1305" s="17">
        <v>0.30616106694629402</v>
      </c>
      <c r="D1305" s="17">
        <v>0.28144145653331998</v>
      </c>
      <c r="E1305" s="17">
        <v>0.329896892521721</v>
      </c>
      <c r="F1305" s="17"/>
      <c r="G1305" s="17">
        <v>0.40266690905416003</v>
      </c>
      <c r="H1305" s="17">
        <v>0.36503473133423098</v>
      </c>
      <c r="I1305" s="17">
        <v>0.32915897502839497</v>
      </c>
      <c r="J1305" s="17">
        <v>0.32665505522546301</v>
      </c>
      <c r="K1305" s="17">
        <v>0.219849577495143</v>
      </c>
      <c r="L1305" s="17">
        <v>0.216950821985188</v>
      </c>
      <c r="M1305" s="17"/>
      <c r="N1305" s="17">
        <v>0.329831797030819</v>
      </c>
      <c r="O1305" s="17">
        <v>0.29603220202016101</v>
      </c>
      <c r="P1305" s="17">
        <v>0.28737570313917898</v>
      </c>
      <c r="Q1305" s="17">
        <v>0.307335118806638</v>
      </c>
      <c r="R1305" s="17"/>
      <c r="S1305" s="17">
        <v>0.35466356047759201</v>
      </c>
      <c r="T1305" s="17">
        <v>0.26009707240125501</v>
      </c>
      <c r="U1305" s="17">
        <v>0.27469155744562002</v>
      </c>
      <c r="V1305" s="17">
        <v>0.27424527602906301</v>
      </c>
      <c r="W1305" s="17">
        <v>0.36228008148274998</v>
      </c>
      <c r="X1305" s="17">
        <v>0.248572586455863</v>
      </c>
      <c r="Y1305" s="17">
        <v>0.30918058700761097</v>
      </c>
      <c r="Z1305" s="17">
        <v>0.39672612488570602</v>
      </c>
      <c r="AA1305" s="17">
        <v>0.29909823630716298</v>
      </c>
      <c r="AB1305" s="17">
        <v>0.330445180925733</v>
      </c>
      <c r="AC1305" s="17">
        <v>0.279563556750279</v>
      </c>
      <c r="AD1305" s="17">
        <v>0.36981189371944001</v>
      </c>
      <c r="AE1305" s="17"/>
      <c r="AF1305" s="17">
        <v>0.36689074704181301</v>
      </c>
      <c r="AG1305" s="17">
        <v>0.25964858764263499</v>
      </c>
      <c r="AH1305" s="17">
        <v>0.29998382833767101</v>
      </c>
      <c r="AI1305" s="17">
        <v>0.41602914864086599</v>
      </c>
      <c r="AJ1305" s="17">
        <v>0.23254277187581401</v>
      </c>
      <c r="AK1305" s="17"/>
      <c r="AL1305" s="17">
        <v>0.25629308099124698</v>
      </c>
      <c r="AM1305" s="17">
        <v>0.31103499810448298</v>
      </c>
      <c r="AN1305" s="17">
        <v>0.33418863382684599</v>
      </c>
      <c r="AO1305" s="17">
        <v>0.33574441961649099</v>
      </c>
      <c r="AP1305" s="17">
        <v>0.47090314690563301</v>
      </c>
      <c r="AQ1305" s="17"/>
      <c r="AR1305" s="17">
        <v>0.38621327988642201</v>
      </c>
      <c r="AS1305" s="17"/>
      <c r="AT1305" s="17">
        <v>0.40456034997158402</v>
      </c>
      <c r="AU1305" s="17"/>
      <c r="AV1305" s="17">
        <v>0.37053891820158902</v>
      </c>
      <c r="AW1305" s="17"/>
      <c r="AX1305" s="17">
        <v>0.292177270100487</v>
      </c>
      <c r="AY1305" s="17">
        <v>0.360140929283841</v>
      </c>
      <c r="AZ1305" s="17"/>
      <c r="BA1305" s="17">
        <v>0.24261062029261901</v>
      </c>
      <c r="BB1305" s="17">
        <v>0.333552093600398</v>
      </c>
    </row>
    <row r="1306" spans="2:54">
      <c r="B1306" t="s">
        <v>410</v>
      </c>
      <c r="C1306" s="17">
        <v>0.30524200266496798</v>
      </c>
      <c r="D1306" s="17">
        <v>0.36011536221617102</v>
      </c>
      <c r="E1306" s="17">
        <v>0.251901777698334</v>
      </c>
      <c r="F1306" s="17"/>
      <c r="G1306" s="17">
        <v>0.34064813731167398</v>
      </c>
      <c r="H1306" s="17">
        <v>0.30844713750070901</v>
      </c>
      <c r="I1306" s="17">
        <v>0.30936639109778102</v>
      </c>
      <c r="J1306" s="17">
        <v>0.314726582282772</v>
      </c>
      <c r="K1306" s="17">
        <v>0.30682749073509302</v>
      </c>
      <c r="L1306" s="17">
        <v>0.26614323945222002</v>
      </c>
      <c r="M1306" s="17"/>
      <c r="N1306" s="17">
        <v>0.370707526017788</v>
      </c>
      <c r="O1306" s="17">
        <v>0.29826269960761498</v>
      </c>
      <c r="P1306" s="17">
        <v>0.30990815156152102</v>
      </c>
      <c r="Q1306" s="17">
        <v>0.23620769139171999</v>
      </c>
      <c r="R1306" s="17"/>
      <c r="S1306" s="17">
        <v>0.331867079291922</v>
      </c>
      <c r="T1306" s="17">
        <v>0.26794246328938598</v>
      </c>
      <c r="U1306" s="17">
        <v>0.30222179051903902</v>
      </c>
      <c r="V1306" s="17">
        <v>0.313257181323918</v>
      </c>
      <c r="W1306" s="17">
        <v>0.28584371820645499</v>
      </c>
      <c r="X1306" s="17">
        <v>0.32366599070605001</v>
      </c>
      <c r="Y1306" s="17">
        <v>0.28333716305228102</v>
      </c>
      <c r="Z1306" s="17">
        <v>0.28482753870706201</v>
      </c>
      <c r="AA1306" s="17">
        <v>0.31025867370608501</v>
      </c>
      <c r="AB1306" s="17">
        <v>0.34235942783121398</v>
      </c>
      <c r="AC1306" s="17">
        <v>0.26189934583489</v>
      </c>
      <c r="AD1306" s="17">
        <v>0.34506895943425397</v>
      </c>
      <c r="AE1306" s="17"/>
      <c r="AF1306" s="17">
        <v>0.37552212182587602</v>
      </c>
      <c r="AG1306" s="17">
        <v>0.31174749588907802</v>
      </c>
      <c r="AH1306" s="17">
        <v>0.248027673991602</v>
      </c>
      <c r="AI1306" s="17">
        <v>0.32297105942514598</v>
      </c>
      <c r="AJ1306" s="17">
        <v>0.26439772631164599</v>
      </c>
      <c r="AK1306" s="17"/>
      <c r="AL1306" s="17">
        <v>0.25252157059256197</v>
      </c>
      <c r="AM1306" s="17">
        <v>0.28784812131830001</v>
      </c>
      <c r="AN1306" s="17">
        <v>0.33557788746183997</v>
      </c>
      <c r="AO1306" s="17">
        <v>0.42065714811982302</v>
      </c>
      <c r="AP1306" s="17">
        <v>0.33337326844104598</v>
      </c>
      <c r="AQ1306" s="17"/>
      <c r="AR1306" s="17">
        <v>0.38053640612731399</v>
      </c>
      <c r="AS1306" s="17"/>
      <c r="AT1306" s="17">
        <v>0.42040930409404498</v>
      </c>
      <c r="AU1306" s="17"/>
      <c r="AV1306" s="17">
        <v>0.39262478211523499</v>
      </c>
      <c r="AW1306" s="17"/>
      <c r="AX1306" s="17">
        <v>0.43110215536785301</v>
      </c>
      <c r="AY1306" s="17">
        <v>0.350317324426138</v>
      </c>
      <c r="AZ1306" s="17"/>
      <c r="BA1306" s="17">
        <v>0.27489859564125002</v>
      </c>
      <c r="BB1306" s="17">
        <v>0.33642184201223302</v>
      </c>
    </row>
    <row r="1307" spans="2:54">
      <c r="B1307" t="s">
        <v>411</v>
      </c>
      <c r="C1307" s="17">
        <v>0.29343821470746601</v>
      </c>
      <c r="D1307" s="17">
        <v>0.298803218358281</v>
      </c>
      <c r="E1307" s="17">
        <v>0.28839466248525503</v>
      </c>
      <c r="F1307" s="17"/>
      <c r="G1307" s="17">
        <v>0.35991159796266098</v>
      </c>
      <c r="H1307" s="17">
        <v>0.37075641849920299</v>
      </c>
      <c r="I1307" s="17">
        <v>0.35146158657551402</v>
      </c>
      <c r="J1307" s="17">
        <v>0.25087180988264401</v>
      </c>
      <c r="K1307" s="17">
        <v>0.242643783475014</v>
      </c>
      <c r="L1307" s="17">
        <v>0.20792919513729199</v>
      </c>
      <c r="M1307" s="17"/>
      <c r="N1307" s="17">
        <v>0.33053633490016299</v>
      </c>
      <c r="O1307" s="17">
        <v>0.305188438828074</v>
      </c>
      <c r="P1307" s="17">
        <v>0.28981941254091498</v>
      </c>
      <c r="Q1307" s="17">
        <v>0.24536582806184901</v>
      </c>
      <c r="R1307" s="17"/>
      <c r="S1307" s="17">
        <v>0.38156141902909602</v>
      </c>
      <c r="T1307" s="17">
        <v>0.24243736962999199</v>
      </c>
      <c r="U1307" s="17">
        <v>0.22648044441812901</v>
      </c>
      <c r="V1307" s="17">
        <v>0.306143541611895</v>
      </c>
      <c r="W1307" s="17">
        <v>0.29234505863026899</v>
      </c>
      <c r="X1307" s="17">
        <v>0.27336083142463202</v>
      </c>
      <c r="Y1307" s="17">
        <v>0.25957820114759</v>
      </c>
      <c r="Z1307" s="17">
        <v>0.33817281717962799</v>
      </c>
      <c r="AA1307" s="17">
        <v>0.34257000917090802</v>
      </c>
      <c r="AB1307" s="17">
        <v>0.25450051828407899</v>
      </c>
      <c r="AC1307" s="17">
        <v>0.240779826023617</v>
      </c>
      <c r="AD1307" s="17">
        <v>0.362235069688226</v>
      </c>
      <c r="AE1307" s="17"/>
      <c r="AF1307" s="17">
        <v>0.36966715682916201</v>
      </c>
      <c r="AG1307" s="17">
        <v>0.225184924894615</v>
      </c>
      <c r="AH1307" s="17">
        <v>0.32153787797795003</v>
      </c>
      <c r="AI1307" s="17">
        <v>0.44126326763287899</v>
      </c>
      <c r="AJ1307" s="17">
        <v>0.23058377180860601</v>
      </c>
      <c r="AK1307" s="17"/>
      <c r="AL1307" s="17">
        <v>0.228135638207209</v>
      </c>
      <c r="AM1307" s="17">
        <v>0.30391983053914901</v>
      </c>
      <c r="AN1307" s="17">
        <v>0.33980616165493699</v>
      </c>
      <c r="AO1307" s="17">
        <v>0.38007074627401499</v>
      </c>
      <c r="AP1307" s="17">
        <v>0.42689949143850198</v>
      </c>
      <c r="AQ1307" s="17"/>
      <c r="AR1307" s="17">
        <v>0.36561705686034701</v>
      </c>
      <c r="AS1307" s="17"/>
      <c r="AT1307" s="17">
        <v>0.31209544813760898</v>
      </c>
      <c r="AU1307" s="17"/>
      <c r="AV1307" s="17">
        <v>0.40170802813260797</v>
      </c>
      <c r="AW1307" s="17"/>
      <c r="AX1307" s="17">
        <v>0.370564260213473</v>
      </c>
      <c r="AY1307" s="17">
        <v>0.35298876165918802</v>
      </c>
      <c r="AZ1307" s="17"/>
      <c r="BA1307" s="17">
        <v>0.249449594978503</v>
      </c>
      <c r="BB1307" s="17">
        <v>0.32725371100172401</v>
      </c>
    </row>
    <row r="1308" spans="2:54">
      <c r="B1308" t="s">
        <v>412</v>
      </c>
      <c r="C1308" s="17">
        <v>0.26591917962443401</v>
      </c>
      <c r="D1308" s="17">
        <v>0.27289251712037599</v>
      </c>
      <c r="E1308" s="17">
        <v>0.25973099817373102</v>
      </c>
      <c r="F1308" s="17"/>
      <c r="G1308" s="17">
        <v>0.34423683440353098</v>
      </c>
      <c r="H1308" s="17">
        <v>0.33596318279857301</v>
      </c>
      <c r="I1308" s="17">
        <v>0.33187980312208698</v>
      </c>
      <c r="J1308" s="17">
        <v>0.21291726450750001</v>
      </c>
      <c r="K1308" s="17">
        <v>0.217892591755938</v>
      </c>
      <c r="L1308" s="17">
        <v>0.17862041229450401</v>
      </c>
      <c r="M1308" s="17"/>
      <c r="N1308" s="17">
        <v>0.28280452535184603</v>
      </c>
      <c r="O1308" s="17">
        <v>0.25706277711354097</v>
      </c>
      <c r="P1308" s="17">
        <v>0.25438118625706102</v>
      </c>
      <c r="Q1308" s="17">
        <v>0.26888125207824998</v>
      </c>
      <c r="R1308" s="17"/>
      <c r="S1308" s="17">
        <v>0.36239980889795498</v>
      </c>
      <c r="T1308" s="17">
        <v>0.181386833873624</v>
      </c>
      <c r="U1308" s="17">
        <v>0.18985988177001001</v>
      </c>
      <c r="V1308" s="17">
        <v>0.23342542279030601</v>
      </c>
      <c r="W1308" s="17">
        <v>0.27970782793801002</v>
      </c>
      <c r="X1308" s="17">
        <v>0.24572787448644401</v>
      </c>
      <c r="Y1308" s="17">
        <v>0.235616438402109</v>
      </c>
      <c r="Z1308" s="17">
        <v>0.26901852015795702</v>
      </c>
      <c r="AA1308" s="17">
        <v>0.29747241631402799</v>
      </c>
      <c r="AB1308" s="17">
        <v>0.295909601868521</v>
      </c>
      <c r="AC1308" s="17">
        <v>0.31414625937252</v>
      </c>
      <c r="AD1308" s="17">
        <v>0.30209140335109402</v>
      </c>
      <c r="AE1308" s="17"/>
      <c r="AF1308" s="17">
        <v>0.31967639587141</v>
      </c>
      <c r="AG1308" s="17">
        <v>0.218268614471848</v>
      </c>
      <c r="AH1308" s="17">
        <v>0.24790873102373701</v>
      </c>
      <c r="AI1308" s="17">
        <v>0.25324708822425201</v>
      </c>
      <c r="AJ1308" s="17">
        <v>0.24864588625739001</v>
      </c>
      <c r="AK1308" s="17"/>
      <c r="AL1308" s="17">
        <v>0.233128945605381</v>
      </c>
      <c r="AM1308" s="17">
        <v>0.27102985466020002</v>
      </c>
      <c r="AN1308" s="17">
        <v>0.25239380576409498</v>
      </c>
      <c r="AO1308" s="17">
        <v>0.35619450794784702</v>
      </c>
      <c r="AP1308" s="17">
        <v>0.28708781341824302</v>
      </c>
      <c r="AQ1308" s="17"/>
      <c r="AR1308" s="17">
        <v>0.36872073969383801</v>
      </c>
      <c r="AS1308" s="17"/>
      <c r="AT1308" s="17">
        <v>0.397469193103202</v>
      </c>
      <c r="AU1308" s="17"/>
      <c r="AV1308" s="17">
        <v>0.35028796519737398</v>
      </c>
      <c r="AW1308" s="17"/>
      <c r="AX1308" s="17">
        <v>0.33636527214979001</v>
      </c>
      <c r="AY1308" s="17">
        <v>0.31922751391356302</v>
      </c>
      <c r="AZ1308" s="17"/>
      <c r="BA1308" s="17">
        <v>0.240709255382419</v>
      </c>
      <c r="BB1308" s="17">
        <v>0.26135067415492902</v>
      </c>
    </row>
    <row r="1309" spans="2:54">
      <c r="B1309" t="s">
        <v>115</v>
      </c>
      <c r="C1309" s="17">
        <v>0.14845759441428</v>
      </c>
      <c r="D1309" s="17">
        <v>0.131840681886295</v>
      </c>
      <c r="E1309" s="17">
        <v>0.164908292151727</v>
      </c>
      <c r="F1309" s="17"/>
      <c r="G1309" s="17">
        <v>9.9502956117754504E-2</v>
      </c>
      <c r="H1309" s="17">
        <v>8.93275181197343E-2</v>
      </c>
      <c r="I1309" s="17">
        <v>0.103698646440312</v>
      </c>
      <c r="J1309" s="17">
        <v>0.17100412996942099</v>
      </c>
      <c r="K1309" s="17">
        <v>0.18374571143471</v>
      </c>
      <c r="L1309" s="17">
        <v>0.223894725999642</v>
      </c>
      <c r="M1309" s="17"/>
      <c r="N1309" s="17">
        <v>0.11175457442157199</v>
      </c>
      <c r="O1309" s="17">
        <v>0.17634403821248801</v>
      </c>
      <c r="P1309" s="17">
        <v>0.121739885836617</v>
      </c>
      <c r="Q1309" s="17">
        <v>0.17750171320493199</v>
      </c>
      <c r="R1309" s="17"/>
      <c r="S1309" s="17">
        <v>8.8245980989030207E-2</v>
      </c>
      <c r="T1309" s="17">
        <v>0.20002567033780899</v>
      </c>
      <c r="U1309" s="17">
        <v>0.18422573125070801</v>
      </c>
      <c r="V1309" s="17">
        <v>0.155818963030495</v>
      </c>
      <c r="W1309" s="17">
        <v>0.134724226960143</v>
      </c>
      <c r="X1309" s="17">
        <v>0.185330135179269</v>
      </c>
      <c r="Y1309" s="17">
        <v>0.169531884401801</v>
      </c>
      <c r="Z1309" s="17">
        <v>0.116017464644898</v>
      </c>
      <c r="AA1309" s="17">
        <v>0.123347623795048</v>
      </c>
      <c r="AB1309" s="17">
        <v>0.13511870171661799</v>
      </c>
      <c r="AC1309" s="17">
        <v>0.14000960114718</v>
      </c>
      <c r="AD1309" s="17">
        <v>0.142591347417164</v>
      </c>
      <c r="AE1309" s="17"/>
      <c r="AF1309" s="17">
        <v>8.7591069487298695E-2</v>
      </c>
      <c r="AG1309" s="17">
        <v>0.16313717410967399</v>
      </c>
      <c r="AH1309" s="17">
        <v>0.15766515792390501</v>
      </c>
      <c r="AI1309" s="17">
        <v>0.106527358076264</v>
      </c>
      <c r="AJ1309" s="17">
        <v>0.15168793767684099</v>
      </c>
      <c r="AK1309" s="17"/>
      <c r="AL1309" s="17">
        <v>0.210180415269103</v>
      </c>
      <c r="AM1309" s="17">
        <v>0.14793571921069801</v>
      </c>
      <c r="AN1309" s="17">
        <v>0.116875816869487</v>
      </c>
      <c r="AO1309" s="17">
        <v>4.3158807644231197E-2</v>
      </c>
      <c r="AP1309" s="17">
        <v>5.6196622427450202E-2</v>
      </c>
      <c r="AQ1309" s="17"/>
      <c r="AR1309" s="17">
        <v>4.2643887489253303E-2</v>
      </c>
      <c r="AS1309" s="17"/>
      <c r="AT1309" s="17">
        <v>4.5800184509711503E-2</v>
      </c>
      <c r="AU1309" s="17"/>
      <c r="AV1309" s="17">
        <v>3.7558763414602098E-2</v>
      </c>
      <c r="AW1309" s="17"/>
      <c r="AX1309" s="17">
        <v>8.3908548536298602E-2</v>
      </c>
      <c r="AY1309" s="17">
        <v>9.1920294465904204E-2</v>
      </c>
      <c r="AZ1309" s="17"/>
      <c r="BA1309" s="17">
        <v>0.16593913179589501</v>
      </c>
      <c r="BB1309" s="17">
        <v>0.12770801055727601</v>
      </c>
    </row>
    <row r="1310" spans="2:54">
      <c r="B1310" t="s">
        <v>400</v>
      </c>
      <c r="C1310" s="17">
        <v>8.2655645351527599E-2</v>
      </c>
      <c r="D1310" s="17">
        <v>8.2203780022521405E-2</v>
      </c>
      <c r="E1310" s="17">
        <v>8.2939466804109199E-2</v>
      </c>
      <c r="F1310" s="17"/>
      <c r="G1310" s="17">
        <v>5.3133546279241703E-2</v>
      </c>
      <c r="H1310" s="17">
        <v>5.43190712253089E-2</v>
      </c>
      <c r="I1310" s="17">
        <v>5.7446943033197702E-2</v>
      </c>
      <c r="J1310" s="17">
        <v>7.1674499381478102E-2</v>
      </c>
      <c r="K1310" s="17">
        <v>0.115777922632888</v>
      </c>
      <c r="L1310" s="17">
        <v>0.13272369430337799</v>
      </c>
      <c r="M1310" s="17"/>
      <c r="N1310" s="17">
        <v>6.8611200002985706E-2</v>
      </c>
      <c r="O1310" s="17">
        <v>7.3157710738568998E-2</v>
      </c>
      <c r="P1310" s="17">
        <v>9.3901225300910496E-2</v>
      </c>
      <c r="Q1310" s="17">
        <v>9.9073666296497401E-2</v>
      </c>
      <c r="R1310" s="17"/>
      <c r="S1310" s="17">
        <v>4.6281045704356698E-2</v>
      </c>
      <c r="T1310" s="17">
        <v>0.12536638702156999</v>
      </c>
      <c r="U1310" s="17">
        <v>0.101002790242742</v>
      </c>
      <c r="V1310" s="17">
        <v>9.4679645869621895E-2</v>
      </c>
      <c r="W1310" s="17">
        <v>7.4316082625543706E-2</v>
      </c>
      <c r="X1310" s="17">
        <v>7.7362443032002501E-2</v>
      </c>
      <c r="Y1310" s="17">
        <v>0.119889010676009</v>
      </c>
      <c r="Z1310" s="17">
        <v>6.7384636349408403E-2</v>
      </c>
      <c r="AA1310" s="17">
        <v>5.5055662715490297E-2</v>
      </c>
      <c r="AB1310" s="17">
        <v>6.6909568976623299E-2</v>
      </c>
      <c r="AC1310" s="17">
        <v>0.103132213122251</v>
      </c>
      <c r="AD1310" s="17">
        <v>5.2501571144595097E-2</v>
      </c>
      <c r="AE1310" s="17"/>
      <c r="AF1310" s="17">
        <v>3.2690191165376498E-2</v>
      </c>
      <c r="AG1310" s="17">
        <v>0.13118992914991801</v>
      </c>
      <c r="AH1310" s="17">
        <v>5.78839018642755E-2</v>
      </c>
      <c r="AI1310" s="17">
        <v>6.2214708710002398E-2</v>
      </c>
      <c r="AJ1310" s="17">
        <v>0.14551109184105401</v>
      </c>
      <c r="AK1310" s="17"/>
      <c r="AL1310" s="17">
        <v>0.11329704471383099</v>
      </c>
      <c r="AM1310" s="17">
        <v>6.7681937076999196E-2</v>
      </c>
      <c r="AN1310" s="17">
        <v>6.4071854875366693E-2</v>
      </c>
      <c r="AO1310" s="17">
        <v>6.0302410467224801E-2</v>
      </c>
      <c r="AP1310" s="17">
        <v>7.0512323151613002E-2</v>
      </c>
      <c r="AQ1310" s="17"/>
      <c r="AR1310" s="17">
        <v>6.1687458923360097E-2</v>
      </c>
      <c r="AS1310" s="17"/>
      <c r="AT1310" s="17">
        <v>6.8370121314677096E-2</v>
      </c>
      <c r="AU1310" s="17"/>
      <c r="AV1310" s="17">
        <v>4.7269337660934503E-2</v>
      </c>
      <c r="AW1310" s="17"/>
      <c r="AX1310" s="17">
        <v>8.4820832451145606E-2</v>
      </c>
      <c r="AY1310" s="17">
        <v>3.8201076508921197E-2</v>
      </c>
      <c r="AZ1310" s="17"/>
      <c r="BA1310" s="17">
        <v>0.118599484330584</v>
      </c>
      <c r="BB1310" s="17">
        <v>6.4789594307507997E-2</v>
      </c>
    </row>
    <row r="1311" spans="2:54">
      <c r="C1311" s="17"/>
      <c r="D1311" s="17"/>
      <c r="E1311" s="17"/>
      <c r="F1311" s="17"/>
      <c r="G1311" s="17"/>
      <c r="H1311" s="17"/>
      <c r="I1311" s="17"/>
      <c r="J1311" s="17"/>
      <c r="K1311" s="17"/>
      <c r="L1311" s="17"/>
      <c r="M1311" s="17"/>
      <c r="N1311" s="17"/>
      <c r="O1311" s="17"/>
      <c r="P1311" s="17"/>
      <c r="Q1311" s="17"/>
      <c r="R1311" s="17"/>
      <c r="S1311" s="17"/>
      <c r="T1311" s="17"/>
      <c r="U1311" s="17"/>
      <c r="V1311" s="17"/>
      <c r="W1311" s="17"/>
      <c r="X1311" s="17"/>
      <c r="Y1311" s="17"/>
      <c r="Z1311" s="17"/>
      <c r="AA1311" s="17"/>
      <c r="AB1311" s="17"/>
      <c r="AC1311" s="17"/>
      <c r="AD1311" s="17"/>
      <c r="AE1311" s="17"/>
      <c r="AF1311" s="17"/>
      <c r="AG1311" s="17"/>
      <c r="AH1311" s="17"/>
      <c r="AI1311" s="17"/>
      <c r="AJ1311" s="17"/>
      <c r="AK1311" s="17"/>
      <c r="AL1311" s="17"/>
      <c r="AM1311" s="17"/>
      <c r="AN1311" s="17"/>
      <c r="AO1311" s="17"/>
      <c r="AP1311" s="17"/>
      <c r="AQ1311" s="17"/>
      <c r="AR1311" s="17"/>
      <c r="AS1311" s="17"/>
      <c r="AT1311" s="17"/>
      <c r="AU1311" s="17"/>
      <c r="AV1311" s="17"/>
      <c r="AW1311" s="17"/>
      <c r="AX1311" s="17"/>
      <c r="AY1311" s="17"/>
      <c r="AZ1311" s="17"/>
      <c r="BA1311" s="17"/>
      <c r="BB1311" s="17"/>
    </row>
    <row r="1312" spans="2:54">
      <c r="B1312" s="6" t="s">
        <v>401</v>
      </c>
      <c r="C1312" s="17"/>
      <c r="D1312" s="17"/>
      <c r="E1312" s="17"/>
      <c r="F1312" s="17"/>
      <c r="G1312" s="17"/>
      <c r="H1312" s="17"/>
      <c r="I1312" s="17"/>
      <c r="J1312" s="17"/>
      <c r="K1312" s="17"/>
      <c r="L1312" s="17"/>
      <c r="M1312" s="17"/>
      <c r="N1312" s="17"/>
      <c r="O1312" s="17"/>
      <c r="P1312" s="17"/>
      <c r="Q1312" s="17"/>
      <c r="R1312" s="17"/>
      <c r="S1312" s="17"/>
      <c r="T1312" s="17"/>
      <c r="U1312" s="17"/>
      <c r="V1312" s="17"/>
      <c r="W1312" s="17"/>
      <c r="X1312" s="17"/>
      <c r="Y1312" s="17"/>
      <c r="Z1312" s="17"/>
      <c r="AA1312" s="17"/>
      <c r="AB1312" s="17"/>
      <c r="AC1312" s="17"/>
      <c r="AD1312" s="17"/>
      <c r="AE1312" s="17"/>
      <c r="AF1312" s="17"/>
      <c r="AG1312" s="17"/>
      <c r="AH1312" s="17"/>
      <c r="AI1312" s="17"/>
      <c r="AJ1312" s="17"/>
      <c r="AK1312" s="17"/>
      <c r="AL1312" s="17"/>
      <c r="AM1312" s="17"/>
      <c r="AN1312" s="17"/>
      <c r="AO1312" s="17"/>
      <c r="AP1312" s="17"/>
      <c r="AQ1312" s="17"/>
      <c r="AR1312" s="17"/>
      <c r="AS1312" s="17"/>
      <c r="AT1312" s="17"/>
      <c r="AU1312" s="17"/>
      <c r="AV1312" s="17"/>
      <c r="AW1312" s="17"/>
      <c r="AX1312" s="17"/>
      <c r="AY1312" s="17"/>
      <c r="AZ1312" s="17"/>
      <c r="BA1312" s="17"/>
      <c r="BB1312" s="17"/>
    </row>
    <row r="1313" spans="2:54">
      <c r="B1313" s="24" t="s">
        <v>29</v>
      </c>
      <c r="C1313" s="17"/>
      <c r="D1313" s="17"/>
      <c r="E1313" s="17"/>
      <c r="F1313" s="17"/>
      <c r="G1313" s="17"/>
      <c r="H1313" s="17"/>
      <c r="I1313" s="17"/>
      <c r="J1313" s="17"/>
      <c r="K1313" s="17"/>
      <c r="L1313" s="17"/>
      <c r="M1313" s="17"/>
      <c r="N1313" s="17"/>
      <c r="O1313" s="17"/>
      <c r="P1313" s="17"/>
      <c r="Q1313" s="17"/>
      <c r="R1313" s="17"/>
      <c r="S1313" s="17"/>
      <c r="T1313" s="17"/>
      <c r="U1313" s="17"/>
      <c r="V1313" s="17"/>
      <c r="W1313" s="17"/>
      <c r="X1313" s="17"/>
      <c r="Y1313" s="17"/>
      <c r="Z1313" s="17"/>
      <c r="AA1313" s="17"/>
      <c r="AB1313" s="17"/>
      <c r="AC1313" s="17"/>
      <c r="AD1313" s="17"/>
      <c r="AE1313" s="17"/>
      <c r="AF1313" s="17"/>
      <c r="AG1313" s="17"/>
      <c r="AH1313" s="17"/>
      <c r="AI1313" s="17"/>
      <c r="AJ1313" s="17"/>
      <c r="AK1313" s="17"/>
      <c r="AL1313" s="17"/>
      <c r="AM1313" s="17"/>
      <c r="AN1313" s="17"/>
      <c r="AO1313" s="17"/>
      <c r="AP1313" s="17"/>
      <c r="AQ1313" s="17"/>
      <c r="AR1313" s="17"/>
      <c r="AS1313" s="17"/>
      <c r="AT1313" s="17"/>
      <c r="AU1313" s="17"/>
      <c r="AV1313" s="17"/>
      <c r="AW1313" s="17"/>
      <c r="AX1313" s="17"/>
      <c r="AY1313" s="17"/>
      <c r="AZ1313" s="17"/>
      <c r="BA1313" s="17"/>
      <c r="BB1313" s="17"/>
    </row>
    <row r="1314" spans="2:54">
      <c r="B1314" t="s">
        <v>413</v>
      </c>
      <c r="C1314" s="17">
        <v>0.43839616222240002</v>
      </c>
      <c r="D1314" s="17">
        <v>0.467464987429632</v>
      </c>
      <c r="E1314" s="17">
        <v>0.40968203372568501</v>
      </c>
      <c r="F1314" s="17"/>
      <c r="G1314" s="17">
        <v>0.51619981072556698</v>
      </c>
      <c r="H1314" s="17">
        <v>0.54922533055608302</v>
      </c>
      <c r="I1314" s="17">
        <v>0.48310882875898697</v>
      </c>
      <c r="J1314" s="17">
        <v>0.40898769082686798</v>
      </c>
      <c r="K1314" s="17">
        <v>0.32241401381625101</v>
      </c>
      <c r="L1314" s="17">
        <v>0.36087631946304799</v>
      </c>
      <c r="M1314" s="17"/>
      <c r="N1314" s="17">
        <v>0.50129331262447796</v>
      </c>
      <c r="O1314" s="17">
        <v>0.409749927268521</v>
      </c>
      <c r="P1314" s="17">
        <v>0.44911124356462501</v>
      </c>
      <c r="Q1314" s="17">
        <v>0.39097721831828097</v>
      </c>
      <c r="R1314" s="17"/>
      <c r="S1314" s="17">
        <v>0.53838478256895295</v>
      </c>
      <c r="T1314" s="17">
        <v>0.34610307812913899</v>
      </c>
      <c r="U1314" s="17">
        <v>0.39240861543142103</v>
      </c>
      <c r="V1314" s="17">
        <v>0.48382371476476899</v>
      </c>
      <c r="W1314" s="17">
        <v>0.42053638214092598</v>
      </c>
      <c r="X1314" s="17">
        <v>0.40687030630975202</v>
      </c>
      <c r="Y1314" s="17">
        <v>0.39788328141528401</v>
      </c>
      <c r="Z1314" s="17">
        <v>0.48542896962274001</v>
      </c>
      <c r="AA1314" s="17">
        <v>0.48140586441477401</v>
      </c>
      <c r="AB1314" s="17">
        <v>0.400182170640215</v>
      </c>
      <c r="AC1314" s="17">
        <v>0.46344635972225701</v>
      </c>
      <c r="AD1314" s="17">
        <v>0.455788050643471</v>
      </c>
      <c r="AE1314" s="17"/>
      <c r="AF1314" s="17">
        <v>0.57241570361113403</v>
      </c>
      <c r="AG1314" s="17">
        <v>0.38833293365835397</v>
      </c>
      <c r="AH1314" s="17">
        <v>0.42924899596591698</v>
      </c>
      <c r="AI1314" s="17">
        <v>0.43069785345650602</v>
      </c>
      <c r="AJ1314" s="17">
        <v>0.34551185846847199</v>
      </c>
      <c r="AK1314" s="17"/>
      <c r="AL1314" s="17">
        <v>0.35100344761989999</v>
      </c>
      <c r="AM1314" s="17">
        <v>0.422504314530323</v>
      </c>
      <c r="AN1314" s="17">
        <v>0.48802501616520499</v>
      </c>
      <c r="AO1314" s="17">
        <v>0.58982083514769001</v>
      </c>
      <c r="AP1314" s="17">
        <v>0.66479296156251899</v>
      </c>
      <c r="AQ1314" s="17"/>
      <c r="AR1314" s="17">
        <v>0.57569387866551702</v>
      </c>
      <c r="AS1314" s="17"/>
      <c r="AT1314" s="17">
        <v>0.57608713569926595</v>
      </c>
      <c r="AU1314" s="17"/>
      <c r="AV1314" s="17">
        <v>0.61574358078417701</v>
      </c>
      <c r="AW1314" s="17"/>
      <c r="AX1314" s="17">
        <v>0.53852547462437905</v>
      </c>
      <c r="AY1314" s="17">
        <v>0.54288907310437895</v>
      </c>
      <c r="AZ1314" s="17"/>
      <c r="BA1314" s="17">
        <v>0.38295724575138002</v>
      </c>
      <c r="BB1314" s="17">
        <v>0.478512005988244</v>
      </c>
    </row>
    <row r="1315" spans="2:54">
      <c r="B1315" t="s">
        <v>414</v>
      </c>
      <c r="C1315" s="17">
        <v>0.38664561782567303</v>
      </c>
      <c r="D1315" s="17">
        <v>0.38686598220795199</v>
      </c>
      <c r="E1315" s="17">
        <v>0.38707874610968301</v>
      </c>
      <c r="F1315" s="17"/>
      <c r="G1315" s="17">
        <v>0.38038250183991301</v>
      </c>
      <c r="H1315" s="17">
        <v>0.32643699227558098</v>
      </c>
      <c r="I1315" s="17">
        <v>0.35543460965124601</v>
      </c>
      <c r="J1315" s="17">
        <v>0.39134613924197498</v>
      </c>
      <c r="K1315" s="17">
        <v>0.43935793492578301</v>
      </c>
      <c r="L1315" s="17">
        <v>0.42668453810041901</v>
      </c>
      <c r="M1315" s="17"/>
      <c r="N1315" s="17">
        <v>0.37151857180735898</v>
      </c>
      <c r="O1315" s="17">
        <v>0.392647035770393</v>
      </c>
      <c r="P1315" s="17">
        <v>0.39865603679933498</v>
      </c>
      <c r="Q1315" s="17">
        <v>0.39045895049535501</v>
      </c>
      <c r="R1315" s="17"/>
      <c r="S1315" s="17">
        <v>0.32966632149895397</v>
      </c>
      <c r="T1315" s="17">
        <v>0.455815199474914</v>
      </c>
      <c r="U1315" s="17">
        <v>0.434191278351786</v>
      </c>
      <c r="V1315" s="17">
        <v>0.35890013885358601</v>
      </c>
      <c r="W1315" s="17">
        <v>0.420379581261699</v>
      </c>
      <c r="X1315" s="17">
        <v>0.41308661710750799</v>
      </c>
      <c r="Y1315" s="17">
        <v>0.37708030179534102</v>
      </c>
      <c r="Z1315" s="17">
        <v>0.35016284707784301</v>
      </c>
      <c r="AA1315" s="17">
        <v>0.35406334127015598</v>
      </c>
      <c r="AB1315" s="17">
        <v>0.396745920917291</v>
      </c>
      <c r="AC1315" s="17">
        <v>0.34495051139753102</v>
      </c>
      <c r="AD1315" s="17">
        <v>0.38342734857914501</v>
      </c>
      <c r="AE1315" s="17"/>
      <c r="AF1315" s="17">
        <v>0.29887541177423199</v>
      </c>
      <c r="AG1315" s="17">
        <v>0.45397736056780802</v>
      </c>
      <c r="AH1315" s="17">
        <v>0.37330868674809398</v>
      </c>
      <c r="AI1315" s="17">
        <v>0.44159798384959398</v>
      </c>
      <c r="AJ1315" s="17">
        <v>0.47463988434832799</v>
      </c>
      <c r="AK1315" s="17"/>
      <c r="AL1315" s="17">
        <v>0.40964486059820798</v>
      </c>
      <c r="AM1315" s="17">
        <v>0.40143001261582401</v>
      </c>
      <c r="AN1315" s="17">
        <v>0.367417311165881</v>
      </c>
      <c r="AO1315" s="17">
        <v>0.330961778666928</v>
      </c>
      <c r="AP1315" s="17">
        <v>0.233556613696701</v>
      </c>
      <c r="AQ1315" s="17"/>
      <c r="AR1315" s="17">
        <v>0.332258117684537</v>
      </c>
      <c r="AS1315" s="17"/>
      <c r="AT1315" s="17">
        <v>0.347761581615187</v>
      </c>
      <c r="AU1315" s="17"/>
      <c r="AV1315" s="17">
        <v>0.28738269982006098</v>
      </c>
      <c r="AW1315" s="17"/>
      <c r="AX1315" s="17">
        <v>0.345092555963189</v>
      </c>
      <c r="AY1315" s="17">
        <v>0.30956174868790998</v>
      </c>
      <c r="AZ1315" s="17"/>
      <c r="BA1315" s="17">
        <v>0.44676782452576502</v>
      </c>
      <c r="BB1315" s="17">
        <v>0.36297780780705502</v>
      </c>
    </row>
    <row r="1316" spans="2:54">
      <c r="B1316" t="s">
        <v>115</v>
      </c>
      <c r="C1316" s="17">
        <v>0.17495821995192701</v>
      </c>
      <c r="D1316" s="17">
        <v>0.14566903036241599</v>
      </c>
      <c r="E1316" s="17">
        <v>0.203239220164633</v>
      </c>
      <c r="F1316" s="17"/>
      <c r="G1316" s="17">
        <v>0.10341768743452</v>
      </c>
      <c r="H1316" s="17">
        <v>0.12433767716833601</v>
      </c>
      <c r="I1316" s="17">
        <v>0.16145656158976601</v>
      </c>
      <c r="J1316" s="17">
        <v>0.19966616993115699</v>
      </c>
      <c r="K1316" s="17">
        <v>0.23822805125796601</v>
      </c>
      <c r="L1316" s="17">
        <v>0.212439142436533</v>
      </c>
      <c r="M1316" s="17"/>
      <c r="N1316" s="17">
        <v>0.12718811556816301</v>
      </c>
      <c r="O1316" s="17">
        <v>0.197603036961086</v>
      </c>
      <c r="P1316" s="17">
        <v>0.15223271963603999</v>
      </c>
      <c r="Q1316" s="17">
        <v>0.21856383118636399</v>
      </c>
      <c r="R1316" s="17"/>
      <c r="S1316" s="17">
        <v>0.131948895932093</v>
      </c>
      <c r="T1316" s="17">
        <v>0.19808172239594801</v>
      </c>
      <c r="U1316" s="17">
        <v>0.173400106216794</v>
      </c>
      <c r="V1316" s="17">
        <v>0.157276146381645</v>
      </c>
      <c r="W1316" s="17">
        <v>0.15908403659737499</v>
      </c>
      <c r="X1316" s="17">
        <v>0.18004307658273999</v>
      </c>
      <c r="Y1316" s="17">
        <v>0.225036416789375</v>
      </c>
      <c r="Z1316" s="17">
        <v>0.164408183299418</v>
      </c>
      <c r="AA1316" s="17">
        <v>0.16453079431507101</v>
      </c>
      <c r="AB1316" s="17">
        <v>0.20307190844249301</v>
      </c>
      <c r="AC1316" s="17">
        <v>0.191603128880212</v>
      </c>
      <c r="AD1316" s="17">
        <v>0.16078460077738499</v>
      </c>
      <c r="AE1316" s="17"/>
      <c r="AF1316" s="17">
        <v>0.12870888461463401</v>
      </c>
      <c r="AG1316" s="17">
        <v>0.15768970577383801</v>
      </c>
      <c r="AH1316" s="17">
        <v>0.19744231728598899</v>
      </c>
      <c r="AI1316" s="17">
        <v>0.1277041626939</v>
      </c>
      <c r="AJ1316" s="17">
        <v>0.17984825718319999</v>
      </c>
      <c r="AK1316" s="17"/>
      <c r="AL1316" s="17">
        <v>0.239351691781892</v>
      </c>
      <c r="AM1316" s="17">
        <v>0.17606567285385399</v>
      </c>
      <c r="AN1316" s="17">
        <v>0.144557672668915</v>
      </c>
      <c r="AO1316" s="17">
        <v>7.9217386185381405E-2</v>
      </c>
      <c r="AP1316" s="17">
        <v>0.101650424740779</v>
      </c>
      <c r="AQ1316" s="17"/>
      <c r="AR1316" s="17">
        <v>9.2048003649945698E-2</v>
      </c>
      <c r="AS1316" s="17"/>
      <c r="AT1316" s="17">
        <v>7.61512826855478E-2</v>
      </c>
      <c r="AU1316" s="17"/>
      <c r="AV1316" s="17">
        <v>9.6873719395761296E-2</v>
      </c>
      <c r="AW1316" s="17"/>
      <c r="AX1316" s="17">
        <v>0.11638196941243199</v>
      </c>
      <c r="AY1316" s="17">
        <v>0.14754917820771199</v>
      </c>
      <c r="AZ1316" s="17"/>
      <c r="BA1316" s="17">
        <v>0.17027492972285499</v>
      </c>
      <c r="BB1316" s="17">
        <v>0.158510186204701</v>
      </c>
    </row>
    <row r="1317" spans="2:54">
      <c r="C1317" s="17"/>
      <c r="D1317" s="17"/>
      <c r="E1317" s="17"/>
      <c r="F1317" s="17"/>
      <c r="G1317" s="17"/>
      <c r="H1317" s="17"/>
      <c r="I1317" s="17"/>
      <c r="J1317" s="17"/>
      <c r="K1317" s="17"/>
      <c r="L1317" s="17"/>
      <c r="M1317" s="17"/>
      <c r="N1317" s="17"/>
      <c r="O1317" s="17"/>
      <c r="P1317" s="17"/>
      <c r="Q1317" s="17"/>
      <c r="R1317" s="17"/>
      <c r="S1317" s="17"/>
      <c r="T1317" s="17"/>
      <c r="U1317" s="17"/>
      <c r="V1317" s="17"/>
      <c r="W1317" s="17"/>
      <c r="X1317" s="17"/>
      <c r="Y1317" s="17"/>
      <c r="Z1317" s="17"/>
      <c r="AA1317" s="17"/>
      <c r="AB1317" s="17"/>
      <c r="AC1317" s="17"/>
      <c r="AD1317" s="17"/>
      <c r="AE1317" s="17"/>
      <c r="AF1317" s="17"/>
      <c r="AG1317" s="17"/>
      <c r="AH1317" s="17"/>
      <c r="AI1317" s="17"/>
      <c r="AJ1317" s="17"/>
      <c r="AK1317" s="17"/>
      <c r="AL1317" s="17"/>
      <c r="AM1317" s="17"/>
      <c r="AN1317" s="17"/>
      <c r="AO1317" s="17"/>
      <c r="AP1317" s="17"/>
      <c r="AQ1317" s="17"/>
      <c r="AR1317" s="17"/>
      <c r="AS1317" s="17"/>
      <c r="AT1317" s="17"/>
      <c r="AU1317" s="17"/>
      <c r="AV1317" s="17"/>
      <c r="AW1317" s="17"/>
      <c r="AX1317" s="17"/>
      <c r="AY1317" s="17"/>
      <c r="AZ1317" s="17"/>
      <c r="BA1317" s="17"/>
      <c r="BB1317" s="17"/>
    </row>
    <row r="1318" spans="2:54">
      <c r="B1318" s="6" t="s">
        <v>328</v>
      </c>
      <c r="C1318" s="17"/>
      <c r="D1318" s="17"/>
      <c r="E1318" s="17"/>
      <c r="F1318" s="17"/>
      <c r="G1318" s="17"/>
      <c r="H1318" s="17"/>
      <c r="I1318" s="17"/>
      <c r="J1318" s="17"/>
      <c r="K1318" s="17"/>
      <c r="L1318" s="17"/>
      <c r="M1318" s="17"/>
      <c r="N1318" s="17"/>
      <c r="O1318" s="17"/>
      <c r="P1318" s="17"/>
      <c r="Q1318" s="17"/>
      <c r="R1318" s="17"/>
      <c r="S1318" s="17"/>
      <c r="T1318" s="17"/>
      <c r="U1318" s="17"/>
      <c r="V1318" s="17"/>
      <c r="W1318" s="17"/>
      <c r="X1318" s="17"/>
      <c r="Y1318" s="17"/>
      <c r="Z1318" s="17"/>
      <c r="AA1318" s="17"/>
      <c r="AB1318" s="17"/>
      <c r="AC1318" s="17"/>
      <c r="AD1318" s="17"/>
      <c r="AE1318" s="17"/>
      <c r="AF1318" s="17"/>
      <c r="AG1318" s="17"/>
      <c r="AH1318" s="17"/>
      <c r="AI1318" s="17"/>
      <c r="AJ1318" s="17"/>
      <c r="AK1318" s="17"/>
      <c r="AL1318" s="17"/>
      <c r="AM1318" s="17"/>
      <c r="AN1318" s="17"/>
      <c r="AO1318" s="17"/>
      <c r="AP1318" s="17"/>
      <c r="AQ1318" s="17"/>
      <c r="AR1318" s="17"/>
      <c r="AS1318" s="17"/>
      <c r="AT1318" s="17"/>
      <c r="AU1318" s="17"/>
      <c r="AV1318" s="17"/>
      <c r="AW1318" s="17"/>
      <c r="AX1318" s="17"/>
      <c r="AY1318" s="17"/>
      <c r="AZ1318" s="17"/>
      <c r="BA1318" s="17"/>
      <c r="BB1318" s="17"/>
    </row>
    <row r="1319" spans="2:54">
      <c r="B1319" s="24" t="s">
        <v>29</v>
      </c>
      <c r="C1319" s="17"/>
      <c r="D1319" s="17"/>
      <c r="E1319" s="17"/>
      <c r="F1319" s="17"/>
      <c r="G1319" s="17"/>
      <c r="H1319" s="17"/>
      <c r="I1319" s="17"/>
      <c r="J1319" s="17"/>
      <c r="K1319" s="17"/>
      <c r="L1319" s="17"/>
      <c r="M1319" s="17"/>
      <c r="N1319" s="17"/>
      <c r="O1319" s="17"/>
      <c r="P1319" s="17"/>
      <c r="Q1319" s="17"/>
      <c r="R1319" s="17"/>
      <c r="S1319" s="17"/>
      <c r="T1319" s="17"/>
      <c r="U1319" s="17"/>
      <c r="V1319" s="17"/>
      <c r="W1319" s="17"/>
      <c r="X1319" s="17"/>
      <c r="Y1319" s="17"/>
      <c r="Z1319" s="17"/>
      <c r="AA1319" s="17"/>
      <c r="AB1319" s="17"/>
      <c r="AC1319" s="17"/>
      <c r="AD1319" s="17"/>
      <c r="AE1319" s="17"/>
      <c r="AF1319" s="17"/>
      <c r="AG1319" s="17"/>
      <c r="AH1319" s="17"/>
      <c r="AI1319" s="17"/>
      <c r="AJ1319" s="17"/>
      <c r="AK1319" s="17"/>
      <c r="AL1319" s="17"/>
      <c r="AM1319" s="17"/>
      <c r="AN1319" s="17"/>
      <c r="AO1319" s="17"/>
      <c r="AP1319" s="17"/>
      <c r="AQ1319" s="17"/>
      <c r="AR1319" s="17"/>
      <c r="AS1319" s="17"/>
      <c r="AT1319" s="17"/>
      <c r="AU1319" s="17"/>
      <c r="AV1319" s="17"/>
      <c r="AW1319" s="17"/>
      <c r="AX1319" s="17"/>
      <c r="AY1319" s="17"/>
      <c r="AZ1319" s="17"/>
      <c r="BA1319" s="17"/>
      <c r="BB1319" s="17"/>
    </row>
    <row r="1320" spans="2:54">
      <c r="B1320" t="s">
        <v>415</v>
      </c>
      <c r="C1320" s="17">
        <v>0.53157331697925303</v>
      </c>
      <c r="D1320" s="17">
        <v>0.58753070229952897</v>
      </c>
      <c r="E1320" s="17">
        <v>0.47638604276726298</v>
      </c>
      <c r="F1320" s="17"/>
      <c r="G1320" s="17">
        <v>0.54289812610404597</v>
      </c>
      <c r="H1320" s="17">
        <v>0.55554235751247205</v>
      </c>
      <c r="I1320" s="17">
        <v>0.49305902200944601</v>
      </c>
      <c r="J1320" s="17">
        <v>0.483957727174054</v>
      </c>
      <c r="K1320" s="17">
        <v>0.53947848089557304</v>
      </c>
      <c r="L1320" s="17">
        <v>0.56866118524474296</v>
      </c>
      <c r="M1320" s="17"/>
      <c r="N1320" s="17">
        <v>0.632865703741744</v>
      </c>
      <c r="O1320" s="17">
        <v>0.51393952591749603</v>
      </c>
      <c r="P1320" s="17">
        <v>0.50480534070842498</v>
      </c>
      <c r="Q1320" s="17">
        <v>0.46768077780133499</v>
      </c>
      <c r="R1320" s="17"/>
      <c r="S1320" s="17">
        <v>0.55723848974412704</v>
      </c>
      <c r="T1320" s="17">
        <v>0.53429637538585795</v>
      </c>
      <c r="U1320" s="17">
        <v>0.54300648426772202</v>
      </c>
      <c r="V1320" s="17">
        <v>0.55795302923388101</v>
      </c>
      <c r="W1320" s="17">
        <v>0.51176994777280105</v>
      </c>
      <c r="X1320" s="17">
        <v>0.53152391035964797</v>
      </c>
      <c r="Y1320" s="17">
        <v>0.53120137485512897</v>
      </c>
      <c r="Z1320" s="17">
        <v>0.50056026410576104</v>
      </c>
      <c r="AA1320" s="17">
        <v>0.57757634636473498</v>
      </c>
      <c r="AB1320" s="17">
        <v>0.50272132684289095</v>
      </c>
      <c r="AC1320" s="17">
        <v>0.508571958235847</v>
      </c>
      <c r="AD1320" s="17">
        <v>0.33580700665365698</v>
      </c>
      <c r="AE1320" s="17"/>
      <c r="AF1320" s="17">
        <v>0.62266684981623799</v>
      </c>
      <c r="AG1320" s="17">
        <v>0.52297309632101696</v>
      </c>
      <c r="AH1320" s="17">
        <v>0.56606637062970599</v>
      </c>
      <c r="AI1320" s="17">
        <v>0.56564183158544101</v>
      </c>
      <c r="AJ1320" s="17">
        <v>0.45130703899725799</v>
      </c>
      <c r="AK1320" s="17"/>
      <c r="AL1320" s="17">
        <v>0.45895045490493003</v>
      </c>
      <c r="AM1320" s="17">
        <v>0.51205671515657103</v>
      </c>
      <c r="AN1320" s="17">
        <v>0.59010490781177305</v>
      </c>
      <c r="AO1320" s="17">
        <v>0.61868301221408395</v>
      </c>
      <c r="AP1320" s="17">
        <v>0.62348460849034504</v>
      </c>
      <c r="AQ1320" s="17"/>
      <c r="AR1320" s="17">
        <v>0.59745094216542804</v>
      </c>
      <c r="AS1320" s="17"/>
      <c r="AT1320" s="17">
        <v>0.60353276134295497</v>
      </c>
      <c r="AU1320" s="17"/>
      <c r="AV1320" s="17">
        <v>0.64669974478377201</v>
      </c>
      <c r="AW1320" s="17"/>
      <c r="AX1320" s="17">
        <v>0.56389364794758301</v>
      </c>
      <c r="AY1320" s="17">
        <v>0.58522792110000299</v>
      </c>
      <c r="AZ1320" s="17"/>
      <c r="BA1320" s="17">
        <v>0.493531215118725</v>
      </c>
      <c r="BB1320" s="17">
        <v>0.59187450171427503</v>
      </c>
    </row>
    <row r="1321" spans="2:54">
      <c r="B1321" t="s">
        <v>416</v>
      </c>
      <c r="C1321" s="17">
        <v>0.306971276904418</v>
      </c>
      <c r="D1321" s="17">
        <v>0.28365990458293999</v>
      </c>
      <c r="E1321" s="17">
        <v>0.33122466618302498</v>
      </c>
      <c r="F1321" s="17"/>
      <c r="G1321" s="17">
        <v>0.34162397950017698</v>
      </c>
      <c r="H1321" s="17">
        <v>0.32826458882859999</v>
      </c>
      <c r="I1321" s="17">
        <v>0.34706224308511502</v>
      </c>
      <c r="J1321" s="17">
        <v>0.33445519926641498</v>
      </c>
      <c r="K1321" s="17">
        <v>0.24972667908969701</v>
      </c>
      <c r="L1321" s="17">
        <v>0.25039965433501898</v>
      </c>
      <c r="M1321" s="17"/>
      <c r="N1321" s="17">
        <v>0.26588325734311802</v>
      </c>
      <c r="O1321" s="17">
        <v>0.31430572559006997</v>
      </c>
      <c r="P1321" s="17">
        <v>0.35471971642571098</v>
      </c>
      <c r="Q1321" s="17">
        <v>0.302258476347881</v>
      </c>
      <c r="R1321" s="17"/>
      <c r="S1321" s="17">
        <v>0.33514841893859798</v>
      </c>
      <c r="T1321" s="17">
        <v>0.28711417307161702</v>
      </c>
      <c r="U1321" s="17">
        <v>0.26409883691997998</v>
      </c>
      <c r="V1321" s="17">
        <v>0.29658094767951299</v>
      </c>
      <c r="W1321" s="17">
        <v>0.33094721214812201</v>
      </c>
      <c r="X1321" s="17">
        <v>0.29121201222808202</v>
      </c>
      <c r="Y1321" s="17">
        <v>0.30628223575726399</v>
      </c>
      <c r="Z1321" s="17">
        <v>0.324860149422322</v>
      </c>
      <c r="AA1321" s="17">
        <v>0.27667973592006601</v>
      </c>
      <c r="AB1321" s="17">
        <v>0.303772485286673</v>
      </c>
      <c r="AC1321" s="17">
        <v>0.28954661858948399</v>
      </c>
      <c r="AD1321" s="17">
        <v>0.52567676369640304</v>
      </c>
      <c r="AE1321" s="17"/>
      <c r="AF1321" s="17">
        <v>0.28056053288682697</v>
      </c>
      <c r="AG1321" s="17">
        <v>0.33919934532166601</v>
      </c>
      <c r="AH1321" s="17">
        <v>0.22704691848660899</v>
      </c>
      <c r="AI1321" s="17">
        <v>0.29397762061947402</v>
      </c>
      <c r="AJ1321" s="17">
        <v>0.374013398892174</v>
      </c>
      <c r="AK1321" s="17"/>
      <c r="AL1321" s="17">
        <v>0.32584274864097901</v>
      </c>
      <c r="AM1321" s="17">
        <v>0.32321703853983502</v>
      </c>
      <c r="AN1321" s="17">
        <v>0.28321584012756201</v>
      </c>
      <c r="AO1321" s="17">
        <v>0.30411560015626199</v>
      </c>
      <c r="AP1321" s="17">
        <v>0.266371372287729</v>
      </c>
      <c r="AQ1321" s="17"/>
      <c r="AR1321" s="17">
        <v>0.33271907527065703</v>
      </c>
      <c r="AS1321" s="17"/>
      <c r="AT1321" s="17">
        <v>0.32059711552465803</v>
      </c>
      <c r="AU1321" s="17"/>
      <c r="AV1321" s="17">
        <v>0.29895168233664199</v>
      </c>
      <c r="AW1321" s="17"/>
      <c r="AX1321" s="17">
        <v>0.345884175672661</v>
      </c>
      <c r="AY1321" s="17">
        <v>0.30138798736088801</v>
      </c>
      <c r="AZ1321" s="17"/>
      <c r="BA1321" s="17">
        <v>0.34163403011947002</v>
      </c>
      <c r="BB1321" s="17">
        <v>0.27330866241503199</v>
      </c>
    </row>
    <row r="1322" spans="2:54">
      <c r="B1322" t="s">
        <v>130</v>
      </c>
      <c r="C1322" s="17">
        <v>0.161455406116329</v>
      </c>
      <c r="D1322" s="17">
        <v>0.12880939311753201</v>
      </c>
      <c r="E1322" s="17">
        <v>0.192389291049712</v>
      </c>
      <c r="F1322" s="17"/>
      <c r="G1322" s="17">
        <v>0.11547789439577701</v>
      </c>
      <c r="H1322" s="17">
        <v>0.116193053658928</v>
      </c>
      <c r="I1322" s="17">
        <v>0.15987873490544</v>
      </c>
      <c r="J1322" s="17">
        <v>0.18158707355952999</v>
      </c>
      <c r="K1322" s="17">
        <v>0.21079484001473001</v>
      </c>
      <c r="L1322" s="17">
        <v>0.180939160420238</v>
      </c>
      <c r="M1322" s="17"/>
      <c r="N1322" s="17">
        <v>0.10125103891513899</v>
      </c>
      <c r="O1322" s="17">
        <v>0.171754748492434</v>
      </c>
      <c r="P1322" s="17">
        <v>0.14047494286586401</v>
      </c>
      <c r="Q1322" s="17">
        <v>0.23006074585078401</v>
      </c>
      <c r="R1322" s="17"/>
      <c r="S1322" s="17">
        <v>0.10761309131727501</v>
      </c>
      <c r="T1322" s="17">
        <v>0.17858945154252501</v>
      </c>
      <c r="U1322" s="17">
        <v>0.19289467881229799</v>
      </c>
      <c r="V1322" s="17">
        <v>0.145466023086607</v>
      </c>
      <c r="W1322" s="17">
        <v>0.157282840079077</v>
      </c>
      <c r="X1322" s="17">
        <v>0.17726407741226899</v>
      </c>
      <c r="Y1322" s="17">
        <v>0.16251638938760701</v>
      </c>
      <c r="Z1322" s="17">
        <v>0.17457958647191599</v>
      </c>
      <c r="AA1322" s="17">
        <v>0.14574391771520001</v>
      </c>
      <c r="AB1322" s="17">
        <v>0.193506187870436</v>
      </c>
      <c r="AC1322" s="17">
        <v>0.20188142317466901</v>
      </c>
      <c r="AD1322" s="17">
        <v>0.13851622964994001</v>
      </c>
      <c r="AE1322" s="17"/>
      <c r="AF1322" s="17">
        <v>9.6772617296935301E-2</v>
      </c>
      <c r="AG1322" s="17">
        <v>0.137827558357317</v>
      </c>
      <c r="AH1322" s="17">
        <v>0.20688671088368499</v>
      </c>
      <c r="AI1322" s="17">
        <v>0.14038054779508499</v>
      </c>
      <c r="AJ1322" s="17">
        <v>0.17467956211056801</v>
      </c>
      <c r="AK1322" s="17"/>
      <c r="AL1322" s="17">
        <v>0.21520679645409099</v>
      </c>
      <c r="AM1322" s="17">
        <v>0.164726246303593</v>
      </c>
      <c r="AN1322" s="17">
        <v>0.12667925206066399</v>
      </c>
      <c r="AO1322" s="17">
        <v>7.7201387629654103E-2</v>
      </c>
      <c r="AP1322" s="17">
        <v>0.110144019221926</v>
      </c>
      <c r="AQ1322" s="17"/>
      <c r="AR1322" s="17">
        <v>6.9829982563914705E-2</v>
      </c>
      <c r="AS1322" s="17"/>
      <c r="AT1322" s="17">
        <v>7.5870123132387196E-2</v>
      </c>
      <c r="AU1322" s="17"/>
      <c r="AV1322" s="17">
        <v>5.4348572879586103E-2</v>
      </c>
      <c r="AW1322" s="17"/>
      <c r="AX1322" s="17">
        <v>9.02221763797557E-2</v>
      </c>
      <c r="AY1322" s="17">
        <v>0.113384091539108</v>
      </c>
      <c r="AZ1322" s="17"/>
      <c r="BA1322" s="17">
        <v>0.16483475476180501</v>
      </c>
      <c r="BB1322" s="17">
        <v>0.13481683587069301</v>
      </c>
    </row>
    <row r="1323" spans="2:54">
      <c r="C1323" s="17"/>
      <c r="D1323" s="17"/>
      <c r="E1323" s="17"/>
      <c r="F1323" s="17"/>
      <c r="G1323" s="17"/>
      <c r="H1323" s="17"/>
      <c r="I1323" s="17"/>
      <c r="J1323" s="17"/>
      <c r="K1323" s="17"/>
      <c r="L1323" s="17"/>
      <c r="M1323" s="17"/>
      <c r="N1323" s="17"/>
      <c r="O1323" s="17"/>
      <c r="P1323" s="17"/>
      <c r="Q1323" s="17"/>
      <c r="R1323" s="17"/>
      <c r="S1323" s="17"/>
      <c r="T1323" s="17"/>
      <c r="U1323" s="17"/>
      <c r="V1323" s="17"/>
      <c r="W1323" s="17"/>
      <c r="X1323" s="17"/>
      <c r="Y1323" s="17"/>
      <c r="Z1323" s="17"/>
      <c r="AA1323" s="17"/>
      <c r="AB1323" s="17"/>
      <c r="AC1323" s="17"/>
      <c r="AD1323" s="17"/>
      <c r="AE1323" s="17"/>
      <c r="AF1323" s="17"/>
      <c r="AG1323" s="17"/>
      <c r="AH1323" s="17"/>
      <c r="AI1323" s="17"/>
      <c r="AJ1323" s="17"/>
      <c r="AK1323" s="17"/>
      <c r="AL1323" s="17"/>
      <c r="AM1323" s="17"/>
      <c r="AN1323" s="17"/>
      <c r="AO1323" s="17"/>
      <c r="AP1323" s="17"/>
      <c r="AQ1323" s="17"/>
      <c r="AR1323" s="17"/>
      <c r="AS1323" s="17"/>
      <c r="AT1323" s="17"/>
      <c r="AU1323" s="17"/>
      <c r="AV1323" s="17"/>
      <c r="AW1323" s="17"/>
      <c r="AX1323" s="17"/>
      <c r="AY1323" s="17"/>
      <c r="AZ1323" s="17"/>
      <c r="BA1323" s="17"/>
      <c r="BB1323" s="17"/>
    </row>
    <row r="1324" spans="2:54">
      <c r="B1324" s="6" t="s">
        <v>417</v>
      </c>
      <c r="C1324" s="17"/>
      <c r="D1324" s="17"/>
      <c r="E1324" s="17"/>
      <c r="F1324" s="17"/>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row>
    <row r="1325" spans="2:54">
      <c r="B1325" s="24" t="s">
        <v>29</v>
      </c>
      <c r="C1325" s="17"/>
      <c r="D1325" s="17"/>
      <c r="E1325" s="17"/>
      <c r="F1325" s="17"/>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row>
    <row r="1326" spans="2:54">
      <c r="B1326" t="s">
        <v>418</v>
      </c>
      <c r="C1326" s="17">
        <v>0.39635510954375103</v>
      </c>
      <c r="D1326" s="17">
        <v>0.33035202329108698</v>
      </c>
      <c r="E1326" s="17">
        <v>0.46216795146593098</v>
      </c>
      <c r="F1326" s="17"/>
      <c r="G1326" s="17">
        <v>0.33015905079845398</v>
      </c>
      <c r="H1326" s="17">
        <v>0.351181327424617</v>
      </c>
      <c r="I1326" s="17">
        <v>0.413219172484451</v>
      </c>
      <c r="J1326" s="17">
        <v>0.422149119219974</v>
      </c>
      <c r="K1326" s="17">
        <v>0.42786893863269498</v>
      </c>
      <c r="L1326" s="17">
        <v>0.42182221376040901</v>
      </c>
      <c r="M1326" s="17"/>
      <c r="N1326" s="17">
        <v>0.36776029284519901</v>
      </c>
      <c r="O1326" s="17">
        <v>0.40015153866116998</v>
      </c>
      <c r="P1326" s="17">
        <v>0.41204902164329898</v>
      </c>
      <c r="Q1326" s="17">
        <v>0.41315487739151202</v>
      </c>
      <c r="R1326" s="17"/>
      <c r="S1326" s="17">
        <v>0.32837670144315201</v>
      </c>
      <c r="T1326" s="17">
        <v>0.40786549332969801</v>
      </c>
      <c r="U1326" s="17">
        <v>0.38320761684774901</v>
      </c>
      <c r="V1326" s="17">
        <v>0.40291776975473598</v>
      </c>
      <c r="W1326" s="17">
        <v>0.39874767674316097</v>
      </c>
      <c r="X1326" s="17">
        <v>0.37302220415548798</v>
      </c>
      <c r="Y1326" s="17">
        <v>0.41616166672476701</v>
      </c>
      <c r="Z1326" s="17">
        <v>0.44434601552874098</v>
      </c>
      <c r="AA1326" s="17">
        <v>0.42440476375505798</v>
      </c>
      <c r="AB1326" s="17">
        <v>0.39944195920837899</v>
      </c>
      <c r="AC1326" s="17">
        <v>0.43990312396888998</v>
      </c>
      <c r="AD1326" s="17">
        <v>0.44192063460994901</v>
      </c>
      <c r="AE1326" s="17"/>
      <c r="AF1326" s="17">
        <v>0.41547998930806401</v>
      </c>
      <c r="AG1326" s="17">
        <v>0.36477985293576598</v>
      </c>
      <c r="AH1326" s="17">
        <v>0.42315960548186698</v>
      </c>
      <c r="AI1326" s="17">
        <v>0.44612919512309801</v>
      </c>
      <c r="AJ1326" s="17">
        <v>0.36673502453347301</v>
      </c>
      <c r="AK1326" s="17"/>
      <c r="AL1326" s="17">
        <v>0.40652877958755002</v>
      </c>
      <c r="AM1326" s="17">
        <v>0.42001760584717002</v>
      </c>
      <c r="AN1326" s="17">
        <v>0.37800036553059402</v>
      </c>
      <c r="AO1326" s="17">
        <v>0.38714086833742101</v>
      </c>
      <c r="AP1326" s="17">
        <v>0.37021590591497899</v>
      </c>
      <c r="AQ1326" s="17"/>
      <c r="AR1326" s="17">
        <v>0.417798739272285</v>
      </c>
      <c r="AS1326" s="17"/>
      <c r="AT1326" s="17">
        <v>0.39992177796150102</v>
      </c>
      <c r="AU1326" s="17"/>
      <c r="AV1326" s="17">
        <v>0.38031754084730701</v>
      </c>
      <c r="AW1326" s="17"/>
      <c r="AX1326" s="17">
        <v>0.47951793163824702</v>
      </c>
      <c r="AY1326" s="17">
        <v>0.40874867528333803</v>
      </c>
      <c r="AZ1326" s="17"/>
      <c r="BA1326" s="17">
        <v>0.39650385490073697</v>
      </c>
      <c r="BB1326" s="17">
        <v>0.41964361132025602</v>
      </c>
    </row>
    <row r="1327" spans="2:54">
      <c r="B1327" t="s">
        <v>419</v>
      </c>
      <c r="C1327" s="17">
        <v>0.32595633727572398</v>
      </c>
      <c r="D1327" s="17">
        <v>0.33408010260926002</v>
      </c>
      <c r="E1327" s="17">
        <v>0.31768842183429002</v>
      </c>
      <c r="F1327" s="17"/>
      <c r="G1327" s="17">
        <v>0.28261169637427003</v>
      </c>
      <c r="H1327" s="17">
        <v>0.32176861545145602</v>
      </c>
      <c r="I1327" s="17">
        <v>0.34798622739856999</v>
      </c>
      <c r="J1327" s="17">
        <v>0.30620307935789298</v>
      </c>
      <c r="K1327" s="17">
        <v>0.35910133440895298</v>
      </c>
      <c r="L1327" s="17">
        <v>0.333167324726029</v>
      </c>
      <c r="M1327" s="17"/>
      <c r="N1327" s="17">
        <v>0.342582844912655</v>
      </c>
      <c r="O1327" s="17">
        <v>0.33586485001560501</v>
      </c>
      <c r="P1327" s="17">
        <v>0.30635877419456597</v>
      </c>
      <c r="Q1327" s="17">
        <v>0.320471006452968</v>
      </c>
      <c r="R1327" s="17"/>
      <c r="S1327" s="17">
        <v>0.30645730723039899</v>
      </c>
      <c r="T1327" s="17">
        <v>0.32463651830555401</v>
      </c>
      <c r="U1327" s="17">
        <v>0.32473331672169597</v>
      </c>
      <c r="V1327" s="17">
        <v>0.354831130806402</v>
      </c>
      <c r="W1327" s="17">
        <v>0.31806375497461298</v>
      </c>
      <c r="X1327" s="17">
        <v>0.27319924335477602</v>
      </c>
      <c r="Y1327" s="17">
        <v>0.36355400573618901</v>
      </c>
      <c r="Z1327" s="17">
        <v>0.336281857583486</v>
      </c>
      <c r="AA1327" s="17">
        <v>0.35272720243922401</v>
      </c>
      <c r="AB1327" s="17">
        <v>0.30292105346592202</v>
      </c>
      <c r="AC1327" s="17">
        <v>0.35230457927487402</v>
      </c>
      <c r="AD1327" s="17">
        <v>0.32880200068603599</v>
      </c>
      <c r="AE1327" s="17"/>
      <c r="AF1327" s="17">
        <v>0.37918077356952601</v>
      </c>
      <c r="AG1327" s="17">
        <v>0.27038553312851599</v>
      </c>
      <c r="AH1327" s="17">
        <v>0.37294510205368903</v>
      </c>
      <c r="AI1327" s="17">
        <v>0.38483694171468402</v>
      </c>
      <c r="AJ1327" s="17">
        <v>0.28042650404200298</v>
      </c>
      <c r="AK1327" s="17"/>
      <c r="AL1327" s="17">
        <v>0.29310875444129803</v>
      </c>
      <c r="AM1327" s="17">
        <v>0.32957532978436199</v>
      </c>
      <c r="AN1327" s="17">
        <v>0.32988864666592199</v>
      </c>
      <c r="AO1327" s="17">
        <v>0.35654869114794202</v>
      </c>
      <c r="AP1327" s="17">
        <v>0.44343310031653499</v>
      </c>
      <c r="AQ1327" s="17"/>
      <c r="AR1327" s="17">
        <v>0.377757801851618</v>
      </c>
      <c r="AS1327" s="17"/>
      <c r="AT1327" s="17">
        <v>0.34112882420464602</v>
      </c>
      <c r="AU1327" s="17"/>
      <c r="AV1327" s="17">
        <v>0.42923312509853101</v>
      </c>
      <c r="AW1327" s="17"/>
      <c r="AX1327" s="17">
        <v>0.32214668044706202</v>
      </c>
      <c r="AY1327" s="17">
        <v>0.38248741525207403</v>
      </c>
      <c r="AZ1327" s="17"/>
      <c r="BA1327" s="17">
        <v>0.30312391149462298</v>
      </c>
      <c r="BB1327" s="17">
        <v>0.36948584998677197</v>
      </c>
    </row>
    <row r="1328" spans="2:54">
      <c r="B1328" t="s">
        <v>420</v>
      </c>
      <c r="C1328" s="17">
        <v>0.23905018123410701</v>
      </c>
      <c r="D1328" s="17">
        <v>0.26603714355596297</v>
      </c>
      <c r="E1328" s="17">
        <v>0.21386175627522599</v>
      </c>
      <c r="F1328" s="17"/>
      <c r="G1328" s="17">
        <v>0.22866398169972299</v>
      </c>
      <c r="H1328" s="17">
        <v>0.264292117177793</v>
      </c>
      <c r="I1328" s="17">
        <v>0.225462933231872</v>
      </c>
      <c r="J1328" s="17">
        <v>0.24038595329753901</v>
      </c>
      <c r="K1328" s="17">
        <v>0.25386348277931697</v>
      </c>
      <c r="L1328" s="17">
        <v>0.225627122001755</v>
      </c>
      <c r="M1328" s="17"/>
      <c r="N1328" s="17">
        <v>0.26074866687812498</v>
      </c>
      <c r="O1328" s="17">
        <v>0.26268490802114097</v>
      </c>
      <c r="P1328" s="17">
        <v>0.24038203040998599</v>
      </c>
      <c r="Q1328" s="17">
        <v>0.18956544850956</v>
      </c>
      <c r="R1328" s="17"/>
      <c r="S1328" s="17">
        <v>0.27989834985936402</v>
      </c>
      <c r="T1328" s="17">
        <v>0.23546243972052799</v>
      </c>
      <c r="U1328" s="17">
        <v>0.217773635898865</v>
      </c>
      <c r="V1328" s="17">
        <v>0.23937021418900101</v>
      </c>
      <c r="W1328" s="17">
        <v>0.24517652518234501</v>
      </c>
      <c r="X1328" s="17">
        <v>0.25527967268827001</v>
      </c>
      <c r="Y1328" s="17">
        <v>0.24213163382588501</v>
      </c>
      <c r="Z1328" s="17">
        <v>0.287706400854428</v>
      </c>
      <c r="AA1328" s="17">
        <v>0.20197394994349799</v>
      </c>
      <c r="AB1328" s="17">
        <v>0.221557221490704</v>
      </c>
      <c r="AC1328" s="17">
        <v>0.20823597197164201</v>
      </c>
      <c r="AD1328" s="17">
        <v>0.223667546544252</v>
      </c>
      <c r="AE1328" s="17"/>
      <c r="AF1328" s="17">
        <v>0.256385091106001</v>
      </c>
      <c r="AG1328" s="17">
        <v>0.28333503369658197</v>
      </c>
      <c r="AH1328" s="17">
        <v>0.23675291601697701</v>
      </c>
      <c r="AI1328" s="17">
        <v>0.21135939740596699</v>
      </c>
      <c r="AJ1328" s="17">
        <v>0.23464008981604501</v>
      </c>
      <c r="AK1328" s="17"/>
      <c r="AL1328" s="17">
        <v>0.20658340213656901</v>
      </c>
      <c r="AM1328" s="17">
        <v>0.25413542518579901</v>
      </c>
      <c r="AN1328" s="17">
        <v>0.26742332436775301</v>
      </c>
      <c r="AO1328" s="17">
        <v>0.26803702657428902</v>
      </c>
      <c r="AP1328" s="17">
        <v>0.217160750854969</v>
      </c>
      <c r="AQ1328" s="17"/>
      <c r="AR1328" s="17">
        <v>0.309365882482948</v>
      </c>
      <c r="AS1328" s="17"/>
      <c r="AT1328" s="17">
        <v>0.32229396255123199</v>
      </c>
      <c r="AU1328" s="17"/>
      <c r="AV1328" s="17">
        <v>0.30174929409366003</v>
      </c>
      <c r="AW1328" s="17"/>
      <c r="AX1328" s="17">
        <v>0.294101092368313</v>
      </c>
      <c r="AY1328" s="17">
        <v>0.262846294759568</v>
      </c>
      <c r="AZ1328" s="17"/>
      <c r="BA1328" s="17">
        <v>0.23485464328799299</v>
      </c>
      <c r="BB1328" s="17">
        <v>0.25391898922810402</v>
      </c>
    </row>
    <row r="1329" spans="2:54">
      <c r="B1329" t="s">
        <v>421</v>
      </c>
      <c r="C1329" s="17">
        <v>0.23804221243012499</v>
      </c>
      <c r="D1329" s="17">
        <v>0.28037551888123302</v>
      </c>
      <c r="E1329" s="17">
        <v>0.19653546677377001</v>
      </c>
      <c r="F1329" s="17"/>
      <c r="G1329" s="17">
        <v>0.29406184559307602</v>
      </c>
      <c r="H1329" s="17">
        <v>0.27549364310247898</v>
      </c>
      <c r="I1329" s="17">
        <v>0.244501175974604</v>
      </c>
      <c r="J1329" s="17">
        <v>0.24954122277274701</v>
      </c>
      <c r="K1329" s="17">
        <v>0.19202885381795301</v>
      </c>
      <c r="L1329" s="17">
        <v>0.18562466796669999</v>
      </c>
      <c r="M1329" s="17"/>
      <c r="N1329" s="17">
        <v>0.25702269026079999</v>
      </c>
      <c r="O1329" s="17">
        <v>0.230946981136118</v>
      </c>
      <c r="P1329" s="17">
        <v>0.28020000722552602</v>
      </c>
      <c r="Q1329" s="17">
        <v>0.19155205755999599</v>
      </c>
      <c r="R1329" s="17"/>
      <c r="S1329" s="17">
        <v>0.27800679978169401</v>
      </c>
      <c r="T1329" s="17">
        <v>0.228956365394241</v>
      </c>
      <c r="U1329" s="17">
        <v>0.192933360922657</v>
      </c>
      <c r="V1329" s="17">
        <v>0.24327370254521299</v>
      </c>
      <c r="W1329" s="17">
        <v>0.25738398261010698</v>
      </c>
      <c r="X1329" s="17">
        <v>0.22904014876439999</v>
      </c>
      <c r="Y1329" s="17">
        <v>0.21503787873195901</v>
      </c>
      <c r="Z1329" s="17">
        <v>0.27314239323023498</v>
      </c>
      <c r="AA1329" s="17">
        <v>0.24667217956146201</v>
      </c>
      <c r="AB1329" s="17">
        <v>0.24170655247557399</v>
      </c>
      <c r="AC1329" s="17">
        <v>0.20912860426041699</v>
      </c>
      <c r="AD1329" s="17">
        <v>0.198080046381689</v>
      </c>
      <c r="AE1329" s="17"/>
      <c r="AF1329" s="17">
        <v>0.24657952960028701</v>
      </c>
      <c r="AG1329" s="17">
        <v>0.27485165928698102</v>
      </c>
      <c r="AH1329" s="17">
        <v>0.23623142691673599</v>
      </c>
      <c r="AI1329" s="17">
        <v>0.219969775675147</v>
      </c>
      <c r="AJ1329" s="17">
        <v>0.25336223088804699</v>
      </c>
      <c r="AK1329" s="17"/>
      <c r="AL1329" s="17">
        <v>0.189721057596906</v>
      </c>
      <c r="AM1329" s="17">
        <v>0.24603109862563299</v>
      </c>
      <c r="AN1329" s="17">
        <v>0.256233745543758</v>
      </c>
      <c r="AO1329" s="17">
        <v>0.28436170690889501</v>
      </c>
      <c r="AP1329" s="17">
        <v>0.27544702568940199</v>
      </c>
      <c r="AQ1329" s="17"/>
      <c r="AR1329" s="17">
        <v>0.27361890041468101</v>
      </c>
      <c r="AS1329" s="17"/>
      <c r="AT1329" s="17">
        <v>0.26695561035465998</v>
      </c>
      <c r="AU1329" s="17"/>
      <c r="AV1329" s="17">
        <v>0.27562331911962601</v>
      </c>
      <c r="AW1329" s="17"/>
      <c r="AX1329" s="17">
        <v>0.26749468454373798</v>
      </c>
      <c r="AY1329" s="17">
        <v>0.23934146391251601</v>
      </c>
      <c r="AZ1329" s="17"/>
      <c r="BA1329" s="17">
        <v>0.22785616996855901</v>
      </c>
      <c r="BB1329" s="17">
        <v>0.23611619432445399</v>
      </c>
    </row>
    <row r="1330" spans="2:54">
      <c r="B1330" t="s">
        <v>422</v>
      </c>
      <c r="C1330" s="17">
        <v>0.23277835196526001</v>
      </c>
      <c r="D1330" s="17">
        <v>0.28099435780674098</v>
      </c>
      <c r="E1330" s="17">
        <v>0.186159424495103</v>
      </c>
      <c r="F1330" s="17"/>
      <c r="G1330" s="17">
        <v>0.24177784540496799</v>
      </c>
      <c r="H1330" s="17">
        <v>0.212752141832728</v>
      </c>
      <c r="I1330" s="17">
        <v>0.22051701086669501</v>
      </c>
      <c r="J1330" s="17">
        <v>0.20837268289997099</v>
      </c>
      <c r="K1330" s="17">
        <v>0.26872720955109702</v>
      </c>
      <c r="L1330" s="17">
        <v>0.24791864501932001</v>
      </c>
      <c r="M1330" s="17"/>
      <c r="N1330" s="17">
        <v>0.280651586140795</v>
      </c>
      <c r="O1330" s="17">
        <v>0.22607277606125301</v>
      </c>
      <c r="P1330" s="17">
        <v>0.23262644130392501</v>
      </c>
      <c r="Q1330" s="17">
        <v>0.18865204195691199</v>
      </c>
      <c r="R1330" s="17"/>
      <c r="S1330" s="17">
        <v>0.24832020669291799</v>
      </c>
      <c r="T1330" s="17">
        <v>0.24192171027172901</v>
      </c>
      <c r="U1330" s="17">
        <v>0.27640624281009402</v>
      </c>
      <c r="V1330" s="17">
        <v>0.20530159781820301</v>
      </c>
      <c r="W1330" s="17">
        <v>0.15115950966601199</v>
      </c>
      <c r="X1330" s="17">
        <v>0.26337138637159202</v>
      </c>
      <c r="Y1330" s="17">
        <v>0.22873321214945899</v>
      </c>
      <c r="Z1330" s="17">
        <v>0.18873782790716601</v>
      </c>
      <c r="AA1330" s="17">
        <v>0.234612399023824</v>
      </c>
      <c r="AB1330" s="17">
        <v>0.238223883376708</v>
      </c>
      <c r="AC1330" s="17">
        <v>0.22218638998663701</v>
      </c>
      <c r="AD1330" s="17">
        <v>0.24915047854719499</v>
      </c>
      <c r="AE1330" s="17"/>
      <c r="AF1330" s="17">
        <v>0.246561349359465</v>
      </c>
      <c r="AG1330" s="17">
        <v>0.26443644296743701</v>
      </c>
      <c r="AH1330" s="17">
        <v>0.22326910311989101</v>
      </c>
      <c r="AI1330" s="17">
        <v>0.25565849589413497</v>
      </c>
      <c r="AJ1330" s="17">
        <v>0.197496909607427</v>
      </c>
      <c r="AK1330" s="17"/>
      <c r="AL1330" s="17">
        <v>0.19889494785555401</v>
      </c>
      <c r="AM1330" s="17">
        <v>0.220591629823994</v>
      </c>
      <c r="AN1330" s="17">
        <v>0.24709372513720201</v>
      </c>
      <c r="AO1330" s="17">
        <v>0.29885232083191798</v>
      </c>
      <c r="AP1330" s="17">
        <v>0.25538004514839402</v>
      </c>
      <c r="AQ1330" s="17"/>
      <c r="AR1330" s="17">
        <v>0.23352774127598899</v>
      </c>
      <c r="AS1330" s="17"/>
      <c r="AT1330" s="17">
        <v>0.24637336571617599</v>
      </c>
      <c r="AU1330" s="17"/>
      <c r="AV1330" s="17">
        <v>0.25409846285415499</v>
      </c>
      <c r="AW1330" s="17"/>
      <c r="AX1330" s="17">
        <v>0.300032574404417</v>
      </c>
      <c r="AY1330" s="17">
        <v>0.230147450829221</v>
      </c>
      <c r="AZ1330" s="17"/>
      <c r="BA1330" s="17">
        <v>0.2142371477684</v>
      </c>
      <c r="BB1330" s="17">
        <v>0.25233935676893199</v>
      </c>
    </row>
    <row r="1331" spans="2:54">
      <c r="B1331" t="s">
        <v>423</v>
      </c>
      <c r="C1331" s="17">
        <v>0.23206967354947899</v>
      </c>
      <c r="D1331" s="17">
        <v>0.25597146060031301</v>
      </c>
      <c r="E1331" s="17">
        <v>0.20806927058774299</v>
      </c>
      <c r="F1331" s="17"/>
      <c r="G1331" s="17">
        <v>0.26769341998560398</v>
      </c>
      <c r="H1331" s="17">
        <v>0.27576958250715999</v>
      </c>
      <c r="I1331" s="17">
        <v>0.22704916915888901</v>
      </c>
      <c r="J1331" s="17">
        <v>0.20802834725019001</v>
      </c>
      <c r="K1331" s="17">
        <v>0.22491550004195601</v>
      </c>
      <c r="L1331" s="17">
        <v>0.20142215399841701</v>
      </c>
      <c r="M1331" s="17"/>
      <c r="N1331" s="17">
        <v>0.27206297554479503</v>
      </c>
      <c r="O1331" s="17">
        <v>0.20104427047524101</v>
      </c>
      <c r="P1331" s="17">
        <v>0.26368001187687501</v>
      </c>
      <c r="Q1331" s="17">
        <v>0.19440190534662799</v>
      </c>
      <c r="R1331" s="17"/>
      <c r="S1331" s="17">
        <v>0.27097191470714499</v>
      </c>
      <c r="T1331" s="17">
        <v>0.21843527441064101</v>
      </c>
      <c r="U1331" s="17">
        <v>0.23522641429747301</v>
      </c>
      <c r="V1331" s="17">
        <v>0.22129105286084999</v>
      </c>
      <c r="W1331" s="17">
        <v>0.28904687815343399</v>
      </c>
      <c r="X1331" s="17">
        <v>0.20105088086342399</v>
      </c>
      <c r="Y1331" s="17">
        <v>0.21885371426954101</v>
      </c>
      <c r="Z1331" s="17">
        <v>0.21601722285344899</v>
      </c>
      <c r="AA1331" s="17">
        <v>0.25108593413062003</v>
      </c>
      <c r="AB1331" s="17">
        <v>0.22352816753554</v>
      </c>
      <c r="AC1331" s="17">
        <v>0.18939902417769899</v>
      </c>
      <c r="AD1331" s="17">
        <v>0.17751936395658299</v>
      </c>
      <c r="AE1331" s="17"/>
      <c r="AF1331" s="17">
        <v>0.27410388879213499</v>
      </c>
      <c r="AG1331" s="17">
        <v>0.18297104722253099</v>
      </c>
      <c r="AH1331" s="17">
        <v>0.20849543393242001</v>
      </c>
      <c r="AI1331" s="17">
        <v>0.31668315764084098</v>
      </c>
      <c r="AJ1331" s="17">
        <v>0.21545691666123201</v>
      </c>
      <c r="AK1331" s="17"/>
      <c r="AL1331" s="17">
        <v>0.19325255200045699</v>
      </c>
      <c r="AM1331" s="17">
        <v>0.23364354249230099</v>
      </c>
      <c r="AN1331" s="17">
        <v>0.272133726842406</v>
      </c>
      <c r="AO1331" s="17">
        <v>0.25366565665600199</v>
      </c>
      <c r="AP1331" s="17">
        <v>0.30893666591931901</v>
      </c>
      <c r="AQ1331" s="17"/>
      <c r="AR1331" s="17">
        <v>0.24825066737431001</v>
      </c>
      <c r="AS1331" s="17"/>
      <c r="AT1331" s="17">
        <v>0.232403602309185</v>
      </c>
      <c r="AU1331" s="17"/>
      <c r="AV1331" s="17">
        <v>0.23859378384899901</v>
      </c>
      <c r="AW1331" s="17"/>
      <c r="AX1331" s="17">
        <v>0.321681470291107</v>
      </c>
      <c r="AY1331" s="17">
        <v>0.25169149403275198</v>
      </c>
      <c r="AZ1331" s="17"/>
      <c r="BA1331" s="17">
        <v>0.213931995790724</v>
      </c>
      <c r="BB1331" s="17">
        <v>0.25578057127631598</v>
      </c>
    </row>
    <row r="1332" spans="2:54">
      <c r="B1332" t="s">
        <v>424</v>
      </c>
      <c r="C1332" s="17">
        <v>0.19315913600710399</v>
      </c>
      <c r="D1332" s="17">
        <v>0.20171686500759001</v>
      </c>
      <c r="E1332" s="17">
        <v>0.183741176231177</v>
      </c>
      <c r="F1332" s="17"/>
      <c r="G1332" s="17">
        <v>0.244943838317811</v>
      </c>
      <c r="H1332" s="17">
        <v>0.25061197068993302</v>
      </c>
      <c r="I1332" s="17">
        <v>0.21398886376232301</v>
      </c>
      <c r="J1332" s="17">
        <v>0.17039858614846501</v>
      </c>
      <c r="K1332" s="17">
        <v>0.130658637478308</v>
      </c>
      <c r="L1332" s="17">
        <v>0.15558201519254899</v>
      </c>
      <c r="M1332" s="17"/>
      <c r="N1332" s="17">
        <v>0.22152943469876599</v>
      </c>
      <c r="O1332" s="17">
        <v>0.17970726494011799</v>
      </c>
      <c r="P1332" s="17">
        <v>0.17821659909253501</v>
      </c>
      <c r="Q1332" s="17">
        <v>0.188069602804874</v>
      </c>
      <c r="R1332" s="17"/>
      <c r="S1332" s="17">
        <v>0.26420631429666103</v>
      </c>
      <c r="T1332" s="17">
        <v>0.17450557470404801</v>
      </c>
      <c r="U1332" s="17">
        <v>0.18014126841226699</v>
      </c>
      <c r="V1332" s="17">
        <v>0.190112690575543</v>
      </c>
      <c r="W1332" s="17">
        <v>0.148627407372384</v>
      </c>
      <c r="X1332" s="17">
        <v>0.17509279907421199</v>
      </c>
      <c r="Y1332" s="17">
        <v>0.21110113713251499</v>
      </c>
      <c r="Z1332" s="17">
        <v>0.191415646787467</v>
      </c>
      <c r="AA1332" s="17">
        <v>0.19634276004053999</v>
      </c>
      <c r="AB1332" s="17">
        <v>0.18110032394397599</v>
      </c>
      <c r="AC1332" s="17">
        <v>0.13759375655137099</v>
      </c>
      <c r="AD1332" s="17">
        <v>0.21600280238015401</v>
      </c>
      <c r="AE1332" s="17"/>
      <c r="AF1332" s="17">
        <v>0.232671209374229</v>
      </c>
      <c r="AG1332" s="17">
        <v>0.18495031188706601</v>
      </c>
      <c r="AH1332" s="17">
        <v>0.21321806072601801</v>
      </c>
      <c r="AI1332" s="17">
        <v>0.22441528300157301</v>
      </c>
      <c r="AJ1332" s="17">
        <v>0.14131547358065299</v>
      </c>
      <c r="AK1332" s="17"/>
      <c r="AL1332" s="17">
        <v>0.17256150657066599</v>
      </c>
      <c r="AM1332" s="17">
        <v>0.18874531122216001</v>
      </c>
      <c r="AN1332" s="17">
        <v>0.20734197378238001</v>
      </c>
      <c r="AO1332" s="17">
        <v>0.24577459800762999</v>
      </c>
      <c r="AP1332" s="17">
        <v>0.20098836367560699</v>
      </c>
      <c r="AQ1332" s="17"/>
      <c r="AR1332" s="17">
        <v>0.24141055647627099</v>
      </c>
      <c r="AS1332" s="17"/>
      <c r="AT1332" s="17">
        <v>0.26380246727237</v>
      </c>
      <c r="AU1332" s="17"/>
      <c r="AV1332" s="17">
        <v>0.250984120638371</v>
      </c>
      <c r="AW1332" s="17"/>
      <c r="AX1332" s="17">
        <v>0.23218270762476201</v>
      </c>
      <c r="AY1332" s="17">
        <v>0.22507970206091099</v>
      </c>
      <c r="AZ1332" s="17"/>
      <c r="BA1332" s="17">
        <v>0.16733656520999801</v>
      </c>
      <c r="BB1332" s="17">
        <v>0.19237369319002401</v>
      </c>
    </row>
    <row r="1333" spans="2:54">
      <c r="B1333" t="s">
        <v>425</v>
      </c>
      <c r="C1333" s="17">
        <v>0.18906743101550599</v>
      </c>
      <c r="D1333" s="17">
        <v>0.214718154142121</v>
      </c>
      <c r="E1333" s="17">
        <v>0.16438167198923501</v>
      </c>
      <c r="F1333" s="17"/>
      <c r="G1333" s="17">
        <v>0.24550189164581501</v>
      </c>
      <c r="H1333" s="17">
        <v>0.213172339054361</v>
      </c>
      <c r="I1333" s="17">
        <v>0.196599415360414</v>
      </c>
      <c r="J1333" s="17">
        <v>0.191240454296771</v>
      </c>
      <c r="K1333" s="17">
        <v>0.17745198124250799</v>
      </c>
      <c r="L1333" s="17">
        <v>0.13203870867654</v>
      </c>
      <c r="M1333" s="17"/>
      <c r="N1333" s="17">
        <v>0.20435619692371099</v>
      </c>
      <c r="O1333" s="17">
        <v>0.19761592516273899</v>
      </c>
      <c r="P1333" s="17">
        <v>0.18271330501597899</v>
      </c>
      <c r="Q1333" s="17">
        <v>0.16986508113361601</v>
      </c>
      <c r="R1333" s="17"/>
      <c r="S1333" s="17">
        <v>0.22537456807252201</v>
      </c>
      <c r="T1333" s="17">
        <v>0.147290884253724</v>
      </c>
      <c r="U1333" s="17">
        <v>0.16415578175238599</v>
      </c>
      <c r="V1333" s="17">
        <v>0.159428618195851</v>
      </c>
      <c r="W1333" s="17">
        <v>0.19801677536215301</v>
      </c>
      <c r="X1333" s="17">
        <v>0.21053411978491199</v>
      </c>
      <c r="Y1333" s="17">
        <v>0.185462809884166</v>
      </c>
      <c r="Z1333" s="17">
        <v>0.185128899225634</v>
      </c>
      <c r="AA1333" s="17">
        <v>0.19803110580712699</v>
      </c>
      <c r="AB1333" s="17">
        <v>0.20979154423747801</v>
      </c>
      <c r="AC1333" s="17">
        <v>0.18120127827794599</v>
      </c>
      <c r="AD1333" s="17">
        <v>0.20401384158637001</v>
      </c>
      <c r="AE1333" s="17"/>
      <c r="AF1333" s="17">
        <v>0.23611922362164001</v>
      </c>
      <c r="AG1333" s="17">
        <v>0.206823320681503</v>
      </c>
      <c r="AH1333" s="17">
        <v>0.17043564529373001</v>
      </c>
      <c r="AI1333" s="17">
        <v>0.18057401909405901</v>
      </c>
      <c r="AJ1333" s="17">
        <v>0.153352663934858</v>
      </c>
      <c r="AK1333" s="17"/>
      <c r="AL1333" s="17">
        <v>0.17037556003721799</v>
      </c>
      <c r="AM1333" s="17">
        <v>0.16850133278440099</v>
      </c>
      <c r="AN1333" s="17">
        <v>0.200679110319295</v>
      </c>
      <c r="AO1333" s="17">
        <v>0.25445135710463401</v>
      </c>
      <c r="AP1333" s="17">
        <v>0.19368189125297799</v>
      </c>
      <c r="AQ1333" s="17"/>
      <c r="AR1333" s="17">
        <v>0.236807795809237</v>
      </c>
      <c r="AS1333" s="17"/>
      <c r="AT1333" s="17">
        <v>0.22052305873220501</v>
      </c>
      <c r="AU1333" s="17"/>
      <c r="AV1333" s="17">
        <v>0.24348010751490001</v>
      </c>
      <c r="AW1333" s="17"/>
      <c r="AX1333" s="17">
        <v>0.19807535935109299</v>
      </c>
      <c r="AY1333" s="17">
        <v>0.23038812109506299</v>
      </c>
      <c r="AZ1333" s="17"/>
      <c r="BA1333" s="17">
        <v>0.198169178548952</v>
      </c>
      <c r="BB1333" s="17">
        <v>0.18573735677318301</v>
      </c>
    </row>
    <row r="1334" spans="2:54">
      <c r="B1334" t="s">
        <v>426</v>
      </c>
      <c r="C1334" s="17">
        <v>0.153897803564707</v>
      </c>
      <c r="D1334" s="17">
        <v>0.150882627296863</v>
      </c>
      <c r="E1334" s="17">
        <v>0.15639032827617499</v>
      </c>
      <c r="F1334" s="17"/>
      <c r="G1334" s="17">
        <v>0.18606242350214899</v>
      </c>
      <c r="H1334" s="17">
        <v>0.18761246288754599</v>
      </c>
      <c r="I1334" s="17">
        <v>0.143078938860457</v>
      </c>
      <c r="J1334" s="17">
        <v>0.14972069596665499</v>
      </c>
      <c r="K1334" s="17">
        <v>0.14409265139546801</v>
      </c>
      <c r="L1334" s="17">
        <v>0.123971675655407</v>
      </c>
      <c r="M1334" s="17"/>
      <c r="N1334" s="17">
        <v>0.153368493414171</v>
      </c>
      <c r="O1334" s="17">
        <v>0.14519882097384701</v>
      </c>
      <c r="P1334" s="17">
        <v>0.15154135676800001</v>
      </c>
      <c r="Q1334" s="17">
        <v>0.165295293024527</v>
      </c>
      <c r="R1334" s="17"/>
      <c r="S1334" s="17">
        <v>0.173763422773104</v>
      </c>
      <c r="T1334" s="17">
        <v>0.13452499556876199</v>
      </c>
      <c r="U1334" s="17">
        <v>0.14043854423798</v>
      </c>
      <c r="V1334" s="17">
        <v>0.12119168271283801</v>
      </c>
      <c r="W1334" s="17">
        <v>0.13380545925958801</v>
      </c>
      <c r="X1334" s="17">
        <v>0.122178716419476</v>
      </c>
      <c r="Y1334" s="17">
        <v>0.17380655242774901</v>
      </c>
      <c r="Z1334" s="17">
        <v>0.16612473153608801</v>
      </c>
      <c r="AA1334" s="17">
        <v>0.15334314383134601</v>
      </c>
      <c r="AB1334" s="17">
        <v>0.183879639705649</v>
      </c>
      <c r="AC1334" s="17">
        <v>0.18170182186029399</v>
      </c>
      <c r="AD1334" s="17">
        <v>0.21737357601513199</v>
      </c>
      <c r="AE1334" s="17"/>
      <c r="AF1334" s="17">
        <v>0.176563365674995</v>
      </c>
      <c r="AG1334" s="17">
        <v>0.12936566691866699</v>
      </c>
      <c r="AH1334" s="17">
        <v>0.15302873304030501</v>
      </c>
      <c r="AI1334" s="17">
        <v>0.127108674094184</v>
      </c>
      <c r="AJ1334" s="17">
        <v>0.15877330290081099</v>
      </c>
      <c r="AK1334" s="17"/>
      <c r="AL1334" s="17">
        <v>0.137515187130098</v>
      </c>
      <c r="AM1334" s="17">
        <v>0.15597017394562199</v>
      </c>
      <c r="AN1334" s="17">
        <v>0.14916038104360599</v>
      </c>
      <c r="AO1334" s="17">
        <v>0.17861706692660501</v>
      </c>
      <c r="AP1334" s="17">
        <v>0.16017950736768699</v>
      </c>
      <c r="AQ1334" s="17"/>
      <c r="AR1334" s="17">
        <v>0.18918823236146001</v>
      </c>
      <c r="AS1334" s="17"/>
      <c r="AT1334" s="17">
        <v>0.22967963824073201</v>
      </c>
      <c r="AU1334" s="17"/>
      <c r="AV1334" s="17">
        <v>0.16888931258904499</v>
      </c>
      <c r="AW1334" s="17"/>
      <c r="AX1334" s="17">
        <v>0.16623851739505</v>
      </c>
      <c r="AY1334" s="17">
        <v>0.18778562573924501</v>
      </c>
      <c r="AZ1334" s="17"/>
      <c r="BA1334" s="17">
        <v>0.143928137500799</v>
      </c>
      <c r="BB1334" s="17">
        <v>0.168468799319208</v>
      </c>
    </row>
    <row r="1335" spans="2:54">
      <c r="B1335" t="s">
        <v>115</v>
      </c>
      <c r="C1335" s="17">
        <v>0.110455956622525</v>
      </c>
      <c r="D1335" s="17">
        <v>8.0293841243737896E-2</v>
      </c>
      <c r="E1335" s="17">
        <v>0.13937439772586799</v>
      </c>
      <c r="F1335" s="17"/>
      <c r="G1335" s="17">
        <v>7.0021988634335799E-2</v>
      </c>
      <c r="H1335" s="17">
        <v>9.2393629422678203E-2</v>
      </c>
      <c r="I1335" s="17">
        <v>0.106845920225407</v>
      </c>
      <c r="J1335" s="17">
        <v>0.129740945079036</v>
      </c>
      <c r="K1335" s="17">
        <v>0.117086278709968</v>
      </c>
      <c r="L1335" s="17">
        <v>0.135001491238149</v>
      </c>
      <c r="M1335" s="17"/>
      <c r="N1335" s="17">
        <v>7.9745375155668097E-2</v>
      </c>
      <c r="O1335" s="17">
        <v>0.119906793760906</v>
      </c>
      <c r="P1335" s="17">
        <v>8.9477467751871098E-2</v>
      </c>
      <c r="Q1335" s="17">
        <v>0.149162231640009</v>
      </c>
      <c r="R1335" s="17"/>
      <c r="S1335" s="17">
        <v>5.0314232302122397E-2</v>
      </c>
      <c r="T1335" s="17">
        <v>0.136870250493071</v>
      </c>
      <c r="U1335" s="17">
        <v>0.104291151482701</v>
      </c>
      <c r="V1335" s="17">
        <v>0.108002296427217</v>
      </c>
      <c r="W1335" s="17">
        <v>0.11739485319163701</v>
      </c>
      <c r="X1335" s="17">
        <v>0.13515269911545699</v>
      </c>
      <c r="Y1335" s="17">
        <v>0.10880976696304601</v>
      </c>
      <c r="Z1335" s="17">
        <v>0.105274095547606</v>
      </c>
      <c r="AA1335" s="17">
        <v>0.11106788333305501</v>
      </c>
      <c r="AB1335" s="17">
        <v>0.10913275180649699</v>
      </c>
      <c r="AC1335" s="17">
        <v>0.15356349879223399</v>
      </c>
      <c r="AD1335" s="17">
        <v>0.15112167888738801</v>
      </c>
      <c r="AE1335" s="17"/>
      <c r="AF1335" s="17">
        <v>6.5233449142180794E-2</v>
      </c>
      <c r="AG1335" s="17">
        <v>0.112019098619069</v>
      </c>
      <c r="AH1335" s="17">
        <v>0.106805622643762</v>
      </c>
      <c r="AI1335" s="17">
        <v>9.3923343893882003E-2</v>
      </c>
      <c r="AJ1335" s="17">
        <v>9.2218052939949502E-2</v>
      </c>
      <c r="AK1335" s="17"/>
      <c r="AL1335" s="17">
        <v>0.15120724319717299</v>
      </c>
      <c r="AM1335" s="17">
        <v>0.11131436764993501</v>
      </c>
      <c r="AN1335" s="17">
        <v>9.1252345902920903E-2</v>
      </c>
      <c r="AO1335" s="17">
        <v>4.4684888979832103E-2</v>
      </c>
      <c r="AP1335" s="17">
        <v>6.2314907825477703E-2</v>
      </c>
      <c r="AQ1335" s="17"/>
      <c r="AR1335" s="17">
        <v>4.2291380251332798E-2</v>
      </c>
      <c r="AS1335" s="17"/>
      <c r="AT1335" s="17">
        <v>2.95619712253819E-2</v>
      </c>
      <c r="AU1335" s="17"/>
      <c r="AV1335" s="17">
        <v>5.3623982385037801E-2</v>
      </c>
      <c r="AW1335" s="17"/>
      <c r="AX1335" s="17">
        <v>3.6604052811423003E-2</v>
      </c>
      <c r="AY1335" s="17">
        <v>7.8689458031070095E-2</v>
      </c>
      <c r="AZ1335" s="17"/>
      <c r="BA1335" s="17">
        <v>0.112071894988894</v>
      </c>
      <c r="BB1335" s="17">
        <v>9.5088463357125799E-2</v>
      </c>
    </row>
    <row r="1336" spans="2:54">
      <c r="B1336" t="s">
        <v>400</v>
      </c>
      <c r="C1336" s="17">
        <v>4.4633695001780702E-2</v>
      </c>
      <c r="D1336" s="17">
        <v>4.6328774075035203E-2</v>
      </c>
      <c r="E1336" s="17">
        <v>4.3195540351313899E-2</v>
      </c>
      <c r="F1336" s="17"/>
      <c r="G1336" s="17">
        <v>2.1288235022412099E-2</v>
      </c>
      <c r="H1336" s="17">
        <v>1.5877858756101301E-2</v>
      </c>
      <c r="I1336" s="17">
        <v>2.92520563253508E-2</v>
      </c>
      <c r="J1336" s="17">
        <v>4.24874312299382E-2</v>
      </c>
      <c r="K1336" s="17">
        <v>5.9539861959335201E-2</v>
      </c>
      <c r="L1336" s="17">
        <v>8.7951002229169406E-2</v>
      </c>
      <c r="M1336" s="17"/>
      <c r="N1336" s="17">
        <v>3.5311729350948701E-2</v>
      </c>
      <c r="O1336" s="17">
        <v>4.2016396392605501E-2</v>
      </c>
      <c r="P1336" s="17">
        <v>4.0323541135233398E-2</v>
      </c>
      <c r="Q1336" s="17">
        <v>5.9107410609546399E-2</v>
      </c>
      <c r="R1336" s="17"/>
      <c r="S1336" s="17">
        <v>3.6418605961811797E-2</v>
      </c>
      <c r="T1336" s="17">
        <v>5.9285001045795697E-2</v>
      </c>
      <c r="U1336" s="17">
        <v>8.1612712510270205E-2</v>
      </c>
      <c r="V1336" s="17">
        <v>7.6132193138389703E-2</v>
      </c>
      <c r="W1336" s="17">
        <v>4.0016908530449799E-2</v>
      </c>
      <c r="X1336" s="17">
        <v>4.3849626187084802E-2</v>
      </c>
      <c r="Y1336" s="17">
        <v>3.7174339678753103E-2</v>
      </c>
      <c r="Z1336" s="17">
        <v>1.45169243075613E-2</v>
      </c>
      <c r="AA1336" s="17">
        <v>1.6905409909924101E-2</v>
      </c>
      <c r="AB1336" s="17">
        <v>4.54293920374206E-2</v>
      </c>
      <c r="AC1336" s="17">
        <v>3.6408556545244102E-2</v>
      </c>
      <c r="AD1336" s="17">
        <v>1.2330934304275299E-2</v>
      </c>
      <c r="AE1336" s="17"/>
      <c r="AF1336" s="17">
        <v>1.17305044530602E-2</v>
      </c>
      <c r="AG1336" s="17">
        <v>6.2848067059490004E-2</v>
      </c>
      <c r="AH1336" s="17">
        <v>4.4112153263293999E-2</v>
      </c>
      <c r="AI1336" s="17">
        <v>2.5628502124418098E-2</v>
      </c>
      <c r="AJ1336" s="17">
        <v>0.10268037543745601</v>
      </c>
      <c r="AK1336" s="17"/>
      <c r="AL1336" s="17">
        <v>6.7470216031575506E-2</v>
      </c>
      <c r="AM1336" s="17">
        <v>3.7578885334459702E-2</v>
      </c>
      <c r="AN1336" s="17">
        <v>2.7481276852710599E-2</v>
      </c>
      <c r="AO1336" s="17">
        <v>2.4876879643455099E-2</v>
      </c>
      <c r="AP1336" s="17">
        <v>6.6001754669600704E-2</v>
      </c>
      <c r="AQ1336" s="17"/>
      <c r="AR1336" s="17">
        <v>2.41787055347156E-2</v>
      </c>
      <c r="AS1336" s="17"/>
      <c r="AT1336" s="17">
        <v>3.9175264397138899E-2</v>
      </c>
      <c r="AU1336" s="17"/>
      <c r="AV1336" s="17">
        <v>1.2087277757701E-2</v>
      </c>
      <c r="AW1336" s="17"/>
      <c r="AX1336" s="17">
        <v>2.1436909813545599E-2</v>
      </c>
      <c r="AY1336" s="17">
        <v>1.29524667818547E-2</v>
      </c>
      <c r="AZ1336" s="17"/>
      <c r="BA1336" s="17">
        <v>7.5357384845214107E-2</v>
      </c>
      <c r="BB1336" s="17">
        <v>2.6479082894305301E-2</v>
      </c>
    </row>
    <row r="1337" spans="2:54">
      <c r="C1337" s="17"/>
      <c r="D1337" s="17"/>
      <c r="E1337" s="17"/>
      <c r="F1337" s="17"/>
      <c r="G1337" s="17"/>
      <c r="H1337" s="17"/>
      <c r="I1337" s="17"/>
      <c r="J1337" s="17"/>
      <c r="K1337" s="17"/>
      <c r="L1337" s="17"/>
      <c r="M1337" s="17"/>
      <c r="N1337" s="17"/>
      <c r="O1337" s="17"/>
      <c r="P1337" s="17"/>
      <c r="Q1337" s="17"/>
      <c r="R1337" s="17"/>
      <c r="S1337" s="17"/>
      <c r="T1337" s="17"/>
      <c r="U1337" s="17"/>
      <c r="V1337" s="17"/>
      <c r="W1337" s="17"/>
      <c r="X1337" s="17"/>
      <c r="Y1337" s="17"/>
      <c r="Z1337" s="17"/>
      <c r="AA1337" s="17"/>
      <c r="AB1337" s="17"/>
      <c r="AC1337" s="17"/>
      <c r="AD1337" s="17"/>
      <c r="AE1337" s="17"/>
      <c r="AF1337" s="17"/>
      <c r="AG1337" s="17"/>
      <c r="AH1337" s="17"/>
      <c r="AI1337" s="17"/>
      <c r="AJ1337" s="17"/>
      <c r="AK1337" s="17"/>
      <c r="AL1337" s="17"/>
      <c r="AM1337" s="17"/>
      <c r="AN1337" s="17"/>
      <c r="AO1337" s="17"/>
      <c r="AP1337" s="17"/>
      <c r="AQ1337" s="17"/>
      <c r="AR1337" s="17"/>
      <c r="AS1337" s="17"/>
      <c r="AT1337" s="17"/>
      <c r="AU1337" s="17"/>
      <c r="AV1337" s="17"/>
      <c r="AW1337" s="17"/>
      <c r="AX1337" s="17"/>
      <c r="AY1337" s="17"/>
      <c r="AZ1337" s="17"/>
      <c r="BA1337" s="17"/>
      <c r="BB1337" s="17"/>
    </row>
    <row r="1338" spans="2:54">
      <c r="B1338" s="6" t="s">
        <v>386</v>
      </c>
      <c r="C1338" s="17"/>
      <c r="D1338" s="17"/>
      <c r="E1338" s="17"/>
      <c r="F1338" s="17"/>
      <c r="G1338" s="17"/>
      <c r="H1338" s="17"/>
      <c r="I1338" s="17"/>
      <c r="J1338" s="17"/>
      <c r="K1338" s="17"/>
      <c r="L1338" s="17"/>
      <c r="M1338" s="17"/>
      <c r="N1338" s="17"/>
      <c r="O1338" s="17"/>
      <c r="P1338" s="17"/>
      <c r="Q1338" s="17"/>
      <c r="R1338" s="17"/>
      <c r="S1338" s="17"/>
      <c r="T1338" s="17"/>
      <c r="U1338" s="17"/>
      <c r="V1338" s="17"/>
      <c r="W1338" s="17"/>
      <c r="X1338" s="17"/>
      <c r="Y1338" s="17"/>
      <c r="Z1338" s="17"/>
      <c r="AA1338" s="17"/>
      <c r="AB1338" s="17"/>
      <c r="AC1338" s="17"/>
      <c r="AD1338" s="17"/>
      <c r="AE1338" s="17"/>
      <c r="AF1338" s="17"/>
      <c r="AG1338" s="17"/>
      <c r="AH1338" s="17"/>
      <c r="AI1338" s="17"/>
      <c r="AJ1338" s="17"/>
      <c r="AK1338" s="17"/>
      <c r="AL1338" s="17"/>
      <c r="AM1338" s="17"/>
      <c r="AN1338" s="17"/>
      <c r="AO1338" s="17"/>
      <c r="AP1338" s="17"/>
      <c r="AQ1338" s="17"/>
      <c r="AR1338" s="17"/>
      <c r="AS1338" s="17"/>
      <c r="AT1338" s="17"/>
      <c r="AU1338" s="17"/>
      <c r="AV1338" s="17"/>
      <c r="AW1338" s="17"/>
      <c r="AX1338" s="17"/>
      <c r="AY1338" s="17"/>
      <c r="AZ1338" s="17"/>
      <c r="BA1338" s="17"/>
      <c r="BB1338" s="17"/>
    </row>
    <row r="1339" spans="2:54">
      <c r="B1339" s="24" t="s">
        <v>29</v>
      </c>
      <c r="C1339" s="17"/>
      <c r="D1339" s="17"/>
      <c r="E1339" s="17"/>
      <c r="F1339" s="17"/>
      <c r="G1339" s="17"/>
      <c r="H1339" s="17"/>
      <c r="I1339" s="17"/>
      <c r="J1339" s="17"/>
      <c r="K1339" s="17"/>
      <c r="L1339" s="17"/>
      <c r="M1339" s="17"/>
      <c r="N1339" s="17"/>
      <c r="O1339" s="17"/>
      <c r="P1339" s="17"/>
      <c r="Q1339" s="17"/>
      <c r="R1339" s="17"/>
      <c r="S1339" s="17"/>
      <c r="T1339" s="17"/>
      <c r="U1339" s="17"/>
      <c r="V1339" s="17"/>
      <c r="W1339" s="17"/>
      <c r="X1339" s="17"/>
      <c r="Y1339" s="17"/>
      <c r="Z1339" s="17"/>
      <c r="AA1339" s="17"/>
      <c r="AB1339" s="17"/>
      <c r="AC1339" s="17"/>
      <c r="AD1339" s="17"/>
      <c r="AE1339" s="17"/>
      <c r="AF1339" s="17"/>
      <c r="AG1339" s="17"/>
      <c r="AH1339" s="17"/>
      <c r="AI1339" s="17"/>
      <c r="AJ1339" s="17"/>
      <c r="AK1339" s="17"/>
      <c r="AL1339" s="17"/>
      <c r="AM1339" s="17"/>
      <c r="AN1339" s="17"/>
      <c r="AO1339" s="17"/>
      <c r="AP1339" s="17"/>
      <c r="AQ1339" s="17"/>
      <c r="AR1339" s="17"/>
      <c r="AS1339" s="17"/>
      <c r="AT1339" s="17"/>
      <c r="AU1339" s="17"/>
      <c r="AV1339" s="17"/>
      <c r="AW1339" s="17"/>
      <c r="AX1339" s="17"/>
      <c r="AY1339" s="17"/>
      <c r="AZ1339" s="17"/>
      <c r="BA1339" s="17"/>
      <c r="BB1339" s="17"/>
    </row>
    <row r="1340" spans="2:54">
      <c r="B1340" t="s">
        <v>427</v>
      </c>
      <c r="C1340" s="17">
        <v>0.53011319013722402</v>
      </c>
      <c r="D1340" s="17">
        <v>0.59664157337138701</v>
      </c>
      <c r="E1340" s="17">
        <v>0.46515672454752799</v>
      </c>
      <c r="F1340" s="17"/>
      <c r="G1340" s="17">
        <v>0.61171044489265103</v>
      </c>
      <c r="H1340" s="17">
        <v>0.61351840251798795</v>
      </c>
      <c r="I1340" s="17">
        <v>0.53531977126692298</v>
      </c>
      <c r="J1340" s="17">
        <v>0.49595439032292499</v>
      </c>
      <c r="K1340" s="17">
        <v>0.47060971606897101</v>
      </c>
      <c r="L1340" s="17">
        <v>0.47070500108112101</v>
      </c>
      <c r="M1340" s="17"/>
      <c r="N1340" s="17">
        <v>0.62641780004502601</v>
      </c>
      <c r="O1340" s="17">
        <v>0.51937109625220901</v>
      </c>
      <c r="P1340" s="17">
        <v>0.51398627895511095</v>
      </c>
      <c r="Q1340" s="17">
        <v>0.45647797323802097</v>
      </c>
      <c r="R1340" s="17"/>
      <c r="S1340" s="17">
        <v>0.62011750791573605</v>
      </c>
      <c r="T1340" s="17">
        <v>0.470220992994832</v>
      </c>
      <c r="U1340" s="17">
        <v>0.47268968837418202</v>
      </c>
      <c r="V1340" s="17">
        <v>0.55977110911183403</v>
      </c>
      <c r="W1340" s="17">
        <v>0.49478964127765801</v>
      </c>
      <c r="X1340" s="17">
        <v>0.50596578129738701</v>
      </c>
      <c r="Y1340" s="17">
        <v>0.537055371912045</v>
      </c>
      <c r="Z1340" s="17">
        <v>0.49557107962185198</v>
      </c>
      <c r="AA1340" s="17">
        <v>0.56162820698228799</v>
      </c>
      <c r="AB1340" s="17">
        <v>0.52769859500988703</v>
      </c>
      <c r="AC1340" s="17">
        <v>0.475324340539518</v>
      </c>
      <c r="AD1340" s="17">
        <v>0.59956214183457501</v>
      </c>
      <c r="AE1340" s="17"/>
      <c r="AF1340" s="17">
        <v>0.64609497221837597</v>
      </c>
      <c r="AG1340" s="17">
        <v>0.51783131199369703</v>
      </c>
      <c r="AH1340" s="17">
        <v>0.54091945300454503</v>
      </c>
      <c r="AI1340" s="17">
        <v>0.58180150403375197</v>
      </c>
      <c r="AJ1340" s="17">
        <v>0.39918648944056101</v>
      </c>
      <c r="AK1340" s="17"/>
      <c r="AL1340" s="17">
        <v>0.42670612483957499</v>
      </c>
      <c r="AM1340" s="17">
        <v>0.53506428753024904</v>
      </c>
      <c r="AN1340" s="17">
        <v>0.60338913159766905</v>
      </c>
      <c r="AO1340" s="17">
        <v>0.683044165346679</v>
      </c>
      <c r="AP1340" s="17">
        <v>0.72178137527308295</v>
      </c>
      <c r="AQ1340" s="17"/>
      <c r="AR1340" s="17">
        <v>0.59497638925606999</v>
      </c>
      <c r="AS1340" s="17"/>
      <c r="AT1340" s="17">
        <v>0.58730012842466295</v>
      </c>
      <c r="AU1340" s="17"/>
      <c r="AV1340" s="17">
        <v>0.64424866665930203</v>
      </c>
      <c r="AW1340" s="17"/>
      <c r="AX1340" s="17">
        <v>0.61857157080368397</v>
      </c>
      <c r="AY1340" s="17">
        <v>0.59470690438209195</v>
      </c>
      <c r="AZ1340" s="17"/>
      <c r="BA1340" s="17">
        <v>0.468061762823831</v>
      </c>
      <c r="BB1340" s="17">
        <v>0.58576770116848298</v>
      </c>
    </row>
    <row r="1341" spans="2:54">
      <c r="B1341" t="s">
        <v>428</v>
      </c>
      <c r="C1341" s="17">
        <v>0.31736891703035902</v>
      </c>
      <c r="D1341" s="17">
        <v>0.29099560950085701</v>
      </c>
      <c r="E1341" s="17">
        <v>0.34410302804204002</v>
      </c>
      <c r="F1341" s="17"/>
      <c r="G1341" s="17">
        <v>0.28085726897319802</v>
      </c>
      <c r="H1341" s="17">
        <v>0.270554592613169</v>
      </c>
      <c r="I1341" s="17">
        <v>0.30779346681387798</v>
      </c>
      <c r="J1341" s="17">
        <v>0.33203173792608298</v>
      </c>
      <c r="K1341" s="17">
        <v>0.362531368917138</v>
      </c>
      <c r="L1341" s="17">
        <v>0.34579718347831101</v>
      </c>
      <c r="M1341" s="17"/>
      <c r="N1341" s="17">
        <v>0.282440241722274</v>
      </c>
      <c r="O1341" s="17">
        <v>0.31159677385280998</v>
      </c>
      <c r="P1341" s="17">
        <v>0.331813989141031</v>
      </c>
      <c r="Q1341" s="17">
        <v>0.34621424539322698</v>
      </c>
      <c r="R1341" s="17"/>
      <c r="S1341" s="17">
        <v>0.27044573068528999</v>
      </c>
      <c r="T1341" s="17">
        <v>0.36952688539872203</v>
      </c>
      <c r="U1341" s="17">
        <v>0.37133642575606801</v>
      </c>
      <c r="V1341" s="17">
        <v>0.29252895223582498</v>
      </c>
      <c r="W1341" s="17">
        <v>0.35717666816409599</v>
      </c>
      <c r="X1341" s="17">
        <v>0.32222420038426702</v>
      </c>
      <c r="Y1341" s="17">
        <v>0.308796255303256</v>
      </c>
      <c r="Z1341" s="17">
        <v>0.33265696772189501</v>
      </c>
      <c r="AA1341" s="17">
        <v>0.282315940130623</v>
      </c>
      <c r="AB1341" s="17">
        <v>0.30674583666774502</v>
      </c>
      <c r="AC1341" s="17">
        <v>0.33131517971407398</v>
      </c>
      <c r="AD1341" s="17">
        <v>0.27266380530550599</v>
      </c>
      <c r="AE1341" s="17"/>
      <c r="AF1341" s="17">
        <v>0.24679550298067801</v>
      </c>
      <c r="AG1341" s="17">
        <v>0.36042264667331703</v>
      </c>
      <c r="AH1341" s="17">
        <v>0.28738351429228198</v>
      </c>
      <c r="AI1341" s="17">
        <v>0.26504906203428702</v>
      </c>
      <c r="AJ1341" s="17">
        <v>0.44581489061469098</v>
      </c>
      <c r="AK1341" s="17"/>
      <c r="AL1341" s="17">
        <v>0.35071496101559702</v>
      </c>
      <c r="AM1341" s="17">
        <v>0.31372637426671102</v>
      </c>
      <c r="AN1341" s="17">
        <v>0.28765675420439502</v>
      </c>
      <c r="AO1341" s="17">
        <v>0.25179281785933</v>
      </c>
      <c r="AP1341" s="17">
        <v>0.23373053574374</v>
      </c>
      <c r="AQ1341" s="17"/>
      <c r="AR1341" s="17">
        <v>0.310922682355744</v>
      </c>
      <c r="AS1341" s="17"/>
      <c r="AT1341" s="17">
        <v>0.32538454505976</v>
      </c>
      <c r="AU1341" s="17"/>
      <c r="AV1341" s="17">
        <v>0.27919728289197598</v>
      </c>
      <c r="AW1341" s="17"/>
      <c r="AX1341" s="17">
        <v>0.28204985280503297</v>
      </c>
      <c r="AY1341" s="17">
        <v>0.27012980378959101</v>
      </c>
      <c r="AZ1341" s="17"/>
      <c r="BA1341" s="17">
        <v>0.37683687815204098</v>
      </c>
      <c r="BB1341" s="17">
        <v>0.28450993813074199</v>
      </c>
    </row>
    <row r="1342" spans="2:54">
      <c r="B1342" t="s">
        <v>115</v>
      </c>
      <c r="C1342" s="17">
        <v>0.15251789283241701</v>
      </c>
      <c r="D1342" s="17">
        <v>0.112362817127756</v>
      </c>
      <c r="E1342" s="17">
        <v>0.190740247410432</v>
      </c>
      <c r="F1342" s="17"/>
      <c r="G1342" s="17">
        <v>0.107432286134151</v>
      </c>
      <c r="H1342" s="17">
        <v>0.115927004868843</v>
      </c>
      <c r="I1342" s="17">
        <v>0.15688676191919901</v>
      </c>
      <c r="J1342" s="17">
        <v>0.172013871750992</v>
      </c>
      <c r="K1342" s="17">
        <v>0.166858915013891</v>
      </c>
      <c r="L1342" s="17">
        <v>0.18349781544056801</v>
      </c>
      <c r="M1342" s="17"/>
      <c r="N1342" s="17">
        <v>9.1141958232699993E-2</v>
      </c>
      <c r="O1342" s="17">
        <v>0.16903212989498101</v>
      </c>
      <c r="P1342" s="17">
        <v>0.15419973190385799</v>
      </c>
      <c r="Q1342" s="17">
        <v>0.19730778136875199</v>
      </c>
      <c r="R1342" s="17"/>
      <c r="S1342" s="17">
        <v>0.109436761398974</v>
      </c>
      <c r="T1342" s="17">
        <v>0.160252121606447</v>
      </c>
      <c r="U1342" s="17">
        <v>0.155973885869749</v>
      </c>
      <c r="V1342" s="17">
        <v>0.14769993865234099</v>
      </c>
      <c r="W1342" s="17">
        <v>0.148033690558246</v>
      </c>
      <c r="X1342" s="17">
        <v>0.171810018318346</v>
      </c>
      <c r="Y1342" s="17">
        <v>0.15414837278469901</v>
      </c>
      <c r="Z1342" s="17">
        <v>0.171771952656253</v>
      </c>
      <c r="AA1342" s="17">
        <v>0.15605585288708901</v>
      </c>
      <c r="AB1342" s="17">
        <v>0.16555556832236801</v>
      </c>
      <c r="AC1342" s="17">
        <v>0.19336047974640799</v>
      </c>
      <c r="AD1342" s="17">
        <v>0.127774052859919</v>
      </c>
      <c r="AE1342" s="17"/>
      <c r="AF1342" s="17">
        <v>0.107109524800946</v>
      </c>
      <c r="AG1342" s="17">
        <v>0.121746041332986</v>
      </c>
      <c r="AH1342" s="17">
        <v>0.17169703270317299</v>
      </c>
      <c r="AI1342" s="17">
        <v>0.15314943393196101</v>
      </c>
      <c r="AJ1342" s="17">
        <v>0.15499861994474801</v>
      </c>
      <c r="AK1342" s="17"/>
      <c r="AL1342" s="17">
        <v>0.222578914144828</v>
      </c>
      <c r="AM1342" s="17">
        <v>0.151209338203041</v>
      </c>
      <c r="AN1342" s="17">
        <v>0.10895411419793601</v>
      </c>
      <c r="AO1342" s="17">
        <v>6.51630167939906E-2</v>
      </c>
      <c r="AP1342" s="17">
        <v>4.4488088983176598E-2</v>
      </c>
      <c r="AQ1342" s="17"/>
      <c r="AR1342" s="17">
        <v>9.4100928388186802E-2</v>
      </c>
      <c r="AS1342" s="17"/>
      <c r="AT1342" s="17">
        <v>8.7315326515576802E-2</v>
      </c>
      <c r="AU1342" s="17"/>
      <c r="AV1342" s="17">
        <v>7.6554050448721794E-2</v>
      </c>
      <c r="AW1342" s="17"/>
      <c r="AX1342" s="17">
        <v>9.9378576391283793E-2</v>
      </c>
      <c r="AY1342" s="17">
        <v>0.13516329182831699</v>
      </c>
      <c r="AZ1342" s="17"/>
      <c r="BA1342" s="17">
        <v>0.155101359024128</v>
      </c>
      <c r="BB1342" s="17">
        <v>0.129722360700775</v>
      </c>
    </row>
    <row r="1343" spans="2:54">
      <c r="C1343" s="17"/>
      <c r="D1343" s="17"/>
      <c r="E1343" s="17"/>
      <c r="F1343" s="17"/>
      <c r="G1343" s="17"/>
      <c r="H1343" s="17"/>
      <c r="I1343" s="17"/>
      <c r="J1343" s="17"/>
      <c r="K1343" s="17"/>
      <c r="L1343" s="17"/>
      <c r="M1343" s="17"/>
      <c r="N1343" s="17"/>
      <c r="O1343" s="17"/>
      <c r="P1343" s="17"/>
      <c r="Q1343" s="17"/>
      <c r="R1343" s="17"/>
      <c r="S1343" s="17"/>
      <c r="T1343" s="17"/>
      <c r="U1343" s="17"/>
      <c r="V1343" s="17"/>
      <c r="W1343" s="17"/>
      <c r="X1343" s="17"/>
      <c r="Y1343" s="17"/>
      <c r="Z1343" s="17"/>
      <c r="AA1343" s="17"/>
      <c r="AB1343" s="17"/>
      <c r="AC1343" s="17"/>
      <c r="AD1343" s="17"/>
      <c r="AE1343" s="17"/>
      <c r="AF1343" s="17"/>
      <c r="AG1343" s="17"/>
      <c r="AH1343" s="17"/>
      <c r="AI1343" s="17"/>
      <c r="AJ1343" s="17"/>
      <c r="AK1343" s="17"/>
      <c r="AL1343" s="17"/>
      <c r="AM1343" s="17"/>
      <c r="AN1343" s="17"/>
      <c r="AO1343" s="17"/>
      <c r="AP1343" s="17"/>
      <c r="AQ1343" s="17"/>
      <c r="AR1343" s="17"/>
      <c r="AS1343" s="17"/>
      <c r="AT1343" s="17"/>
      <c r="AU1343" s="17"/>
      <c r="AV1343" s="17"/>
      <c r="AW1343" s="17"/>
      <c r="AX1343" s="17"/>
      <c r="AY1343" s="17"/>
      <c r="AZ1343" s="17"/>
      <c r="BA1343" s="17"/>
      <c r="BB1343" s="17"/>
    </row>
    <row r="1344" spans="2:54">
      <c r="B1344" s="6" t="s">
        <v>429</v>
      </c>
      <c r="C1344" s="17"/>
      <c r="D1344" s="17"/>
      <c r="E1344" s="17"/>
      <c r="F1344" s="17"/>
      <c r="G1344" s="17"/>
      <c r="H1344" s="17"/>
      <c r="I1344" s="17"/>
      <c r="J1344" s="17"/>
      <c r="K1344" s="17"/>
      <c r="L1344" s="17"/>
      <c r="M1344" s="17"/>
      <c r="N1344" s="17"/>
      <c r="O1344" s="17"/>
      <c r="P1344" s="17"/>
      <c r="Q1344" s="17"/>
      <c r="R1344" s="17"/>
      <c r="S1344" s="17"/>
      <c r="T1344" s="17"/>
      <c r="U1344" s="17"/>
      <c r="V1344" s="17"/>
      <c r="W1344" s="17"/>
      <c r="X1344" s="17"/>
      <c r="Y1344" s="17"/>
      <c r="Z1344" s="17"/>
      <c r="AA1344" s="17"/>
      <c r="AB1344" s="17"/>
      <c r="AC1344" s="17"/>
      <c r="AD1344" s="17"/>
      <c r="AE1344" s="17"/>
      <c r="AF1344" s="17"/>
      <c r="AG1344" s="17"/>
      <c r="AH1344" s="17"/>
      <c r="AI1344" s="17"/>
      <c r="AJ1344" s="17"/>
      <c r="AK1344" s="17"/>
      <c r="AL1344" s="17"/>
      <c r="AM1344" s="17"/>
      <c r="AN1344" s="17"/>
      <c r="AO1344" s="17"/>
      <c r="AP1344" s="17"/>
      <c r="AQ1344" s="17"/>
      <c r="AR1344" s="17"/>
      <c r="AS1344" s="17"/>
      <c r="AT1344" s="17"/>
      <c r="AU1344" s="17"/>
      <c r="AV1344" s="17"/>
      <c r="AW1344" s="17"/>
      <c r="AX1344" s="17"/>
      <c r="AY1344" s="17"/>
      <c r="AZ1344" s="17"/>
      <c r="BA1344" s="17"/>
      <c r="BB1344" s="17"/>
    </row>
    <row r="1345" spans="2:54">
      <c r="B1345" s="24" t="s">
        <v>29</v>
      </c>
      <c r="C1345" s="17"/>
      <c r="D1345" s="17"/>
      <c r="E1345" s="17"/>
      <c r="F1345" s="17"/>
      <c r="G1345" s="17"/>
      <c r="H1345" s="17"/>
      <c r="I1345" s="17"/>
      <c r="J1345" s="17"/>
      <c r="K1345" s="17"/>
      <c r="L1345" s="17"/>
      <c r="M1345" s="17"/>
      <c r="N1345" s="17"/>
      <c r="O1345" s="17"/>
      <c r="P1345" s="17"/>
      <c r="Q1345" s="17"/>
      <c r="R1345" s="17"/>
      <c r="S1345" s="17"/>
      <c r="T1345" s="17"/>
      <c r="U1345" s="17"/>
      <c r="V1345" s="17"/>
      <c r="W1345" s="17"/>
      <c r="X1345" s="17"/>
      <c r="Y1345" s="17"/>
      <c r="Z1345" s="17"/>
      <c r="AA1345" s="17"/>
      <c r="AB1345" s="17"/>
      <c r="AC1345" s="17"/>
      <c r="AD1345" s="17"/>
      <c r="AE1345" s="17"/>
      <c r="AF1345" s="17"/>
      <c r="AG1345" s="17"/>
      <c r="AH1345" s="17"/>
      <c r="AI1345" s="17"/>
      <c r="AJ1345" s="17"/>
      <c r="AK1345" s="17"/>
      <c r="AL1345" s="17"/>
      <c r="AM1345" s="17"/>
      <c r="AN1345" s="17"/>
      <c r="AO1345" s="17"/>
      <c r="AP1345" s="17"/>
      <c r="AQ1345" s="17"/>
      <c r="AR1345" s="17"/>
      <c r="AS1345" s="17"/>
      <c r="AT1345" s="17"/>
      <c r="AU1345" s="17"/>
      <c r="AV1345" s="17"/>
      <c r="AW1345" s="17"/>
      <c r="AX1345" s="17"/>
      <c r="AY1345" s="17"/>
      <c r="AZ1345" s="17"/>
      <c r="BA1345" s="17"/>
      <c r="BB1345" s="17"/>
    </row>
    <row r="1346" spans="2:54">
      <c r="B1346" t="s">
        <v>430</v>
      </c>
      <c r="C1346" s="17">
        <v>0.16272358332724199</v>
      </c>
      <c r="D1346" s="17">
        <v>0.157345766115151</v>
      </c>
      <c r="E1346" s="17">
        <v>0.16876541593911701</v>
      </c>
      <c r="F1346" s="17"/>
      <c r="G1346" s="17">
        <v>0.14720766644736</v>
      </c>
      <c r="H1346" s="17">
        <v>0.15669842347627899</v>
      </c>
      <c r="I1346" s="17">
        <v>0.13450227375526599</v>
      </c>
      <c r="J1346" s="17">
        <v>0.13508802473016199</v>
      </c>
      <c r="K1346" s="17">
        <v>0.17556949143890299</v>
      </c>
      <c r="L1346" s="17">
        <v>0.214968604500236</v>
      </c>
      <c r="M1346" s="17"/>
      <c r="N1346" s="17">
        <v>0.12967359890139199</v>
      </c>
      <c r="O1346" s="17">
        <v>0.16657731718260799</v>
      </c>
      <c r="P1346" s="17">
        <v>0.19557110133833999</v>
      </c>
      <c r="Q1346" s="17">
        <v>0.169035380670395</v>
      </c>
      <c r="R1346" s="17"/>
      <c r="S1346" s="17">
        <v>0.134719528939199</v>
      </c>
      <c r="T1346" s="17">
        <v>0.171059373936822</v>
      </c>
      <c r="U1346" s="17">
        <v>0.17341266632216701</v>
      </c>
      <c r="V1346" s="17">
        <v>0.18142504316355501</v>
      </c>
      <c r="W1346" s="17">
        <v>0.154266425850176</v>
      </c>
      <c r="X1346" s="17">
        <v>0.15965831604477501</v>
      </c>
      <c r="Y1346" s="17">
        <v>0.18321678404269601</v>
      </c>
      <c r="Z1346" s="17">
        <v>0.14630319471697301</v>
      </c>
      <c r="AA1346" s="17">
        <v>0.141810952197747</v>
      </c>
      <c r="AB1346" s="17">
        <v>0.133194630718176</v>
      </c>
      <c r="AC1346" s="17">
        <v>0.239397492713006</v>
      </c>
      <c r="AD1346" s="17">
        <v>0.20580376015225199</v>
      </c>
      <c r="AE1346" s="17"/>
      <c r="AF1346" s="17">
        <v>0.117663333829851</v>
      </c>
      <c r="AG1346" s="17">
        <v>0.213197812755829</v>
      </c>
      <c r="AH1346" s="17">
        <v>0.13808039825408799</v>
      </c>
      <c r="AI1346" s="17">
        <v>0.12961905603545801</v>
      </c>
      <c r="AJ1346" s="17">
        <v>0.25569857249667899</v>
      </c>
      <c r="AK1346" s="17"/>
      <c r="AL1346" s="17">
        <v>0.19272478703906101</v>
      </c>
      <c r="AM1346" s="17">
        <v>0.176914607133283</v>
      </c>
      <c r="AN1346" s="17">
        <v>0.12788654313102699</v>
      </c>
      <c r="AO1346" s="17">
        <v>0.12448559331466801</v>
      </c>
      <c r="AP1346" s="17">
        <v>7.0021692193032503E-2</v>
      </c>
      <c r="AQ1346" s="17"/>
      <c r="AR1346" s="17">
        <v>0.14758533520509201</v>
      </c>
      <c r="AS1346" s="17"/>
      <c r="AT1346" s="17">
        <v>0.17588619182792201</v>
      </c>
      <c r="AU1346" s="17"/>
      <c r="AV1346" s="17">
        <v>0.130031345821399</v>
      </c>
      <c r="AW1346" s="17"/>
      <c r="AX1346" s="17">
        <v>0.194188961638011</v>
      </c>
      <c r="AY1346" s="17">
        <v>0.113755402532747</v>
      </c>
      <c r="AZ1346" s="17"/>
      <c r="BA1346" s="17">
        <v>0.21907612843698501</v>
      </c>
      <c r="BB1346" s="17">
        <v>0.138528596455889</v>
      </c>
    </row>
    <row r="1347" spans="2:54">
      <c r="B1347" t="s">
        <v>431</v>
      </c>
      <c r="C1347" s="17">
        <v>6.4180569659989806E-2</v>
      </c>
      <c r="D1347" s="17">
        <v>6.9355379784178495E-2</v>
      </c>
      <c r="E1347" s="17">
        <v>5.8767970227656702E-2</v>
      </c>
      <c r="F1347" s="17"/>
      <c r="G1347" s="17">
        <v>9.2111245900242306E-2</v>
      </c>
      <c r="H1347" s="17">
        <v>6.2292656881664098E-2</v>
      </c>
      <c r="I1347" s="17">
        <v>7.9130459874808795E-2</v>
      </c>
      <c r="J1347" s="17">
        <v>6.05621534888902E-2</v>
      </c>
      <c r="K1347" s="17">
        <v>5.7355658240570997E-2</v>
      </c>
      <c r="L1347" s="17">
        <v>4.2613786033001498E-2</v>
      </c>
      <c r="M1347" s="17"/>
      <c r="N1347" s="17">
        <v>6.50270180547107E-2</v>
      </c>
      <c r="O1347" s="17">
        <v>5.7485456128039097E-2</v>
      </c>
      <c r="P1347" s="17">
        <v>8.0309494107208307E-2</v>
      </c>
      <c r="Q1347" s="17">
        <v>5.6946265961968903E-2</v>
      </c>
      <c r="R1347" s="17"/>
      <c r="S1347" s="17">
        <v>6.4742671453563203E-2</v>
      </c>
      <c r="T1347" s="17">
        <v>5.8517135428317303E-2</v>
      </c>
      <c r="U1347" s="17">
        <v>5.4991902981261699E-2</v>
      </c>
      <c r="V1347" s="17">
        <v>6.7058316048751801E-2</v>
      </c>
      <c r="W1347" s="17">
        <v>5.41154061075481E-2</v>
      </c>
      <c r="X1347" s="17">
        <v>8.2753500415447601E-2</v>
      </c>
      <c r="Y1347" s="17">
        <v>5.6135702948373598E-2</v>
      </c>
      <c r="Z1347" s="17">
        <v>5.9447504636461097E-2</v>
      </c>
      <c r="AA1347" s="17">
        <v>5.0302077266191902E-2</v>
      </c>
      <c r="AB1347" s="17">
        <v>7.0663586937857306E-2</v>
      </c>
      <c r="AC1347" s="17">
        <v>7.9730709356811896E-2</v>
      </c>
      <c r="AD1347" s="17">
        <v>0.10300297869541999</v>
      </c>
      <c r="AE1347" s="17"/>
      <c r="AF1347" s="17">
        <v>6.5166623235056106E-2</v>
      </c>
      <c r="AG1347" s="17">
        <v>8.2073484357245194E-2</v>
      </c>
      <c r="AH1347" s="17">
        <v>4.98528932162828E-2</v>
      </c>
      <c r="AI1347" s="17">
        <v>6.4102264388018498E-2</v>
      </c>
      <c r="AJ1347" s="17">
        <v>7.3113199863778594E-2</v>
      </c>
      <c r="AK1347" s="17"/>
      <c r="AL1347" s="17">
        <v>6.8227866043647306E-2</v>
      </c>
      <c r="AM1347" s="17">
        <v>5.2888921276883098E-2</v>
      </c>
      <c r="AN1347" s="17">
        <v>5.9474226732972597E-2</v>
      </c>
      <c r="AO1347" s="17">
        <v>7.9748364700528596E-2</v>
      </c>
      <c r="AP1347" s="17">
        <v>6.1183949265431498E-2</v>
      </c>
      <c r="AQ1347" s="17"/>
      <c r="AR1347" s="17">
        <v>8.6457384122340705E-2</v>
      </c>
      <c r="AS1347" s="17"/>
      <c r="AT1347" s="17">
        <v>9.9284590120761101E-2</v>
      </c>
      <c r="AU1347" s="17"/>
      <c r="AV1347" s="17">
        <v>7.7855093000862297E-2</v>
      </c>
      <c r="AW1347" s="17"/>
      <c r="AX1347" s="17">
        <v>6.5173538376795306E-2</v>
      </c>
      <c r="AY1347" s="17">
        <v>6.8137178927410003E-2</v>
      </c>
      <c r="AZ1347" s="17"/>
      <c r="BA1347" s="17">
        <v>5.9029663250119699E-2</v>
      </c>
      <c r="BB1347" s="17">
        <v>7.4149577382440698E-2</v>
      </c>
    </row>
    <row r="1348" spans="2:54">
      <c r="B1348" t="s">
        <v>432</v>
      </c>
      <c r="C1348" s="17">
        <v>0.19195126593109199</v>
      </c>
      <c r="D1348" s="17">
        <v>0.18304321059565101</v>
      </c>
      <c r="E1348" s="17">
        <v>0.20102259504289199</v>
      </c>
      <c r="F1348" s="17"/>
      <c r="G1348" s="17">
        <v>0.20054023515981401</v>
      </c>
      <c r="H1348" s="17">
        <v>0.19116068598587199</v>
      </c>
      <c r="I1348" s="17">
        <v>0.146814837215378</v>
      </c>
      <c r="J1348" s="17">
        <v>0.21801655785660801</v>
      </c>
      <c r="K1348" s="17">
        <v>0.20232961421661699</v>
      </c>
      <c r="L1348" s="17">
        <v>0.19573930088595801</v>
      </c>
      <c r="M1348" s="17"/>
      <c r="N1348" s="17">
        <v>0.202876122392291</v>
      </c>
      <c r="O1348" s="17">
        <v>0.21364479938071501</v>
      </c>
      <c r="P1348" s="17">
        <v>0.17253699175748</v>
      </c>
      <c r="Q1348" s="17">
        <v>0.177353542134288</v>
      </c>
      <c r="R1348" s="17"/>
      <c r="S1348" s="17">
        <v>0.18197670340934699</v>
      </c>
      <c r="T1348" s="17">
        <v>0.184028122931016</v>
      </c>
      <c r="U1348" s="17">
        <v>0.21295505580301299</v>
      </c>
      <c r="V1348" s="17">
        <v>0.1614958681034</v>
      </c>
      <c r="W1348" s="17">
        <v>0.21116121147421901</v>
      </c>
      <c r="X1348" s="17">
        <v>0.21821937283807499</v>
      </c>
      <c r="Y1348" s="17">
        <v>0.15931923125994699</v>
      </c>
      <c r="Z1348" s="17">
        <v>0.21222335274001</v>
      </c>
      <c r="AA1348" s="17">
        <v>0.17135421464511799</v>
      </c>
      <c r="AB1348" s="17">
        <v>0.232921840772574</v>
      </c>
      <c r="AC1348" s="17">
        <v>0.153383173647438</v>
      </c>
      <c r="AD1348" s="17">
        <v>0.26148968708819498</v>
      </c>
      <c r="AE1348" s="17"/>
      <c r="AF1348" s="17">
        <v>0.21319145104033199</v>
      </c>
      <c r="AG1348" s="17">
        <v>0.161099268013699</v>
      </c>
      <c r="AH1348" s="17">
        <v>0.23088328879130901</v>
      </c>
      <c r="AI1348" s="17">
        <v>0.27785301245104899</v>
      </c>
      <c r="AJ1348" s="17">
        <v>0.14046613530970301</v>
      </c>
      <c r="AK1348" s="17"/>
      <c r="AL1348" s="17">
        <v>0.170129307314836</v>
      </c>
      <c r="AM1348" s="17">
        <v>0.19688666781690101</v>
      </c>
      <c r="AN1348" s="17">
        <v>0.215663298494398</v>
      </c>
      <c r="AO1348" s="17">
        <v>0.209980162542767</v>
      </c>
      <c r="AP1348" s="17">
        <v>0.18257270430369499</v>
      </c>
      <c r="AQ1348" s="17"/>
      <c r="AR1348" s="17">
        <v>0.18879035523492399</v>
      </c>
      <c r="AS1348" s="17"/>
      <c r="AT1348" s="17">
        <v>0.14583448160086801</v>
      </c>
      <c r="AU1348" s="17"/>
      <c r="AV1348" s="17">
        <v>0.19111987592899299</v>
      </c>
      <c r="AW1348" s="17"/>
      <c r="AX1348" s="17">
        <v>0.14117231911964201</v>
      </c>
      <c r="AY1348" s="17">
        <v>0.21132919977062101</v>
      </c>
      <c r="AZ1348" s="17"/>
      <c r="BA1348" s="17">
        <v>0.16109649462216999</v>
      </c>
      <c r="BB1348" s="17">
        <v>0.22233222605646</v>
      </c>
    </row>
    <row r="1349" spans="2:54">
      <c r="B1349" t="s">
        <v>433</v>
      </c>
      <c r="C1349" s="17">
        <v>0.123616969978874</v>
      </c>
      <c r="D1349" s="17">
        <v>0.10044212878070601</v>
      </c>
      <c r="E1349" s="17">
        <v>0.14559803706006699</v>
      </c>
      <c r="F1349" s="17"/>
      <c r="G1349" s="17">
        <v>0.13902006941577</v>
      </c>
      <c r="H1349" s="17">
        <v>0.119878238441203</v>
      </c>
      <c r="I1349" s="17">
        <v>0.136427009988661</v>
      </c>
      <c r="J1349" s="17">
        <v>0.14434003869086201</v>
      </c>
      <c r="K1349" s="17">
        <v>0.112388388092625</v>
      </c>
      <c r="L1349" s="17">
        <v>9.6864812187995003E-2</v>
      </c>
      <c r="M1349" s="17"/>
      <c r="N1349" s="17">
        <v>0.108316559692371</v>
      </c>
      <c r="O1349" s="17">
        <v>0.11276550609118299</v>
      </c>
      <c r="P1349" s="17">
        <v>0.12050812052823801</v>
      </c>
      <c r="Q1349" s="17">
        <v>0.14823986904488701</v>
      </c>
      <c r="R1349" s="17"/>
      <c r="S1349" s="17">
        <v>0.12927490692593099</v>
      </c>
      <c r="T1349" s="17">
        <v>0.1094593239534</v>
      </c>
      <c r="U1349" s="17">
        <v>0.13665432737619199</v>
      </c>
      <c r="V1349" s="17">
        <v>0.14400008673429099</v>
      </c>
      <c r="W1349" s="17">
        <v>0.119195709450273</v>
      </c>
      <c r="X1349" s="17">
        <v>0.13172291585023399</v>
      </c>
      <c r="Y1349" s="17">
        <v>0.115229831802086</v>
      </c>
      <c r="Z1349" s="17">
        <v>0.17256954830485</v>
      </c>
      <c r="AA1349" s="17">
        <v>0.12990003897535601</v>
      </c>
      <c r="AB1349" s="17">
        <v>0.115509117610891</v>
      </c>
      <c r="AC1349" s="17">
        <v>8.7031106343301898E-2</v>
      </c>
      <c r="AD1349" s="17">
        <v>6.8451040665340995E-2</v>
      </c>
      <c r="AE1349" s="17"/>
      <c r="AF1349" s="17">
        <v>0.109045654348304</v>
      </c>
      <c r="AG1349" s="17">
        <v>0.12154771015964801</v>
      </c>
      <c r="AH1349" s="17">
        <v>0.15809006703443201</v>
      </c>
      <c r="AI1349" s="17">
        <v>0.10347772336862</v>
      </c>
      <c r="AJ1349" s="17">
        <v>0.14670424521571701</v>
      </c>
      <c r="AK1349" s="17"/>
      <c r="AL1349" s="17">
        <v>0.140297518578759</v>
      </c>
      <c r="AM1349" s="17">
        <v>0.117406261845906</v>
      </c>
      <c r="AN1349" s="17">
        <v>0.111160232526129</v>
      </c>
      <c r="AO1349" s="17">
        <v>0.13941223838515801</v>
      </c>
      <c r="AP1349" s="17">
        <v>9.3750217915841996E-2</v>
      </c>
      <c r="AQ1349" s="17"/>
      <c r="AR1349" s="17">
        <v>8.9258100960754594E-2</v>
      </c>
      <c r="AS1349" s="17"/>
      <c r="AT1349" s="17">
        <v>7.7254492994888097E-2</v>
      </c>
      <c r="AU1349" s="17"/>
      <c r="AV1349" s="17">
        <v>8.9504833655584801E-2</v>
      </c>
      <c r="AW1349" s="17"/>
      <c r="AX1349" s="17">
        <v>0.121052351518461</v>
      </c>
      <c r="AY1349" s="17">
        <v>0.106763179036039</v>
      </c>
      <c r="AZ1349" s="17"/>
      <c r="BA1349" s="17">
        <v>0.13233500530379699</v>
      </c>
      <c r="BB1349" s="17">
        <v>0.109976527836649</v>
      </c>
    </row>
    <row r="1350" spans="2:54">
      <c r="B1350" t="s">
        <v>434</v>
      </c>
      <c r="C1350" s="17">
        <v>9.9303938736486894E-2</v>
      </c>
      <c r="D1350" s="17">
        <v>0.14242385741467001</v>
      </c>
      <c r="E1350" s="17">
        <v>5.7683954621026899E-2</v>
      </c>
      <c r="F1350" s="17"/>
      <c r="G1350" s="17">
        <v>7.6650054850060906E-2</v>
      </c>
      <c r="H1350" s="17">
        <v>7.0525162882025094E-2</v>
      </c>
      <c r="I1350" s="17">
        <v>9.1574488727340295E-2</v>
      </c>
      <c r="J1350" s="17">
        <v>8.40564034773532E-2</v>
      </c>
      <c r="K1350" s="17">
        <v>0.13138114079104801</v>
      </c>
      <c r="L1350" s="17">
        <v>0.13512666234073001</v>
      </c>
      <c r="M1350" s="17"/>
      <c r="N1350" s="17">
        <v>0.10781272237358</v>
      </c>
      <c r="O1350" s="17">
        <v>8.6288783455259296E-2</v>
      </c>
      <c r="P1350" s="17">
        <v>0.111502735555132</v>
      </c>
      <c r="Q1350" s="17">
        <v>9.57390743760341E-2</v>
      </c>
      <c r="R1350" s="17"/>
      <c r="S1350" s="17">
        <v>9.4521566769282403E-2</v>
      </c>
      <c r="T1350" s="17">
        <v>0.111494557943968</v>
      </c>
      <c r="U1350" s="17">
        <v>9.3255771035345297E-2</v>
      </c>
      <c r="V1350" s="17">
        <v>0.10617222775228501</v>
      </c>
      <c r="W1350" s="17">
        <v>0.10877520585071</v>
      </c>
      <c r="X1350" s="17">
        <v>8.5987743139886899E-2</v>
      </c>
      <c r="Y1350" s="17">
        <v>0.10052910670925901</v>
      </c>
      <c r="Z1350" s="17">
        <v>9.3630067324231001E-2</v>
      </c>
      <c r="AA1350" s="17">
        <v>0.113283980010028</v>
      </c>
      <c r="AB1350" s="17">
        <v>0.10328049759324701</v>
      </c>
      <c r="AC1350" s="17">
        <v>9.0185589448700504E-2</v>
      </c>
      <c r="AD1350" s="17">
        <v>3.8617288975152E-2</v>
      </c>
      <c r="AE1350" s="17"/>
      <c r="AF1350" s="17">
        <v>9.69599457838448E-2</v>
      </c>
      <c r="AG1350" s="17">
        <v>0.129103836228425</v>
      </c>
      <c r="AH1350" s="17">
        <v>9.5564841420733695E-2</v>
      </c>
      <c r="AI1350" s="17">
        <v>0.10048162944699</v>
      </c>
      <c r="AJ1350" s="17">
        <v>0.12936735349663001</v>
      </c>
      <c r="AK1350" s="17"/>
      <c r="AL1350" s="17">
        <v>0.101308217040198</v>
      </c>
      <c r="AM1350" s="17">
        <v>9.0622623400303304E-2</v>
      </c>
      <c r="AN1350" s="17">
        <v>8.9042581069293594E-2</v>
      </c>
      <c r="AO1350" s="17">
        <v>0.109242186033932</v>
      </c>
      <c r="AP1350" s="17">
        <v>0.13099918823856699</v>
      </c>
      <c r="AQ1350" s="17"/>
      <c r="AR1350" s="17">
        <v>0.113412858072703</v>
      </c>
      <c r="AS1350" s="17"/>
      <c r="AT1350" s="17">
        <v>0.112053347869016</v>
      </c>
      <c r="AU1350" s="17"/>
      <c r="AV1350" s="17">
        <v>0.118088399983149</v>
      </c>
      <c r="AW1350" s="17"/>
      <c r="AX1350" s="17">
        <v>0.13120204296093199</v>
      </c>
      <c r="AY1350" s="17">
        <v>9.4781373631161403E-2</v>
      </c>
      <c r="AZ1350" s="17"/>
      <c r="BA1350" s="17">
        <v>0.13240165436467699</v>
      </c>
      <c r="BB1350" s="17">
        <v>9.2251047852974902E-2</v>
      </c>
    </row>
    <row r="1351" spans="2:54">
      <c r="B1351" t="s">
        <v>435</v>
      </c>
      <c r="C1351" s="17">
        <v>0.16487146794594401</v>
      </c>
      <c r="D1351" s="17">
        <v>0.193083905206407</v>
      </c>
      <c r="E1351" s="17">
        <v>0.136813741597789</v>
      </c>
      <c r="F1351" s="17"/>
      <c r="G1351" s="17">
        <v>0.17718843556178501</v>
      </c>
      <c r="H1351" s="17">
        <v>0.240515381547621</v>
      </c>
      <c r="I1351" s="17">
        <v>0.20066277742074701</v>
      </c>
      <c r="J1351" s="17">
        <v>0.118362045861587</v>
      </c>
      <c r="K1351" s="17">
        <v>0.142759890421819</v>
      </c>
      <c r="L1351" s="17">
        <v>0.117344225548717</v>
      </c>
      <c r="M1351" s="17"/>
      <c r="N1351" s="17">
        <v>0.24386832215142901</v>
      </c>
      <c r="O1351" s="17">
        <v>0.15315953831993101</v>
      </c>
      <c r="P1351" s="17">
        <v>0.13037133400225001</v>
      </c>
      <c r="Q1351" s="17">
        <v>0.12170301024396001</v>
      </c>
      <c r="R1351" s="17"/>
      <c r="S1351" s="17">
        <v>0.23410419011990799</v>
      </c>
      <c r="T1351" s="17">
        <v>0.139885439713546</v>
      </c>
      <c r="U1351" s="17">
        <v>0.14729168251383401</v>
      </c>
      <c r="V1351" s="17">
        <v>0.16008569606965301</v>
      </c>
      <c r="W1351" s="17">
        <v>0.17643126122868499</v>
      </c>
      <c r="X1351" s="17">
        <v>0.118374400567995</v>
      </c>
      <c r="Y1351" s="17">
        <v>0.16320080600546399</v>
      </c>
      <c r="Z1351" s="17">
        <v>0.137798910338887</v>
      </c>
      <c r="AA1351" s="17">
        <v>0.193055639933121</v>
      </c>
      <c r="AB1351" s="17">
        <v>0.14878325646037199</v>
      </c>
      <c r="AC1351" s="17">
        <v>0.14764697011283001</v>
      </c>
      <c r="AD1351" s="17">
        <v>0.138156594595788</v>
      </c>
      <c r="AE1351" s="17"/>
      <c r="AF1351" s="17">
        <v>0.23918182821838299</v>
      </c>
      <c r="AG1351" s="17">
        <v>0.15360895498427701</v>
      </c>
      <c r="AH1351" s="17">
        <v>0.14634907364556601</v>
      </c>
      <c r="AI1351" s="17">
        <v>0.136514132538998</v>
      </c>
      <c r="AJ1351" s="17">
        <v>9.7770067342181202E-2</v>
      </c>
      <c r="AK1351" s="17"/>
      <c r="AL1351" s="17">
        <v>0.11161083813058</v>
      </c>
      <c r="AM1351" s="17">
        <v>0.14462133296545199</v>
      </c>
      <c r="AN1351" s="17">
        <v>0.20657296014900001</v>
      </c>
      <c r="AO1351" s="17">
        <v>0.24023593575857399</v>
      </c>
      <c r="AP1351" s="17">
        <v>0.34147611080573398</v>
      </c>
      <c r="AQ1351" s="17"/>
      <c r="AR1351" s="17">
        <v>0.24949024188926899</v>
      </c>
      <c r="AS1351" s="17"/>
      <c r="AT1351" s="17">
        <v>0.27882213393158001</v>
      </c>
      <c r="AU1351" s="17"/>
      <c r="AV1351" s="17">
        <v>0.25914401372646301</v>
      </c>
      <c r="AW1351" s="17"/>
      <c r="AX1351" s="17">
        <v>0.21742726893992401</v>
      </c>
      <c r="AY1351" s="17">
        <v>0.23126834258631801</v>
      </c>
      <c r="AZ1351" s="17"/>
      <c r="BA1351" s="17">
        <v>0.127394120399206</v>
      </c>
      <c r="BB1351" s="17">
        <v>0.19397681535396499</v>
      </c>
    </row>
    <row r="1352" spans="2:54">
      <c r="B1352" t="s">
        <v>436</v>
      </c>
      <c r="C1352" s="17">
        <v>7.6812405983302898E-2</v>
      </c>
      <c r="D1352" s="17">
        <v>6.9490489306512707E-2</v>
      </c>
      <c r="E1352" s="17">
        <v>8.3839176853310104E-2</v>
      </c>
      <c r="F1352" s="17"/>
      <c r="G1352" s="17">
        <v>7.0621440206198996E-2</v>
      </c>
      <c r="H1352" s="17">
        <v>6.76081257458018E-2</v>
      </c>
      <c r="I1352" s="17">
        <v>9.1930623835220299E-2</v>
      </c>
      <c r="J1352" s="17">
        <v>9.7076332398313606E-2</v>
      </c>
      <c r="K1352" s="17">
        <v>5.9292139632785901E-2</v>
      </c>
      <c r="L1352" s="17">
        <v>7.1523199965115206E-2</v>
      </c>
      <c r="M1352" s="17"/>
      <c r="N1352" s="17">
        <v>6.3840201754182896E-2</v>
      </c>
      <c r="O1352" s="17">
        <v>8.47447334274051E-2</v>
      </c>
      <c r="P1352" s="17">
        <v>7.1118009859450104E-2</v>
      </c>
      <c r="Q1352" s="17">
        <v>8.5800597222408403E-2</v>
      </c>
      <c r="R1352" s="17"/>
      <c r="S1352" s="17">
        <v>7.9062423491742098E-2</v>
      </c>
      <c r="T1352" s="17">
        <v>8.5581535149195503E-2</v>
      </c>
      <c r="U1352" s="17">
        <v>5.9873066332328098E-2</v>
      </c>
      <c r="V1352" s="17">
        <v>6.6515231951777096E-2</v>
      </c>
      <c r="W1352" s="17">
        <v>6.3248193571416894E-2</v>
      </c>
      <c r="X1352" s="17">
        <v>6.7815598468020599E-2</v>
      </c>
      <c r="Y1352" s="17">
        <v>9.69088838975425E-2</v>
      </c>
      <c r="Z1352" s="17">
        <v>7.6275780916926203E-2</v>
      </c>
      <c r="AA1352" s="17">
        <v>7.9347462820666098E-2</v>
      </c>
      <c r="AB1352" s="17">
        <v>9.0844391479705203E-2</v>
      </c>
      <c r="AC1352" s="17">
        <v>6.5172125774793699E-2</v>
      </c>
      <c r="AD1352" s="17">
        <v>7.8091180455112597E-2</v>
      </c>
      <c r="AE1352" s="17"/>
      <c r="AF1352" s="17">
        <v>6.1425762423997901E-2</v>
      </c>
      <c r="AG1352" s="17">
        <v>5.1970359093594098E-2</v>
      </c>
      <c r="AH1352" s="17">
        <v>6.2243227071283401E-2</v>
      </c>
      <c r="AI1352" s="17">
        <v>7.6737295176089501E-2</v>
      </c>
      <c r="AJ1352" s="17">
        <v>8.6074963859596801E-2</v>
      </c>
      <c r="AK1352" s="17"/>
      <c r="AL1352" s="17">
        <v>7.80498545951991E-2</v>
      </c>
      <c r="AM1352" s="17">
        <v>8.7437632198554799E-2</v>
      </c>
      <c r="AN1352" s="17">
        <v>8.2242492060344993E-2</v>
      </c>
      <c r="AO1352" s="17">
        <v>4.8748598589783303E-2</v>
      </c>
      <c r="AP1352" s="17">
        <v>5.9469672626883498E-2</v>
      </c>
      <c r="AQ1352" s="17"/>
      <c r="AR1352" s="17">
        <v>5.9101582680232599E-2</v>
      </c>
      <c r="AS1352" s="17"/>
      <c r="AT1352" s="17">
        <v>6.1402226213981198E-2</v>
      </c>
      <c r="AU1352" s="17"/>
      <c r="AV1352" s="17">
        <v>6.1434935704493099E-2</v>
      </c>
      <c r="AW1352" s="17"/>
      <c r="AX1352" s="17">
        <v>6.3986971161800202E-2</v>
      </c>
      <c r="AY1352" s="17">
        <v>6.8130911577195599E-2</v>
      </c>
      <c r="AZ1352" s="17"/>
      <c r="BA1352" s="17">
        <v>7.1032833012648497E-2</v>
      </c>
      <c r="BB1352" s="17">
        <v>7.2827597247714898E-2</v>
      </c>
    </row>
    <row r="1353" spans="2:54">
      <c r="B1353" t="s">
        <v>130</v>
      </c>
      <c r="C1353" s="17">
        <v>0.11653979843706901</v>
      </c>
      <c r="D1353" s="17">
        <v>8.4815262796724994E-2</v>
      </c>
      <c r="E1353" s="17">
        <v>0.14750910865814101</v>
      </c>
      <c r="F1353" s="17"/>
      <c r="G1353" s="17">
        <v>9.6660852458769694E-2</v>
      </c>
      <c r="H1353" s="17">
        <v>9.1321325039533899E-2</v>
      </c>
      <c r="I1353" s="17">
        <v>0.118957529182579</v>
      </c>
      <c r="J1353" s="17">
        <v>0.14249844349622501</v>
      </c>
      <c r="K1353" s="17">
        <v>0.11892367716563</v>
      </c>
      <c r="L1353" s="17">
        <v>0.125819408538247</v>
      </c>
      <c r="M1353" s="17"/>
      <c r="N1353" s="17">
        <v>7.8585454680042799E-2</v>
      </c>
      <c r="O1353" s="17">
        <v>0.12533386601485999</v>
      </c>
      <c r="P1353" s="17">
        <v>0.118082212851901</v>
      </c>
      <c r="Q1353" s="17">
        <v>0.14518226034605999</v>
      </c>
      <c r="R1353" s="17"/>
      <c r="S1353" s="17">
        <v>8.1598008891026197E-2</v>
      </c>
      <c r="T1353" s="17">
        <v>0.139974510943735</v>
      </c>
      <c r="U1353" s="17">
        <v>0.121565527635859</v>
      </c>
      <c r="V1353" s="17">
        <v>0.113247530176288</v>
      </c>
      <c r="W1353" s="17">
        <v>0.112806586466972</v>
      </c>
      <c r="X1353" s="17">
        <v>0.135468152675566</v>
      </c>
      <c r="Y1353" s="17">
        <v>0.12545965333463199</v>
      </c>
      <c r="Z1353" s="17">
        <v>0.101751641021662</v>
      </c>
      <c r="AA1353" s="17">
        <v>0.12094563415177199</v>
      </c>
      <c r="AB1353" s="17">
        <v>0.104802678427178</v>
      </c>
      <c r="AC1353" s="17">
        <v>0.137452832603118</v>
      </c>
      <c r="AD1353" s="17">
        <v>0.106387469372739</v>
      </c>
      <c r="AE1353" s="17"/>
      <c r="AF1353" s="17">
        <v>9.7365401120231398E-2</v>
      </c>
      <c r="AG1353" s="17">
        <v>8.7398574407282104E-2</v>
      </c>
      <c r="AH1353" s="17">
        <v>0.118936210566306</v>
      </c>
      <c r="AI1353" s="17">
        <v>0.11121488659477601</v>
      </c>
      <c r="AJ1353" s="17">
        <v>7.0805462415715198E-2</v>
      </c>
      <c r="AK1353" s="17"/>
      <c r="AL1353" s="17">
        <v>0.13765161125771799</v>
      </c>
      <c r="AM1353" s="17">
        <v>0.133221953362717</v>
      </c>
      <c r="AN1353" s="17">
        <v>0.107957665836834</v>
      </c>
      <c r="AO1353" s="17">
        <v>4.8146920674588999E-2</v>
      </c>
      <c r="AP1353" s="17">
        <v>6.0526464650814502E-2</v>
      </c>
      <c r="AQ1353" s="17"/>
      <c r="AR1353" s="17">
        <v>6.5904141834684293E-2</v>
      </c>
      <c r="AS1353" s="17"/>
      <c r="AT1353" s="17">
        <v>4.94625354409838E-2</v>
      </c>
      <c r="AU1353" s="17"/>
      <c r="AV1353" s="17">
        <v>7.2821502179055697E-2</v>
      </c>
      <c r="AW1353" s="17"/>
      <c r="AX1353" s="17">
        <v>6.5796546284435597E-2</v>
      </c>
      <c r="AY1353" s="17">
        <v>0.105834411938509</v>
      </c>
      <c r="AZ1353" s="17"/>
      <c r="BA1353" s="17">
        <v>9.7634100610396901E-2</v>
      </c>
      <c r="BB1353" s="17">
        <v>9.5957611813906496E-2</v>
      </c>
    </row>
    <row r="1354" spans="2:54">
      <c r="C1354" s="17"/>
      <c r="D1354" s="17"/>
      <c r="E1354" s="17"/>
      <c r="F1354" s="17"/>
      <c r="G1354" s="17"/>
      <c r="H1354" s="17"/>
      <c r="I1354" s="17"/>
      <c r="J1354" s="17"/>
      <c r="K1354" s="17"/>
      <c r="L1354" s="17"/>
      <c r="M1354" s="17"/>
      <c r="N1354" s="17"/>
      <c r="O1354" s="17"/>
      <c r="P1354" s="17"/>
      <c r="Q1354" s="17"/>
      <c r="R1354" s="17"/>
      <c r="S1354" s="17"/>
      <c r="T1354" s="17"/>
      <c r="U1354" s="17"/>
      <c r="V1354" s="17"/>
      <c r="W1354" s="17"/>
      <c r="X1354" s="17"/>
      <c r="Y1354" s="17"/>
      <c r="Z1354" s="17"/>
      <c r="AA1354" s="17"/>
      <c r="AB1354" s="17"/>
      <c r="AC1354" s="17"/>
      <c r="AD1354" s="17"/>
      <c r="AE1354" s="17"/>
      <c r="AF1354" s="17"/>
      <c r="AG1354" s="17"/>
      <c r="AH1354" s="17"/>
      <c r="AI1354" s="17"/>
      <c r="AJ1354" s="17"/>
      <c r="AK1354" s="17"/>
      <c r="AL1354" s="17"/>
      <c r="AM1354" s="17"/>
      <c r="AN1354" s="17"/>
      <c r="AO1354" s="17"/>
      <c r="AP1354" s="17"/>
      <c r="AQ1354" s="17"/>
      <c r="AR1354" s="17"/>
      <c r="AS1354" s="17"/>
      <c r="AT1354" s="17"/>
      <c r="AU1354" s="17"/>
      <c r="AV1354" s="17"/>
      <c r="AW1354" s="17"/>
      <c r="AX1354" s="17"/>
      <c r="AY1354" s="17"/>
      <c r="AZ1354" s="17"/>
      <c r="BA1354" s="17"/>
      <c r="BB1354" s="17"/>
    </row>
    <row r="1355" spans="2:54">
      <c r="B1355" s="6" t="s">
        <v>437</v>
      </c>
      <c r="C1355" s="17"/>
      <c r="D1355" s="17"/>
      <c r="E1355" s="17"/>
      <c r="F1355" s="17"/>
      <c r="G1355" s="17"/>
      <c r="H1355" s="17"/>
      <c r="I1355" s="17"/>
      <c r="J1355" s="17"/>
      <c r="K1355" s="17"/>
      <c r="L1355" s="17"/>
      <c r="M1355" s="17"/>
      <c r="N1355" s="17"/>
      <c r="O1355" s="17"/>
      <c r="P1355" s="17"/>
      <c r="Q1355" s="17"/>
      <c r="R1355" s="17"/>
      <c r="S1355" s="17"/>
      <c r="T1355" s="17"/>
      <c r="U1355" s="17"/>
      <c r="V1355" s="17"/>
      <c r="W1355" s="17"/>
      <c r="X1355" s="17"/>
      <c r="Y1355" s="17"/>
      <c r="Z1355" s="17"/>
      <c r="AA1355" s="17"/>
      <c r="AB1355" s="17"/>
      <c r="AC1355" s="17"/>
      <c r="AD1355" s="17"/>
      <c r="AE1355" s="17"/>
      <c r="AF1355" s="17"/>
      <c r="AG1355" s="17"/>
      <c r="AH1355" s="17"/>
      <c r="AI1355" s="17"/>
      <c r="AJ1355" s="17"/>
      <c r="AK1355" s="17"/>
      <c r="AL1355" s="17"/>
      <c r="AM1355" s="17"/>
      <c r="AN1355" s="17"/>
      <c r="AO1355" s="17"/>
      <c r="AP1355" s="17"/>
      <c r="AQ1355" s="17"/>
      <c r="AR1355" s="17"/>
      <c r="AS1355" s="17"/>
      <c r="AT1355" s="17"/>
      <c r="AU1355" s="17"/>
      <c r="AV1355" s="17"/>
      <c r="AW1355" s="17"/>
      <c r="AX1355" s="17"/>
      <c r="AY1355" s="17"/>
      <c r="AZ1355" s="17"/>
      <c r="BA1355" s="17"/>
      <c r="BB1355" s="17"/>
    </row>
    <row r="1356" spans="2:54">
      <c r="B1356" s="24" t="s">
        <v>29</v>
      </c>
      <c r="C1356" s="17"/>
      <c r="D1356" s="17"/>
      <c r="E1356" s="17"/>
      <c r="F1356" s="17"/>
      <c r="G1356" s="17"/>
      <c r="H1356" s="17"/>
      <c r="I1356" s="17"/>
      <c r="J1356" s="17"/>
      <c r="K1356" s="17"/>
      <c r="L1356" s="17"/>
      <c r="M1356" s="17"/>
      <c r="N1356" s="17"/>
      <c r="O1356" s="17"/>
      <c r="P1356" s="17"/>
      <c r="Q1356" s="17"/>
      <c r="R1356" s="17"/>
      <c r="S1356" s="17"/>
      <c r="T1356" s="17"/>
      <c r="U1356" s="17"/>
      <c r="V1356" s="17"/>
      <c r="W1356" s="17"/>
      <c r="X1356" s="17"/>
      <c r="Y1356" s="17"/>
      <c r="Z1356" s="17"/>
      <c r="AA1356" s="17"/>
      <c r="AB1356" s="17"/>
      <c r="AC1356" s="17"/>
      <c r="AD1356" s="17"/>
      <c r="AE1356" s="17"/>
      <c r="AF1356" s="17"/>
      <c r="AG1356" s="17"/>
      <c r="AH1356" s="17"/>
      <c r="AI1356" s="17"/>
      <c r="AJ1356" s="17"/>
      <c r="AK1356" s="17"/>
      <c r="AL1356" s="17"/>
      <c r="AM1356" s="17"/>
      <c r="AN1356" s="17"/>
      <c r="AO1356" s="17"/>
      <c r="AP1356" s="17"/>
      <c r="AQ1356" s="17"/>
      <c r="AR1356" s="17"/>
      <c r="AS1356" s="17"/>
      <c r="AT1356" s="17"/>
      <c r="AU1356" s="17"/>
      <c r="AV1356" s="17"/>
      <c r="AW1356" s="17"/>
      <c r="AX1356" s="17"/>
      <c r="AY1356" s="17"/>
      <c r="AZ1356" s="17"/>
      <c r="BA1356" s="17"/>
      <c r="BB1356" s="17"/>
    </row>
    <row r="1357" spans="2:54">
      <c r="B1357" t="s">
        <v>430</v>
      </c>
      <c r="C1357" s="17">
        <v>0.103205279688162</v>
      </c>
      <c r="D1357" s="17">
        <v>0.110059853474036</v>
      </c>
      <c r="E1357" s="17">
        <v>9.7014029895773304E-2</v>
      </c>
      <c r="F1357" s="17"/>
      <c r="G1357" s="17">
        <v>0.15856653260314901</v>
      </c>
      <c r="H1357" s="17">
        <v>0.133174615609328</v>
      </c>
      <c r="I1357" s="17">
        <v>8.9270729817485198E-2</v>
      </c>
      <c r="J1357" s="17">
        <v>9.2931133504136204E-2</v>
      </c>
      <c r="K1357" s="17">
        <v>8.7855615774684398E-2</v>
      </c>
      <c r="L1357" s="17">
        <v>7.2104342860327506E-2</v>
      </c>
      <c r="M1357" s="17"/>
      <c r="N1357" s="17">
        <v>0.104736198205073</v>
      </c>
      <c r="O1357" s="17">
        <v>0.101756580325247</v>
      </c>
      <c r="P1357" s="17">
        <v>9.6399287592608601E-2</v>
      </c>
      <c r="Q1357" s="17">
        <v>0.109965877368186</v>
      </c>
      <c r="R1357" s="17"/>
      <c r="S1357" s="17">
        <v>0.14082192655793799</v>
      </c>
      <c r="T1357" s="17">
        <v>0.101234749962632</v>
      </c>
      <c r="U1357" s="17">
        <v>8.5670993733613504E-2</v>
      </c>
      <c r="V1357" s="17">
        <v>0.112949195412493</v>
      </c>
      <c r="W1357" s="17">
        <v>9.9116457398028199E-2</v>
      </c>
      <c r="X1357" s="17">
        <v>8.5592428922129996E-2</v>
      </c>
      <c r="Y1357" s="17">
        <v>0.12065265495417</v>
      </c>
      <c r="Z1357" s="17">
        <v>0.10644646787355</v>
      </c>
      <c r="AA1357" s="17">
        <v>0.106855964320546</v>
      </c>
      <c r="AB1357" s="17">
        <v>6.2705928193159899E-2</v>
      </c>
      <c r="AC1357" s="17">
        <v>7.95089717621041E-2</v>
      </c>
      <c r="AD1357" s="17">
        <v>0.11279363573310799</v>
      </c>
      <c r="AE1357" s="17"/>
      <c r="AF1357" s="17">
        <v>0.114502784040519</v>
      </c>
      <c r="AG1357" s="17">
        <v>0.110776933308753</v>
      </c>
      <c r="AH1357" s="17">
        <v>0.12587260398279801</v>
      </c>
      <c r="AI1357" s="17">
        <v>0.183776989314096</v>
      </c>
      <c r="AJ1357" s="17">
        <v>6.6917932917855402E-2</v>
      </c>
      <c r="AK1357" s="17"/>
      <c r="AL1357" s="17">
        <v>9.4032979360672897E-2</v>
      </c>
      <c r="AM1357" s="17">
        <v>8.5773947745324999E-2</v>
      </c>
      <c r="AN1357" s="17">
        <v>0.118999024292558</v>
      </c>
      <c r="AO1357" s="17">
        <v>0.12200649696990901</v>
      </c>
      <c r="AP1357" s="17">
        <v>0.171402695773681</v>
      </c>
      <c r="AQ1357" s="17"/>
      <c r="AR1357" s="17">
        <v>0.14506765836402899</v>
      </c>
      <c r="AS1357" s="17"/>
      <c r="AT1357" s="17">
        <v>0.12570026354852901</v>
      </c>
      <c r="AU1357" s="17"/>
      <c r="AV1357" s="17">
        <v>0.177455747578879</v>
      </c>
      <c r="AW1357" s="17"/>
      <c r="AX1357" s="17">
        <v>0.10944049756580899</v>
      </c>
      <c r="AY1357" s="17">
        <v>0.129395589434915</v>
      </c>
      <c r="AZ1357" s="17"/>
      <c r="BA1357" s="17">
        <v>7.2734681496513395E-2</v>
      </c>
      <c r="BB1357" s="17">
        <v>0.118526180676556</v>
      </c>
    </row>
    <row r="1358" spans="2:54">
      <c r="B1358" t="s">
        <v>431</v>
      </c>
      <c r="C1358" s="17">
        <v>0.20085788464276</v>
      </c>
      <c r="D1358" s="17">
        <v>0.226070422687418</v>
      </c>
      <c r="E1358" s="17">
        <v>0.175887266288519</v>
      </c>
      <c r="F1358" s="17"/>
      <c r="G1358" s="17">
        <v>0.1696772080092</v>
      </c>
      <c r="H1358" s="17">
        <v>0.170516739228918</v>
      </c>
      <c r="I1358" s="17">
        <v>0.191304544017696</v>
      </c>
      <c r="J1358" s="17">
        <v>0.220414207625589</v>
      </c>
      <c r="K1358" s="17">
        <v>0.21716377077732199</v>
      </c>
      <c r="L1358" s="17">
        <v>0.22631424639165901</v>
      </c>
      <c r="M1358" s="17"/>
      <c r="N1358" s="17">
        <v>0.20815627251047</v>
      </c>
      <c r="O1358" s="17">
        <v>0.20046846558835099</v>
      </c>
      <c r="P1358" s="17">
        <v>0.206475173123945</v>
      </c>
      <c r="Q1358" s="17">
        <v>0.18542628440117201</v>
      </c>
      <c r="R1358" s="17"/>
      <c r="S1358" s="17">
        <v>0.17667014780767201</v>
      </c>
      <c r="T1358" s="17">
        <v>0.194741105080108</v>
      </c>
      <c r="U1358" s="17">
        <v>0.22407018477759799</v>
      </c>
      <c r="V1358" s="17">
        <v>0.187245125709077</v>
      </c>
      <c r="W1358" s="17">
        <v>0.189245008833414</v>
      </c>
      <c r="X1358" s="17">
        <v>0.18918576629339001</v>
      </c>
      <c r="Y1358" s="17">
        <v>0.15664778985289099</v>
      </c>
      <c r="Z1358" s="17">
        <v>0.27548086404719102</v>
      </c>
      <c r="AA1358" s="17">
        <v>0.228971846603537</v>
      </c>
      <c r="AB1358" s="17">
        <v>0.254919166289857</v>
      </c>
      <c r="AC1358" s="17">
        <v>0.18145792346227599</v>
      </c>
      <c r="AD1358" s="17">
        <v>0.16735390677488499</v>
      </c>
      <c r="AE1358" s="17"/>
      <c r="AF1358" s="17">
        <v>0.21763658519010901</v>
      </c>
      <c r="AG1358" s="17">
        <v>0.17820644054701301</v>
      </c>
      <c r="AH1358" s="17">
        <v>0.23909579694708299</v>
      </c>
      <c r="AI1358" s="17">
        <v>0.23489211388905901</v>
      </c>
      <c r="AJ1358" s="17">
        <v>0.188175966886338</v>
      </c>
      <c r="AK1358" s="17"/>
      <c r="AL1358" s="17">
        <v>0.17175874138862801</v>
      </c>
      <c r="AM1358" s="17">
        <v>0.19937280472146299</v>
      </c>
      <c r="AN1358" s="17">
        <v>0.21656523545796699</v>
      </c>
      <c r="AO1358" s="17">
        <v>0.221633606062314</v>
      </c>
      <c r="AP1358" s="17">
        <v>0.20432994225039799</v>
      </c>
      <c r="AQ1358" s="17"/>
      <c r="AR1358" s="17">
        <v>0.19941888049502501</v>
      </c>
      <c r="AS1358" s="17"/>
      <c r="AT1358" s="17">
        <v>0.155906450105533</v>
      </c>
      <c r="AU1358" s="17"/>
      <c r="AV1358" s="17">
        <v>0.20441386244392801</v>
      </c>
      <c r="AW1358" s="17"/>
      <c r="AX1358" s="17">
        <v>0.232539686533135</v>
      </c>
      <c r="AY1358" s="17">
        <v>0.201510776795264</v>
      </c>
      <c r="AZ1358" s="17"/>
      <c r="BA1358" s="17">
        <v>0.184324497682538</v>
      </c>
      <c r="BB1358" s="17">
        <v>0.24373509835033899</v>
      </c>
    </row>
    <row r="1359" spans="2:54">
      <c r="B1359" t="s">
        <v>432</v>
      </c>
      <c r="C1359" s="17">
        <v>9.6203696426018795E-2</v>
      </c>
      <c r="D1359" s="17">
        <v>9.8572636565700505E-2</v>
      </c>
      <c r="E1359" s="17">
        <v>9.3686413556238302E-2</v>
      </c>
      <c r="F1359" s="17"/>
      <c r="G1359" s="17">
        <v>0.124726641791803</v>
      </c>
      <c r="H1359" s="17">
        <v>0.12715642927939799</v>
      </c>
      <c r="I1359" s="17">
        <v>9.2202354389888705E-2</v>
      </c>
      <c r="J1359" s="17">
        <v>8.03904827802875E-2</v>
      </c>
      <c r="K1359" s="17">
        <v>7.9911018766557804E-2</v>
      </c>
      <c r="L1359" s="17">
        <v>7.9146266200613394E-2</v>
      </c>
      <c r="M1359" s="17"/>
      <c r="N1359" s="17">
        <v>0.108341597306953</v>
      </c>
      <c r="O1359" s="17">
        <v>8.0474245606863296E-2</v>
      </c>
      <c r="P1359" s="17">
        <v>0.104590655168386</v>
      </c>
      <c r="Q1359" s="17">
        <v>9.2348086711791594E-2</v>
      </c>
      <c r="R1359" s="17"/>
      <c r="S1359" s="17">
        <v>0.111051070302892</v>
      </c>
      <c r="T1359" s="17">
        <v>8.0240077920604794E-2</v>
      </c>
      <c r="U1359" s="17">
        <v>7.3547840540875598E-2</v>
      </c>
      <c r="V1359" s="17">
        <v>9.20359930461144E-2</v>
      </c>
      <c r="W1359" s="17">
        <v>9.80507780002908E-2</v>
      </c>
      <c r="X1359" s="17">
        <v>8.9884179522003504E-2</v>
      </c>
      <c r="Y1359" s="17">
        <v>8.8388142408540302E-2</v>
      </c>
      <c r="Z1359" s="17">
        <v>7.7629074877649903E-2</v>
      </c>
      <c r="AA1359" s="17">
        <v>0.11209424623226399</v>
      </c>
      <c r="AB1359" s="17">
        <v>0.111910634463144</v>
      </c>
      <c r="AC1359" s="17">
        <v>9.6141460811961593E-2</v>
      </c>
      <c r="AD1359" s="17">
        <v>0.12411663876220499</v>
      </c>
      <c r="AE1359" s="17"/>
      <c r="AF1359" s="17">
        <v>0.113153744072927</v>
      </c>
      <c r="AG1359" s="17">
        <v>0.100432085630734</v>
      </c>
      <c r="AH1359" s="17">
        <v>6.70134889419048E-2</v>
      </c>
      <c r="AI1359" s="17">
        <v>5.9984128755171999E-2</v>
      </c>
      <c r="AJ1359" s="17">
        <v>0.122077695767042</v>
      </c>
      <c r="AK1359" s="17"/>
      <c r="AL1359" s="17">
        <v>8.0165661695579898E-2</v>
      </c>
      <c r="AM1359" s="17">
        <v>0.103844153138256</v>
      </c>
      <c r="AN1359" s="17">
        <v>8.9217393758484295E-2</v>
      </c>
      <c r="AO1359" s="17">
        <v>0.12821417210911701</v>
      </c>
      <c r="AP1359" s="17">
        <v>0.105717046299033</v>
      </c>
      <c r="AQ1359" s="17"/>
      <c r="AR1359" s="17">
        <v>0.114978135826557</v>
      </c>
      <c r="AS1359" s="17"/>
      <c r="AT1359" s="17">
        <v>0.12930773317366701</v>
      </c>
      <c r="AU1359" s="17"/>
      <c r="AV1359" s="17">
        <v>0.103896331648061</v>
      </c>
      <c r="AW1359" s="17"/>
      <c r="AX1359" s="17">
        <v>0.108161578803788</v>
      </c>
      <c r="AY1359" s="17">
        <v>0.108929642431653</v>
      </c>
      <c r="AZ1359" s="17"/>
      <c r="BA1359" s="17">
        <v>0.106101213076793</v>
      </c>
      <c r="BB1359" s="17">
        <v>9.1485210162843E-2</v>
      </c>
    </row>
    <row r="1360" spans="2:54">
      <c r="B1360" t="s">
        <v>433</v>
      </c>
      <c r="C1360" s="17">
        <v>5.43291885435397E-2</v>
      </c>
      <c r="D1360" s="17">
        <v>6.7493356239193406E-2</v>
      </c>
      <c r="E1360" s="17">
        <v>4.1739647326295003E-2</v>
      </c>
      <c r="F1360" s="17"/>
      <c r="G1360" s="17">
        <v>7.2734532786342704E-2</v>
      </c>
      <c r="H1360" s="17">
        <v>7.47700738671426E-2</v>
      </c>
      <c r="I1360" s="17">
        <v>5.2948606454042098E-2</v>
      </c>
      <c r="J1360" s="17">
        <v>5.0152560908146501E-2</v>
      </c>
      <c r="K1360" s="17">
        <v>4.8665460797434397E-2</v>
      </c>
      <c r="L1360" s="17">
        <v>3.37938550436181E-2</v>
      </c>
      <c r="M1360" s="17"/>
      <c r="N1360" s="17">
        <v>6.0751694019542599E-2</v>
      </c>
      <c r="O1360" s="17">
        <v>5.3108150188376703E-2</v>
      </c>
      <c r="P1360" s="17">
        <v>6.0741873673727402E-2</v>
      </c>
      <c r="Q1360" s="17">
        <v>4.4568725626295297E-2</v>
      </c>
      <c r="R1360" s="17"/>
      <c r="S1360" s="17">
        <v>8.7966243419539999E-2</v>
      </c>
      <c r="T1360" s="17">
        <v>3.7717780526920999E-2</v>
      </c>
      <c r="U1360" s="17">
        <v>1.9845722191469E-2</v>
      </c>
      <c r="V1360" s="17">
        <v>3.5411356517452003E-2</v>
      </c>
      <c r="W1360" s="17">
        <v>4.2751708062055499E-2</v>
      </c>
      <c r="X1360" s="17">
        <v>6.2819734246252507E-2</v>
      </c>
      <c r="Y1360" s="17">
        <v>8.2052347415054294E-2</v>
      </c>
      <c r="Z1360" s="17">
        <v>3.3117363162022899E-2</v>
      </c>
      <c r="AA1360" s="17">
        <v>5.86781556787788E-2</v>
      </c>
      <c r="AB1360" s="17">
        <v>5.4634038292067498E-2</v>
      </c>
      <c r="AC1360" s="17">
        <v>5.85542474159189E-2</v>
      </c>
      <c r="AD1360" s="17">
        <v>5.0084874725862101E-2</v>
      </c>
      <c r="AE1360" s="17"/>
      <c r="AF1360" s="17">
        <v>6.8286198662780601E-2</v>
      </c>
      <c r="AG1360" s="17">
        <v>4.5577133416230799E-2</v>
      </c>
      <c r="AH1360" s="17">
        <v>6.0146811518536597E-2</v>
      </c>
      <c r="AI1360" s="17">
        <v>3.64377497241411E-2</v>
      </c>
      <c r="AJ1360" s="17">
        <v>5.8334427698527598E-2</v>
      </c>
      <c r="AK1360" s="17"/>
      <c r="AL1360" s="17">
        <v>5.0670346014364098E-2</v>
      </c>
      <c r="AM1360" s="17">
        <v>4.8822589080937798E-2</v>
      </c>
      <c r="AN1360" s="17">
        <v>4.4924528900259497E-2</v>
      </c>
      <c r="AO1360" s="17">
        <v>6.5186701071446099E-2</v>
      </c>
      <c r="AP1360" s="17">
        <v>0.127874540346923</v>
      </c>
      <c r="AQ1360" s="17"/>
      <c r="AR1360" s="17">
        <v>8.7196678397820998E-2</v>
      </c>
      <c r="AS1360" s="17"/>
      <c r="AT1360" s="17">
        <v>9.4098695969173404E-2</v>
      </c>
      <c r="AU1360" s="17"/>
      <c r="AV1360" s="17">
        <v>7.1686037662537699E-2</v>
      </c>
      <c r="AW1360" s="17"/>
      <c r="AX1360" s="17">
        <v>7.0519249006511395E-2</v>
      </c>
      <c r="AY1360" s="17">
        <v>6.3769996730197107E-2</v>
      </c>
      <c r="AZ1360" s="17"/>
      <c r="BA1360" s="17">
        <v>6.0274366678936098E-2</v>
      </c>
      <c r="BB1360" s="17">
        <v>5.0986934579731399E-2</v>
      </c>
    </row>
    <row r="1361" spans="2:54">
      <c r="B1361" t="s">
        <v>434</v>
      </c>
      <c r="C1361" s="17">
        <v>0.14842789886837199</v>
      </c>
      <c r="D1361" s="17">
        <v>0.15889355987760301</v>
      </c>
      <c r="E1361" s="17">
        <v>0.13837103897271</v>
      </c>
      <c r="F1361" s="17"/>
      <c r="G1361" s="17">
        <v>0.19503976237721099</v>
      </c>
      <c r="H1361" s="17">
        <v>0.177045895292789</v>
      </c>
      <c r="I1361" s="17">
        <v>0.19029656408078</v>
      </c>
      <c r="J1361" s="17">
        <v>0.13150243618626001</v>
      </c>
      <c r="K1361" s="17">
        <v>0.112048764936655</v>
      </c>
      <c r="L1361" s="17">
        <v>9.8370576688504005E-2</v>
      </c>
      <c r="M1361" s="17"/>
      <c r="N1361" s="17">
        <v>0.176672757578797</v>
      </c>
      <c r="O1361" s="17">
        <v>0.13592807585557101</v>
      </c>
      <c r="P1361" s="17">
        <v>0.148997436870485</v>
      </c>
      <c r="Q1361" s="17">
        <v>0.13111097640104899</v>
      </c>
      <c r="R1361" s="17"/>
      <c r="S1361" s="17">
        <v>0.182712513358397</v>
      </c>
      <c r="T1361" s="17">
        <v>0.13054963142138201</v>
      </c>
      <c r="U1361" s="17">
        <v>0.134842788229491</v>
      </c>
      <c r="V1361" s="17">
        <v>0.18414945670754901</v>
      </c>
      <c r="W1361" s="17">
        <v>0.14795711950898599</v>
      </c>
      <c r="X1361" s="17">
        <v>0.112832552594182</v>
      </c>
      <c r="Y1361" s="17">
        <v>0.17363808240963099</v>
      </c>
      <c r="Z1361" s="17">
        <v>0.153711227081858</v>
      </c>
      <c r="AA1361" s="17">
        <v>0.123720031335987</v>
      </c>
      <c r="AB1361" s="17">
        <v>0.13503276885912699</v>
      </c>
      <c r="AC1361" s="17">
        <v>0.114934297940727</v>
      </c>
      <c r="AD1361" s="17">
        <v>0.21498775724192001</v>
      </c>
      <c r="AE1361" s="17"/>
      <c r="AF1361" s="17">
        <v>0.170135298015689</v>
      </c>
      <c r="AG1361" s="17">
        <v>0.14058448944524299</v>
      </c>
      <c r="AH1361" s="17">
        <v>0.14404426501508899</v>
      </c>
      <c r="AI1361" s="17">
        <v>0.146188459444512</v>
      </c>
      <c r="AJ1361" s="17">
        <v>0.13110360852967301</v>
      </c>
      <c r="AK1361" s="17"/>
      <c r="AL1361" s="17">
        <v>0.12573440972354299</v>
      </c>
      <c r="AM1361" s="17">
        <v>0.142184792864995</v>
      </c>
      <c r="AN1361" s="17">
        <v>0.17417271989404601</v>
      </c>
      <c r="AO1361" s="17">
        <v>0.183634521771392</v>
      </c>
      <c r="AP1361" s="17">
        <v>0.167275672703387</v>
      </c>
      <c r="AQ1361" s="17"/>
      <c r="AR1361" s="17">
        <v>0.16473348816497599</v>
      </c>
      <c r="AS1361" s="17"/>
      <c r="AT1361" s="17">
        <v>0.174811187439736</v>
      </c>
      <c r="AU1361" s="17"/>
      <c r="AV1361" s="17">
        <v>0.157743120271707</v>
      </c>
      <c r="AW1361" s="17"/>
      <c r="AX1361" s="17">
        <v>0.172463765531745</v>
      </c>
      <c r="AY1361" s="17">
        <v>0.15573372414001199</v>
      </c>
      <c r="AZ1361" s="17"/>
      <c r="BA1361" s="17">
        <v>0.121797349878834</v>
      </c>
      <c r="BB1361" s="17">
        <v>0.15607840746249699</v>
      </c>
    </row>
    <row r="1362" spans="2:54">
      <c r="B1362" t="s">
        <v>435</v>
      </c>
      <c r="C1362" s="17">
        <v>0.12677499269706699</v>
      </c>
      <c r="D1362" s="17">
        <v>0.12817236167663601</v>
      </c>
      <c r="E1362" s="17">
        <v>0.125354945996869</v>
      </c>
      <c r="F1362" s="17"/>
      <c r="G1362" s="17">
        <v>0.108133147680516</v>
      </c>
      <c r="H1362" s="17">
        <v>0.128695205587884</v>
      </c>
      <c r="I1362" s="17">
        <v>0.13762068292520099</v>
      </c>
      <c r="J1362" s="17">
        <v>0.1526390193162</v>
      </c>
      <c r="K1362" s="17">
        <v>0.116404847181969</v>
      </c>
      <c r="L1362" s="17">
        <v>0.11483904772999901</v>
      </c>
      <c r="M1362" s="17"/>
      <c r="N1362" s="17">
        <v>0.126054031487602</v>
      </c>
      <c r="O1362" s="17">
        <v>0.135651362232382</v>
      </c>
      <c r="P1362" s="17">
        <v>0.119969257816333</v>
      </c>
      <c r="Q1362" s="17">
        <v>0.12325345706690401</v>
      </c>
      <c r="R1362" s="17"/>
      <c r="S1362" s="17">
        <v>0.120149979300543</v>
      </c>
      <c r="T1362" s="17">
        <v>0.11537541515898</v>
      </c>
      <c r="U1362" s="17">
        <v>0.13376092335274001</v>
      </c>
      <c r="V1362" s="17">
        <v>0.120584060237112</v>
      </c>
      <c r="W1362" s="17">
        <v>0.15237133891930901</v>
      </c>
      <c r="X1362" s="17">
        <v>0.140242921710129</v>
      </c>
      <c r="Y1362" s="17">
        <v>0.112428869443106</v>
      </c>
      <c r="Z1362" s="17">
        <v>0.12880297923633299</v>
      </c>
      <c r="AA1362" s="17">
        <v>0.12456307790945401</v>
      </c>
      <c r="AB1362" s="17">
        <v>0.12804775153147899</v>
      </c>
      <c r="AC1362" s="17">
        <v>0.136031727479243</v>
      </c>
      <c r="AD1362" s="17">
        <v>0.131411873031229</v>
      </c>
      <c r="AE1362" s="17"/>
      <c r="AF1362" s="17">
        <v>0.12895845987496199</v>
      </c>
      <c r="AG1362" s="17">
        <v>0.13314385564936901</v>
      </c>
      <c r="AH1362" s="17">
        <v>8.7236076226681294E-2</v>
      </c>
      <c r="AI1362" s="17">
        <v>0.12718993390627101</v>
      </c>
      <c r="AJ1362" s="17">
        <v>0.17026324352508601</v>
      </c>
      <c r="AK1362" s="17"/>
      <c r="AL1362" s="17">
        <v>0.13650756600910299</v>
      </c>
      <c r="AM1362" s="17">
        <v>0.12561034343350599</v>
      </c>
      <c r="AN1362" s="17">
        <v>0.11715788675403301</v>
      </c>
      <c r="AO1362" s="17">
        <v>0.133441440039445</v>
      </c>
      <c r="AP1362" s="17">
        <v>5.73772189314928E-2</v>
      </c>
      <c r="AQ1362" s="17"/>
      <c r="AR1362" s="17">
        <v>0.147748263461664</v>
      </c>
      <c r="AS1362" s="17"/>
      <c r="AT1362" s="17">
        <v>0.208286427445975</v>
      </c>
      <c r="AU1362" s="17"/>
      <c r="AV1362" s="17">
        <v>0.13750700095433099</v>
      </c>
      <c r="AW1362" s="17"/>
      <c r="AX1362" s="17">
        <v>0.120987060853193</v>
      </c>
      <c r="AY1362" s="17">
        <v>0.14126980123889099</v>
      </c>
      <c r="AZ1362" s="17"/>
      <c r="BA1362" s="17">
        <v>0.15076433114344601</v>
      </c>
      <c r="BB1362" s="17">
        <v>0.123897676837978</v>
      </c>
    </row>
    <row r="1363" spans="2:54">
      <c r="B1363" t="s">
        <v>436</v>
      </c>
      <c r="C1363" s="17">
        <v>0</v>
      </c>
      <c r="D1363" s="17">
        <v>0</v>
      </c>
      <c r="E1363" s="17">
        <v>0</v>
      </c>
      <c r="F1363" s="17"/>
      <c r="G1363" s="17">
        <v>0</v>
      </c>
      <c r="H1363" s="17">
        <v>0</v>
      </c>
      <c r="I1363" s="17">
        <v>0</v>
      </c>
      <c r="J1363" s="17">
        <v>0</v>
      </c>
      <c r="K1363" s="17">
        <v>0</v>
      </c>
      <c r="L1363" s="17">
        <v>0</v>
      </c>
      <c r="M1363" s="17"/>
      <c r="N1363" s="17">
        <v>0</v>
      </c>
      <c r="O1363" s="17">
        <v>0</v>
      </c>
      <c r="P1363" s="17">
        <v>0</v>
      </c>
      <c r="Q1363" s="17">
        <v>0</v>
      </c>
      <c r="R1363" s="17"/>
      <c r="S1363" s="17">
        <v>0</v>
      </c>
      <c r="T1363" s="17">
        <v>0</v>
      </c>
      <c r="U1363" s="17">
        <v>0</v>
      </c>
      <c r="V1363" s="17">
        <v>0</v>
      </c>
      <c r="W1363" s="17">
        <v>0</v>
      </c>
      <c r="X1363" s="17">
        <v>0</v>
      </c>
      <c r="Y1363" s="17">
        <v>0</v>
      </c>
      <c r="Z1363" s="17">
        <v>0</v>
      </c>
      <c r="AA1363" s="17">
        <v>0</v>
      </c>
      <c r="AB1363" s="17">
        <v>0</v>
      </c>
      <c r="AC1363" s="17">
        <v>0</v>
      </c>
      <c r="AD1363" s="17">
        <v>0</v>
      </c>
      <c r="AE1363" s="17"/>
      <c r="AF1363" s="17">
        <v>0</v>
      </c>
      <c r="AG1363" s="17">
        <v>0</v>
      </c>
      <c r="AH1363" s="17">
        <v>0</v>
      </c>
      <c r="AI1363" s="17">
        <v>0</v>
      </c>
      <c r="AJ1363" s="17">
        <v>0</v>
      </c>
      <c r="AK1363" s="17"/>
      <c r="AL1363" s="17">
        <v>0</v>
      </c>
      <c r="AM1363" s="17">
        <v>0</v>
      </c>
      <c r="AN1363" s="17">
        <v>0</v>
      </c>
      <c r="AO1363" s="17">
        <v>0</v>
      </c>
      <c r="AP1363" s="17">
        <v>0</v>
      </c>
      <c r="AQ1363" s="17"/>
      <c r="AR1363" s="17">
        <v>0</v>
      </c>
      <c r="AS1363" s="17"/>
      <c r="AT1363" s="17">
        <v>0</v>
      </c>
      <c r="AU1363" s="17"/>
      <c r="AV1363" s="17">
        <v>0</v>
      </c>
      <c r="AW1363" s="17"/>
      <c r="AX1363" s="17">
        <v>0</v>
      </c>
      <c r="AY1363" s="17">
        <v>0</v>
      </c>
      <c r="AZ1363" s="17"/>
      <c r="BA1363" s="17">
        <v>0</v>
      </c>
      <c r="BB1363" s="17">
        <v>0</v>
      </c>
    </row>
    <row r="1364" spans="2:54">
      <c r="B1364" t="s">
        <v>130</v>
      </c>
      <c r="C1364" s="17">
        <v>0.27020105913408099</v>
      </c>
      <c r="D1364" s="17">
        <v>0.21073780947941401</v>
      </c>
      <c r="E1364" s="17">
        <v>0.32794665796359501</v>
      </c>
      <c r="F1364" s="17"/>
      <c r="G1364" s="17">
        <v>0.17112217475177799</v>
      </c>
      <c r="H1364" s="17">
        <v>0.188641041134541</v>
      </c>
      <c r="I1364" s="17">
        <v>0.24635651831490701</v>
      </c>
      <c r="J1364" s="17">
        <v>0.27197015967938099</v>
      </c>
      <c r="K1364" s="17">
        <v>0.33795052176537699</v>
      </c>
      <c r="L1364" s="17">
        <v>0.37543166508527798</v>
      </c>
      <c r="M1364" s="17"/>
      <c r="N1364" s="17">
        <v>0.21528744889156201</v>
      </c>
      <c r="O1364" s="17">
        <v>0.29261312020321001</v>
      </c>
      <c r="P1364" s="17">
        <v>0.26282631575451498</v>
      </c>
      <c r="Q1364" s="17">
        <v>0.31332659242460298</v>
      </c>
      <c r="R1364" s="17"/>
      <c r="S1364" s="17">
        <v>0.180628119253018</v>
      </c>
      <c r="T1364" s="17">
        <v>0.34014123992937301</v>
      </c>
      <c r="U1364" s="17">
        <v>0.32826154717421402</v>
      </c>
      <c r="V1364" s="17">
        <v>0.26762481237020203</v>
      </c>
      <c r="W1364" s="17">
        <v>0.27050758927791702</v>
      </c>
      <c r="X1364" s="17">
        <v>0.31944241671191298</v>
      </c>
      <c r="Y1364" s="17">
        <v>0.26619211351660699</v>
      </c>
      <c r="Z1364" s="17">
        <v>0.224812023721396</v>
      </c>
      <c r="AA1364" s="17">
        <v>0.24511667791943301</v>
      </c>
      <c r="AB1364" s="17">
        <v>0.252749712371166</v>
      </c>
      <c r="AC1364" s="17">
        <v>0.33337137112776899</v>
      </c>
      <c r="AD1364" s="17">
        <v>0.199251313730791</v>
      </c>
      <c r="AE1364" s="17"/>
      <c r="AF1364" s="17">
        <v>0.18732693014301299</v>
      </c>
      <c r="AG1364" s="17">
        <v>0.29127906200265602</v>
      </c>
      <c r="AH1364" s="17">
        <v>0.27659095736790801</v>
      </c>
      <c r="AI1364" s="17">
        <v>0.21153062496674899</v>
      </c>
      <c r="AJ1364" s="17">
        <v>0.263127124675477</v>
      </c>
      <c r="AK1364" s="17"/>
      <c r="AL1364" s="17">
        <v>0.341130295808108</v>
      </c>
      <c r="AM1364" s="17">
        <v>0.29439136901551699</v>
      </c>
      <c r="AN1364" s="17">
        <v>0.23896321094265199</v>
      </c>
      <c r="AO1364" s="17">
        <v>0.14588306197637699</v>
      </c>
      <c r="AP1364" s="17">
        <v>0.166022883695085</v>
      </c>
      <c r="AQ1364" s="17"/>
      <c r="AR1364" s="17">
        <v>0.14085689528992801</v>
      </c>
      <c r="AS1364" s="17"/>
      <c r="AT1364" s="17">
        <v>0.11188924231738701</v>
      </c>
      <c r="AU1364" s="17"/>
      <c r="AV1364" s="17">
        <v>0.14729789944055699</v>
      </c>
      <c r="AW1364" s="17"/>
      <c r="AX1364" s="17">
        <v>0.18588816170581801</v>
      </c>
      <c r="AY1364" s="17">
        <v>0.199390469229069</v>
      </c>
      <c r="AZ1364" s="17"/>
      <c r="BA1364" s="17">
        <v>0.30400356004293999</v>
      </c>
      <c r="BB1364" s="17">
        <v>0.215290491930056</v>
      </c>
    </row>
    <row r="1365" spans="2:54">
      <c r="C1365" s="17"/>
      <c r="D1365" s="17"/>
      <c r="E1365" s="17"/>
      <c r="F1365" s="17"/>
      <c r="G1365" s="17"/>
      <c r="H1365" s="17"/>
      <c r="I1365" s="17"/>
      <c r="J1365" s="17"/>
      <c r="K1365" s="17"/>
      <c r="L1365" s="17"/>
      <c r="M1365" s="17"/>
      <c r="N1365" s="17"/>
      <c r="O1365" s="17"/>
      <c r="P1365" s="17"/>
      <c r="Q1365" s="17"/>
      <c r="R1365" s="17"/>
      <c r="S1365" s="17"/>
      <c r="T1365" s="17"/>
      <c r="U1365" s="17"/>
      <c r="V1365" s="17"/>
      <c r="W1365" s="17"/>
      <c r="X1365" s="17"/>
      <c r="Y1365" s="17"/>
      <c r="Z1365" s="17"/>
      <c r="AA1365" s="17"/>
      <c r="AB1365" s="17"/>
      <c r="AC1365" s="17"/>
      <c r="AD1365" s="17"/>
      <c r="AE1365" s="17"/>
      <c r="AF1365" s="17"/>
      <c r="AG1365" s="17"/>
      <c r="AH1365" s="17"/>
      <c r="AI1365" s="17"/>
      <c r="AJ1365" s="17"/>
      <c r="AK1365" s="17"/>
      <c r="AL1365" s="17"/>
      <c r="AM1365" s="17"/>
      <c r="AN1365" s="17"/>
      <c r="AO1365" s="17"/>
      <c r="AP1365" s="17"/>
      <c r="AQ1365" s="17"/>
      <c r="AR1365" s="17"/>
      <c r="AS1365" s="17"/>
      <c r="AT1365" s="17"/>
      <c r="AU1365" s="17"/>
      <c r="AV1365" s="17"/>
      <c r="AW1365" s="17"/>
      <c r="AX1365" s="17"/>
      <c r="AY1365" s="17"/>
      <c r="AZ1365" s="17"/>
      <c r="BA1365" s="17"/>
      <c r="BB1365" s="17"/>
    </row>
    <row r="1366" spans="2:54">
      <c r="B1366" s="6" t="s">
        <v>375</v>
      </c>
      <c r="C1366" s="17"/>
      <c r="D1366" s="17"/>
      <c r="E1366" s="17"/>
      <c r="F1366" s="17"/>
      <c r="G1366" s="17"/>
      <c r="H1366" s="17"/>
      <c r="I1366" s="17"/>
      <c r="J1366" s="17"/>
      <c r="K1366" s="17"/>
      <c r="L1366" s="17"/>
      <c r="M1366" s="17"/>
      <c r="N1366" s="17"/>
      <c r="O1366" s="17"/>
      <c r="P1366" s="17"/>
      <c r="Q1366" s="17"/>
      <c r="R1366" s="17"/>
      <c r="S1366" s="17"/>
      <c r="T1366" s="17"/>
      <c r="U1366" s="17"/>
      <c r="V1366" s="17"/>
      <c r="W1366" s="17"/>
      <c r="X1366" s="17"/>
      <c r="Y1366" s="17"/>
      <c r="Z1366" s="17"/>
      <c r="AA1366" s="17"/>
      <c r="AB1366" s="17"/>
      <c r="AC1366" s="17"/>
      <c r="AD1366" s="17"/>
      <c r="AE1366" s="17"/>
      <c r="AF1366" s="17"/>
      <c r="AG1366" s="17"/>
      <c r="AH1366" s="17"/>
      <c r="AI1366" s="17"/>
      <c r="AJ1366" s="17"/>
      <c r="AK1366" s="17"/>
      <c r="AL1366" s="17"/>
      <c r="AM1366" s="17"/>
      <c r="AN1366" s="17"/>
      <c r="AO1366" s="17"/>
      <c r="AP1366" s="17"/>
      <c r="AQ1366" s="17"/>
      <c r="AR1366" s="17"/>
      <c r="AS1366" s="17"/>
      <c r="AT1366" s="17"/>
      <c r="AU1366" s="17"/>
      <c r="AV1366" s="17"/>
      <c r="AW1366" s="17"/>
      <c r="AX1366" s="17"/>
      <c r="AY1366" s="17"/>
      <c r="AZ1366" s="17"/>
      <c r="BA1366" s="17"/>
      <c r="BB1366" s="17"/>
    </row>
    <row r="1367" spans="2:54">
      <c r="B1367" s="24" t="s">
        <v>29</v>
      </c>
      <c r="C1367" s="17"/>
      <c r="D1367" s="17"/>
      <c r="E1367" s="17"/>
      <c r="F1367" s="17"/>
      <c r="G1367" s="17"/>
      <c r="H1367" s="17"/>
      <c r="I1367" s="17"/>
      <c r="J1367" s="17"/>
      <c r="K1367" s="17"/>
      <c r="L1367" s="17"/>
      <c r="M1367" s="17"/>
      <c r="N1367" s="17"/>
      <c r="O1367" s="17"/>
      <c r="P1367" s="17"/>
      <c r="Q1367" s="17"/>
      <c r="R1367" s="17"/>
      <c r="S1367" s="17"/>
      <c r="T1367" s="17"/>
      <c r="U1367" s="17"/>
      <c r="V1367" s="17"/>
      <c r="W1367" s="17"/>
      <c r="X1367" s="17"/>
      <c r="Y1367" s="17"/>
      <c r="Z1367" s="17"/>
      <c r="AA1367" s="17"/>
      <c r="AB1367" s="17"/>
      <c r="AC1367" s="17"/>
      <c r="AD1367" s="17"/>
      <c r="AE1367" s="17"/>
      <c r="AF1367" s="17"/>
      <c r="AG1367" s="17"/>
      <c r="AH1367" s="17"/>
      <c r="AI1367" s="17"/>
      <c r="AJ1367" s="17"/>
      <c r="AK1367" s="17"/>
      <c r="AL1367" s="17"/>
      <c r="AM1367" s="17"/>
      <c r="AN1367" s="17"/>
      <c r="AO1367" s="17"/>
      <c r="AP1367" s="17"/>
      <c r="AQ1367" s="17"/>
      <c r="AR1367" s="17"/>
      <c r="AS1367" s="17"/>
      <c r="AT1367" s="17"/>
      <c r="AU1367" s="17"/>
      <c r="AV1367" s="17"/>
      <c r="AW1367" s="17"/>
      <c r="AX1367" s="17"/>
      <c r="AY1367" s="17"/>
      <c r="AZ1367" s="17"/>
      <c r="BA1367" s="17"/>
      <c r="BB1367" s="17"/>
    </row>
    <row r="1368" spans="2:54">
      <c r="B1368" t="s">
        <v>438</v>
      </c>
      <c r="C1368" s="17">
        <v>0.51701281520021003</v>
      </c>
      <c r="D1368" s="17">
        <v>0.57552394678271801</v>
      </c>
      <c r="E1368" s="17">
        <v>0.459950008805592</v>
      </c>
      <c r="F1368" s="17"/>
      <c r="G1368" s="17">
        <v>0.50918084456370205</v>
      </c>
      <c r="H1368" s="17">
        <v>0.57634667232012604</v>
      </c>
      <c r="I1368" s="17">
        <v>0.51752646047511197</v>
      </c>
      <c r="J1368" s="17">
        <v>0.48032692617168499</v>
      </c>
      <c r="K1368" s="17">
        <v>0.486864775381464</v>
      </c>
      <c r="L1368" s="17">
        <v>0.52277326460759199</v>
      </c>
      <c r="M1368" s="17"/>
      <c r="N1368" s="17">
        <v>0.61703406775454905</v>
      </c>
      <c r="O1368" s="17">
        <v>0.50260701895444404</v>
      </c>
      <c r="P1368" s="17">
        <v>0.47099135576671403</v>
      </c>
      <c r="Q1368" s="17">
        <v>0.469484614657039</v>
      </c>
      <c r="R1368" s="17"/>
      <c r="S1368" s="17">
        <v>0.55121742889916103</v>
      </c>
      <c r="T1368" s="17">
        <v>0.488514543466816</v>
      </c>
      <c r="U1368" s="17">
        <v>0.52669825491006705</v>
      </c>
      <c r="V1368" s="17">
        <v>0.49937633804104598</v>
      </c>
      <c r="W1368" s="17">
        <v>0.49912101240928902</v>
      </c>
      <c r="X1368" s="17">
        <v>0.50788745865212603</v>
      </c>
      <c r="Y1368" s="17">
        <v>0.50947662086759404</v>
      </c>
      <c r="Z1368" s="17">
        <v>0.56796507830343401</v>
      </c>
      <c r="AA1368" s="17">
        <v>0.55150541900441696</v>
      </c>
      <c r="AB1368" s="17">
        <v>0.48482832241652402</v>
      </c>
      <c r="AC1368" s="17">
        <v>0.50146403247378701</v>
      </c>
      <c r="AD1368" s="17">
        <v>0.52551833090502398</v>
      </c>
      <c r="AE1368" s="17"/>
      <c r="AF1368" s="17">
        <v>0.58790094106828705</v>
      </c>
      <c r="AG1368" s="17">
        <v>0.54155451494108098</v>
      </c>
      <c r="AH1368" s="17">
        <v>0.514583990896198</v>
      </c>
      <c r="AI1368" s="17">
        <v>0.52580430095225095</v>
      </c>
      <c r="AJ1368" s="17">
        <v>0.44303165765406</v>
      </c>
      <c r="AK1368" s="17"/>
      <c r="AL1368" s="17">
        <v>0.44082784072041797</v>
      </c>
      <c r="AM1368" s="17">
        <v>0.47933939553914001</v>
      </c>
      <c r="AN1368" s="17">
        <v>0.58102762899353599</v>
      </c>
      <c r="AO1368" s="17">
        <v>0.60913866682252105</v>
      </c>
      <c r="AP1368" s="17">
        <v>0.67821088436526999</v>
      </c>
      <c r="AQ1368" s="17"/>
      <c r="AR1368" s="17">
        <v>0.58136424351447402</v>
      </c>
      <c r="AS1368" s="17"/>
      <c r="AT1368" s="17">
        <v>0.51204356019419095</v>
      </c>
      <c r="AU1368" s="17"/>
      <c r="AV1368" s="17">
        <v>0.64468549511139395</v>
      </c>
      <c r="AW1368" s="17"/>
      <c r="AX1368" s="17">
        <v>0.60852765352155602</v>
      </c>
      <c r="AY1368" s="17">
        <v>0.54668018436815202</v>
      </c>
      <c r="AZ1368" s="17"/>
      <c r="BA1368" s="17">
        <v>0.478852330888906</v>
      </c>
      <c r="BB1368" s="17">
        <v>0.56276569518791097</v>
      </c>
    </row>
    <row r="1369" spans="2:54">
      <c r="B1369" t="s">
        <v>439</v>
      </c>
      <c r="C1369" s="17">
        <v>0.28630393225496398</v>
      </c>
      <c r="D1369" s="17">
        <v>0.27474110747763197</v>
      </c>
      <c r="E1369" s="17">
        <v>0.29762494942783002</v>
      </c>
      <c r="F1369" s="17"/>
      <c r="G1369" s="17">
        <v>0.32289365841137802</v>
      </c>
      <c r="H1369" s="17">
        <v>0.28156408521783999</v>
      </c>
      <c r="I1369" s="17">
        <v>0.28632524681521199</v>
      </c>
      <c r="J1369" s="17">
        <v>0.285310840098496</v>
      </c>
      <c r="K1369" s="17">
        <v>0.29320487328186801</v>
      </c>
      <c r="L1369" s="17">
        <v>0.26239730488533097</v>
      </c>
      <c r="M1369" s="17"/>
      <c r="N1369" s="17">
        <v>0.24520306165873201</v>
      </c>
      <c r="O1369" s="17">
        <v>0.28427156100483802</v>
      </c>
      <c r="P1369" s="17">
        <v>0.33682938796496398</v>
      </c>
      <c r="Q1369" s="17">
        <v>0.28952600891401398</v>
      </c>
      <c r="R1369" s="17"/>
      <c r="S1369" s="17">
        <v>0.30137482637222102</v>
      </c>
      <c r="T1369" s="17">
        <v>0.311901372123217</v>
      </c>
      <c r="U1369" s="17">
        <v>0.24460414646708301</v>
      </c>
      <c r="V1369" s="17">
        <v>0.30685782531697597</v>
      </c>
      <c r="W1369" s="17">
        <v>0.30587161133707602</v>
      </c>
      <c r="X1369" s="17">
        <v>0.30370361075646102</v>
      </c>
      <c r="Y1369" s="17">
        <v>0.26509928647226699</v>
      </c>
      <c r="Z1369" s="17">
        <v>0.24021498731018501</v>
      </c>
      <c r="AA1369" s="17">
        <v>0.25222099854241398</v>
      </c>
      <c r="AB1369" s="17">
        <v>0.30168061905333898</v>
      </c>
      <c r="AC1369" s="17">
        <v>0.256930247729178</v>
      </c>
      <c r="AD1369" s="17">
        <v>0.30252158873939899</v>
      </c>
      <c r="AE1369" s="17"/>
      <c r="AF1369" s="17">
        <v>0.25817886741124602</v>
      </c>
      <c r="AG1369" s="17">
        <v>0.31611082887060199</v>
      </c>
      <c r="AH1369" s="17">
        <v>0.24550673134662199</v>
      </c>
      <c r="AI1369" s="17">
        <v>0.29392864327769103</v>
      </c>
      <c r="AJ1369" s="17">
        <v>0.38189831486998099</v>
      </c>
      <c r="AK1369" s="17"/>
      <c r="AL1369" s="17">
        <v>0.31313269024912999</v>
      </c>
      <c r="AM1369" s="17">
        <v>0.31150848078252702</v>
      </c>
      <c r="AN1369" s="17">
        <v>0.24594425750642701</v>
      </c>
      <c r="AO1369" s="17">
        <v>0.274257884243851</v>
      </c>
      <c r="AP1369" s="17">
        <v>0.18709070161701399</v>
      </c>
      <c r="AQ1369" s="17"/>
      <c r="AR1369" s="17">
        <v>0.31517141393266002</v>
      </c>
      <c r="AS1369" s="17"/>
      <c r="AT1369" s="17">
        <v>0.40276269799891501</v>
      </c>
      <c r="AU1369" s="17"/>
      <c r="AV1369" s="17">
        <v>0.23936342035466701</v>
      </c>
      <c r="AW1369" s="17"/>
      <c r="AX1369" s="17">
        <v>0.31442405276727398</v>
      </c>
      <c r="AY1369" s="17">
        <v>0.263278592492103</v>
      </c>
      <c r="AZ1369" s="17"/>
      <c r="BA1369" s="17">
        <v>0.34793192086091601</v>
      </c>
      <c r="BB1369" s="17">
        <v>0.25156619988686202</v>
      </c>
    </row>
    <row r="1370" spans="2:54">
      <c r="B1370" t="s">
        <v>130</v>
      </c>
      <c r="C1370" s="17">
        <v>0.19668325254482499</v>
      </c>
      <c r="D1370" s="17">
        <v>0.14973494573964999</v>
      </c>
      <c r="E1370" s="17">
        <v>0.242425041766578</v>
      </c>
      <c r="F1370" s="17"/>
      <c r="G1370" s="17">
        <v>0.16792549702491899</v>
      </c>
      <c r="H1370" s="17">
        <v>0.142089242462034</v>
      </c>
      <c r="I1370" s="17">
        <v>0.19614829270967599</v>
      </c>
      <c r="J1370" s="17">
        <v>0.23436223372981899</v>
      </c>
      <c r="K1370" s="17">
        <v>0.219930351336668</v>
      </c>
      <c r="L1370" s="17">
        <v>0.21482943050707701</v>
      </c>
      <c r="M1370" s="17"/>
      <c r="N1370" s="17">
        <v>0.13776287058671999</v>
      </c>
      <c r="O1370" s="17">
        <v>0.21312142004071799</v>
      </c>
      <c r="P1370" s="17">
        <v>0.192179256268321</v>
      </c>
      <c r="Q1370" s="17">
        <v>0.24098937642894699</v>
      </c>
      <c r="R1370" s="17"/>
      <c r="S1370" s="17">
        <v>0.14740774472861801</v>
      </c>
      <c r="T1370" s="17">
        <v>0.199584084409967</v>
      </c>
      <c r="U1370" s="17">
        <v>0.22869759862285</v>
      </c>
      <c r="V1370" s="17">
        <v>0.193765836641977</v>
      </c>
      <c r="W1370" s="17">
        <v>0.19500737625363501</v>
      </c>
      <c r="X1370" s="17">
        <v>0.188408930591413</v>
      </c>
      <c r="Y1370" s="17">
        <v>0.22542409266013799</v>
      </c>
      <c r="Z1370" s="17">
        <v>0.19181993438638101</v>
      </c>
      <c r="AA1370" s="17">
        <v>0.196273582453169</v>
      </c>
      <c r="AB1370" s="17">
        <v>0.213491058530137</v>
      </c>
      <c r="AC1370" s="17">
        <v>0.24160571979703499</v>
      </c>
      <c r="AD1370" s="17">
        <v>0.171960080355578</v>
      </c>
      <c r="AE1370" s="17"/>
      <c r="AF1370" s="17">
        <v>0.15392019152046599</v>
      </c>
      <c r="AG1370" s="17">
        <v>0.142334656188317</v>
      </c>
      <c r="AH1370" s="17">
        <v>0.23990927775717999</v>
      </c>
      <c r="AI1370" s="17">
        <v>0.180267055770058</v>
      </c>
      <c r="AJ1370" s="17">
        <v>0.17507002747595901</v>
      </c>
      <c r="AK1370" s="17"/>
      <c r="AL1370" s="17">
        <v>0.24603946903045201</v>
      </c>
      <c r="AM1370" s="17">
        <v>0.209152123678333</v>
      </c>
      <c r="AN1370" s="17">
        <v>0.173028113500037</v>
      </c>
      <c r="AO1370" s="17">
        <v>0.11660344893362699</v>
      </c>
      <c r="AP1370" s="17">
        <v>0.13469841401771701</v>
      </c>
      <c r="AQ1370" s="17"/>
      <c r="AR1370" s="17">
        <v>0.103464342552866</v>
      </c>
      <c r="AS1370" s="17"/>
      <c r="AT1370" s="17">
        <v>8.5193741806894804E-2</v>
      </c>
      <c r="AU1370" s="17"/>
      <c r="AV1370" s="17">
        <v>0.115951084533939</v>
      </c>
      <c r="AW1370" s="17"/>
      <c r="AX1370" s="17">
        <v>7.7048293711170404E-2</v>
      </c>
      <c r="AY1370" s="17">
        <v>0.190041223139744</v>
      </c>
      <c r="AZ1370" s="17"/>
      <c r="BA1370" s="17">
        <v>0.17321574825017799</v>
      </c>
      <c r="BB1370" s="17">
        <v>0.18566810492522701</v>
      </c>
    </row>
    <row r="1371" spans="2:54">
      <c r="C1371" s="17"/>
      <c r="D1371" s="17"/>
      <c r="E1371" s="17"/>
      <c r="F1371" s="17"/>
      <c r="G1371" s="17"/>
      <c r="H1371" s="17"/>
      <c r="I1371" s="17"/>
      <c r="J1371" s="17"/>
      <c r="K1371" s="17"/>
      <c r="L1371" s="17"/>
      <c r="M1371" s="17"/>
      <c r="N1371" s="17"/>
      <c r="O1371" s="17"/>
      <c r="P1371" s="17"/>
      <c r="Q1371" s="17"/>
      <c r="R1371" s="17"/>
      <c r="S1371" s="17"/>
      <c r="T1371" s="17"/>
      <c r="U1371" s="17"/>
      <c r="V1371" s="17"/>
      <c r="W1371" s="17"/>
      <c r="X1371" s="17"/>
      <c r="Y1371" s="17"/>
      <c r="Z1371" s="17"/>
      <c r="AA1371" s="17"/>
      <c r="AB1371" s="17"/>
      <c r="AC1371" s="17"/>
      <c r="AD1371" s="17"/>
      <c r="AE1371" s="17"/>
      <c r="AF1371" s="17"/>
      <c r="AG1371" s="17"/>
      <c r="AH1371" s="17"/>
      <c r="AI1371" s="17"/>
      <c r="AJ1371" s="17"/>
      <c r="AK1371" s="17"/>
      <c r="AL1371" s="17"/>
      <c r="AM1371" s="17"/>
      <c r="AN1371" s="17"/>
      <c r="AO1371" s="17"/>
      <c r="AP1371" s="17"/>
      <c r="AQ1371" s="17"/>
      <c r="AR1371" s="17"/>
      <c r="AS1371" s="17"/>
      <c r="AT1371" s="17"/>
      <c r="AU1371" s="17"/>
      <c r="AV1371" s="17"/>
      <c r="AW1371" s="17"/>
      <c r="AX1371" s="17"/>
      <c r="AY1371" s="17"/>
      <c r="AZ1371" s="17"/>
      <c r="BA1371" s="17"/>
      <c r="BB1371" s="17"/>
    </row>
    <row r="1372" spans="2:54">
      <c r="B1372" s="6" t="s">
        <v>440</v>
      </c>
      <c r="C1372" s="17"/>
      <c r="D1372" s="17"/>
      <c r="E1372" s="17"/>
      <c r="F1372" s="17"/>
      <c r="G1372" s="17"/>
      <c r="H1372" s="17"/>
      <c r="I1372" s="17"/>
      <c r="J1372" s="17"/>
      <c r="K1372" s="17"/>
      <c r="L1372" s="17"/>
      <c r="M1372" s="17"/>
      <c r="N1372" s="17"/>
      <c r="O1372" s="17"/>
      <c r="P1372" s="17"/>
      <c r="Q1372" s="17"/>
      <c r="R1372" s="17"/>
      <c r="S1372" s="17"/>
      <c r="T1372" s="17"/>
      <c r="U1372" s="17"/>
      <c r="V1372" s="17"/>
      <c r="W1372" s="17"/>
      <c r="X1372" s="17"/>
      <c r="Y1372" s="17"/>
      <c r="Z1372" s="17"/>
      <c r="AA1372" s="17"/>
      <c r="AB1372" s="17"/>
      <c r="AC1372" s="17"/>
      <c r="AD1372" s="17"/>
      <c r="AE1372" s="17"/>
      <c r="AF1372" s="17"/>
      <c r="AG1372" s="17"/>
      <c r="AH1372" s="17"/>
      <c r="AI1372" s="17"/>
      <c r="AJ1372" s="17"/>
      <c r="AK1372" s="17"/>
      <c r="AL1372" s="17"/>
      <c r="AM1372" s="17"/>
      <c r="AN1372" s="17"/>
      <c r="AO1372" s="17"/>
      <c r="AP1372" s="17"/>
      <c r="AQ1372" s="17"/>
      <c r="AR1372" s="17"/>
      <c r="AS1372" s="17"/>
      <c r="AT1372" s="17"/>
      <c r="AU1372" s="17"/>
      <c r="AV1372" s="17"/>
      <c r="AW1372" s="17"/>
      <c r="AX1372" s="17"/>
      <c r="AY1372" s="17"/>
      <c r="AZ1372" s="17"/>
      <c r="BA1372" s="17"/>
      <c r="BB1372" s="17"/>
    </row>
    <row r="1373" spans="2:54">
      <c r="B1373" s="24" t="s">
        <v>29</v>
      </c>
      <c r="C1373" s="17"/>
      <c r="D1373" s="17"/>
      <c r="E1373" s="17"/>
      <c r="F1373" s="17"/>
      <c r="G1373" s="17"/>
      <c r="H1373" s="17"/>
      <c r="I1373" s="17"/>
      <c r="J1373" s="17"/>
      <c r="K1373" s="17"/>
      <c r="L1373" s="17"/>
      <c r="M1373" s="17"/>
      <c r="N1373" s="17"/>
      <c r="O1373" s="17"/>
      <c r="P1373" s="17"/>
      <c r="Q1373" s="17"/>
      <c r="R1373" s="17"/>
      <c r="S1373" s="17"/>
      <c r="T1373" s="17"/>
      <c r="U1373" s="17"/>
      <c r="V1373" s="17"/>
      <c r="W1373" s="17"/>
      <c r="X1373" s="17"/>
      <c r="Y1373" s="17"/>
      <c r="Z1373" s="17"/>
      <c r="AA1373" s="17"/>
      <c r="AB1373" s="17"/>
      <c r="AC1373" s="17"/>
      <c r="AD1373" s="17"/>
      <c r="AE1373" s="17"/>
      <c r="AF1373" s="17"/>
      <c r="AG1373" s="17"/>
      <c r="AH1373" s="17"/>
      <c r="AI1373" s="17"/>
      <c r="AJ1373" s="17"/>
      <c r="AK1373" s="17"/>
      <c r="AL1373" s="17"/>
      <c r="AM1373" s="17"/>
      <c r="AN1373" s="17"/>
      <c r="AO1373" s="17"/>
      <c r="AP1373" s="17"/>
      <c r="AQ1373" s="17"/>
      <c r="AR1373" s="17"/>
      <c r="AS1373" s="17"/>
      <c r="AT1373" s="17"/>
      <c r="AU1373" s="17"/>
      <c r="AV1373" s="17"/>
      <c r="AW1373" s="17"/>
      <c r="AX1373" s="17"/>
      <c r="AY1373" s="17"/>
      <c r="AZ1373" s="17"/>
      <c r="BA1373" s="17"/>
      <c r="BB1373" s="17"/>
    </row>
    <row r="1374" spans="2:54">
      <c r="B1374" t="s">
        <v>441</v>
      </c>
      <c r="C1374" s="17">
        <v>7.9406444002773593E-2</v>
      </c>
      <c r="D1374" s="17">
        <v>8.1934320459094503E-2</v>
      </c>
      <c r="E1374" s="17">
        <v>7.6092822253396003E-2</v>
      </c>
      <c r="F1374" s="17"/>
      <c r="G1374" s="17">
        <v>0.107792902821922</v>
      </c>
      <c r="H1374" s="17">
        <v>9.6238400159519205E-2</v>
      </c>
      <c r="I1374" s="17">
        <v>6.9799351569107299E-2</v>
      </c>
      <c r="J1374" s="17">
        <v>9.1010662072439796E-2</v>
      </c>
      <c r="K1374" s="17">
        <v>6.0122108296147003E-2</v>
      </c>
      <c r="L1374" s="17">
        <v>5.8253064991861697E-2</v>
      </c>
      <c r="M1374" s="17"/>
      <c r="N1374" s="17">
        <v>7.1119083678364101E-2</v>
      </c>
      <c r="O1374" s="17">
        <v>8.7133958848736204E-2</v>
      </c>
      <c r="P1374" s="17">
        <v>8.9735744312575097E-2</v>
      </c>
      <c r="Q1374" s="17">
        <v>6.9333460232515007E-2</v>
      </c>
      <c r="R1374" s="17"/>
      <c r="S1374" s="17">
        <v>0.114822684407628</v>
      </c>
      <c r="T1374" s="17">
        <v>7.8194591811188999E-2</v>
      </c>
      <c r="U1374" s="17">
        <v>8.2608822330276999E-2</v>
      </c>
      <c r="V1374" s="17">
        <v>5.6906170063074003E-2</v>
      </c>
      <c r="W1374" s="17">
        <v>6.6803870278550406E-2</v>
      </c>
      <c r="X1374" s="17">
        <v>5.1086368177026602E-2</v>
      </c>
      <c r="Y1374" s="17">
        <v>9.3510530918170104E-2</v>
      </c>
      <c r="Z1374" s="17">
        <v>8.2474271296516896E-2</v>
      </c>
      <c r="AA1374" s="17">
        <v>9.3957116469215896E-2</v>
      </c>
      <c r="AB1374" s="17">
        <v>5.7182492618027603E-2</v>
      </c>
      <c r="AC1374" s="17">
        <v>5.8392838529698399E-2</v>
      </c>
      <c r="AD1374" s="17">
        <v>9.9164795653679305E-2</v>
      </c>
      <c r="AE1374" s="17"/>
      <c r="AF1374" s="17">
        <v>7.4984868782741104E-2</v>
      </c>
      <c r="AG1374" s="17">
        <v>6.7147660192201697E-2</v>
      </c>
      <c r="AH1374" s="17">
        <v>6.0582369325956301E-2</v>
      </c>
      <c r="AI1374" s="17">
        <v>9.7527790401790507E-2</v>
      </c>
      <c r="AJ1374" s="17">
        <v>9.9765470266288805E-2</v>
      </c>
      <c r="AK1374" s="17"/>
      <c r="AL1374" s="17">
        <v>6.8831317260483693E-2</v>
      </c>
      <c r="AM1374" s="17">
        <v>8.7711553225046895E-2</v>
      </c>
      <c r="AN1374" s="17">
        <v>9.1651758261432098E-2</v>
      </c>
      <c r="AO1374" s="17">
        <v>8.5302614974481106E-2</v>
      </c>
      <c r="AP1374" s="17">
        <v>8.1464800517897701E-2</v>
      </c>
      <c r="AQ1374" s="17"/>
      <c r="AR1374" s="17">
        <v>8.8807874564864595E-2</v>
      </c>
      <c r="AS1374" s="17"/>
      <c r="AT1374" s="17">
        <v>9.9228387672426796E-2</v>
      </c>
      <c r="AU1374" s="17"/>
      <c r="AV1374" s="17">
        <v>0.12651423626483199</v>
      </c>
      <c r="AW1374" s="17"/>
      <c r="AX1374" s="17">
        <v>4.72302401472387E-2</v>
      </c>
      <c r="AY1374" s="17">
        <v>7.0656578245819099E-2</v>
      </c>
      <c r="AZ1374" s="17"/>
      <c r="BA1374" s="17">
        <v>6.8842861524859397E-2</v>
      </c>
      <c r="BB1374" s="17">
        <v>8.0697784794028699E-2</v>
      </c>
    </row>
    <row r="1375" spans="2:54">
      <c r="B1375" t="s">
        <v>442</v>
      </c>
      <c r="C1375" s="17">
        <v>0.182347519987684</v>
      </c>
      <c r="D1375" s="17">
        <v>0.173277843359227</v>
      </c>
      <c r="E1375" s="17">
        <v>0.19084447983907901</v>
      </c>
      <c r="F1375" s="17"/>
      <c r="G1375" s="17">
        <v>0.25656779997961798</v>
      </c>
      <c r="H1375" s="17">
        <v>0.23028507172236901</v>
      </c>
      <c r="I1375" s="17">
        <v>0.174096814602865</v>
      </c>
      <c r="J1375" s="17">
        <v>0.189130429567648</v>
      </c>
      <c r="K1375" s="17">
        <v>0.166206373992597</v>
      </c>
      <c r="L1375" s="17">
        <v>0.10495581476033899</v>
      </c>
      <c r="M1375" s="17"/>
      <c r="N1375" s="17">
        <v>0.176939315516153</v>
      </c>
      <c r="O1375" s="17">
        <v>0.18986511739453399</v>
      </c>
      <c r="P1375" s="17">
        <v>0.21875751817183101</v>
      </c>
      <c r="Q1375" s="17">
        <v>0.15192126185966101</v>
      </c>
      <c r="R1375" s="17"/>
      <c r="S1375" s="17">
        <v>0.18494306667055499</v>
      </c>
      <c r="T1375" s="17">
        <v>0.186069725939042</v>
      </c>
      <c r="U1375" s="17">
        <v>0.14214785484314699</v>
      </c>
      <c r="V1375" s="17">
        <v>0.18106320136786799</v>
      </c>
      <c r="W1375" s="17">
        <v>0.19247987085721599</v>
      </c>
      <c r="X1375" s="17">
        <v>0.15586995449310001</v>
      </c>
      <c r="Y1375" s="17">
        <v>0.19603734975986201</v>
      </c>
      <c r="Z1375" s="17">
        <v>0.172656153169329</v>
      </c>
      <c r="AA1375" s="17">
        <v>0.18329785616524</v>
      </c>
      <c r="AB1375" s="17">
        <v>0.21364351652111299</v>
      </c>
      <c r="AC1375" s="17">
        <v>0.15251703210348</v>
      </c>
      <c r="AD1375" s="17">
        <v>0.24962419186059301</v>
      </c>
      <c r="AE1375" s="17"/>
      <c r="AF1375" s="17">
        <v>0.197846576985029</v>
      </c>
      <c r="AG1375" s="17">
        <v>0.15456883441586899</v>
      </c>
      <c r="AH1375" s="17">
        <v>0.19006416242753699</v>
      </c>
      <c r="AI1375" s="17">
        <v>0.236158737018697</v>
      </c>
      <c r="AJ1375" s="17">
        <v>0.16578154295129999</v>
      </c>
      <c r="AK1375" s="17"/>
      <c r="AL1375" s="17">
        <v>0.172511968973906</v>
      </c>
      <c r="AM1375" s="17">
        <v>0.181005193937501</v>
      </c>
      <c r="AN1375" s="17">
        <v>0.18331135757186101</v>
      </c>
      <c r="AO1375" s="17">
        <v>0.21610533271075699</v>
      </c>
      <c r="AP1375" s="17">
        <v>0.21382908692312599</v>
      </c>
      <c r="AQ1375" s="17"/>
      <c r="AR1375" s="17">
        <v>0.20053093639300901</v>
      </c>
      <c r="AS1375" s="17"/>
      <c r="AT1375" s="17">
        <v>0.23690220554830899</v>
      </c>
      <c r="AU1375" s="17"/>
      <c r="AV1375" s="17">
        <v>0.18557663834539301</v>
      </c>
      <c r="AW1375" s="17"/>
      <c r="AX1375" s="17">
        <v>0.132581302316956</v>
      </c>
      <c r="AY1375" s="17">
        <v>0.216441730647291</v>
      </c>
      <c r="AZ1375" s="17"/>
      <c r="BA1375" s="17">
        <v>0.17264510379475001</v>
      </c>
      <c r="BB1375" s="17">
        <v>0.18053106933565799</v>
      </c>
    </row>
    <row r="1376" spans="2:54">
      <c r="B1376" t="s">
        <v>443</v>
      </c>
      <c r="C1376" s="17">
        <v>0.40834749230770501</v>
      </c>
      <c r="D1376" s="17">
        <v>0.43562404668751098</v>
      </c>
      <c r="E1376" s="17">
        <v>0.38245129543107398</v>
      </c>
      <c r="F1376" s="17"/>
      <c r="G1376" s="17">
        <v>0.43475760880685999</v>
      </c>
      <c r="H1376" s="17">
        <v>0.457753343355909</v>
      </c>
      <c r="I1376" s="17">
        <v>0.43712933560978501</v>
      </c>
      <c r="J1376" s="17">
        <v>0.38994404465476801</v>
      </c>
      <c r="K1376" s="17">
        <v>0.370350134637002</v>
      </c>
      <c r="L1376" s="17">
        <v>0.36796803876226297</v>
      </c>
      <c r="M1376" s="17"/>
      <c r="N1376" s="17">
        <v>0.46049084612395802</v>
      </c>
      <c r="O1376" s="17">
        <v>0.36958919205243901</v>
      </c>
      <c r="P1376" s="17">
        <v>0.41001879583803402</v>
      </c>
      <c r="Q1376" s="17">
        <v>0.392682272897587</v>
      </c>
      <c r="R1376" s="17"/>
      <c r="S1376" s="17">
        <v>0.458881576436244</v>
      </c>
      <c r="T1376" s="17">
        <v>0.33017966093057799</v>
      </c>
      <c r="U1376" s="17">
        <v>0.37789585893752498</v>
      </c>
      <c r="V1376" s="17">
        <v>0.45056484434668498</v>
      </c>
      <c r="W1376" s="17">
        <v>0.39041871605105699</v>
      </c>
      <c r="X1376" s="17">
        <v>0.45266247625974998</v>
      </c>
      <c r="Y1376" s="17">
        <v>0.41877947608539001</v>
      </c>
      <c r="Z1376" s="17">
        <v>0.39073838058504401</v>
      </c>
      <c r="AA1376" s="17">
        <v>0.412475571774292</v>
      </c>
      <c r="AB1376" s="17">
        <v>0.39707255373816203</v>
      </c>
      <c r="AC1376" s="17">
        <v>0.41581837011634598</v>
      </c>
      <c r="AD1376" s="17">
        <v>0.37723720395827298</v>
      </c>
      <c r="AE1376" s="17"/>
      <c r="AF1376" s="17">
        <v>0.466067993814343</v>
      </c>
      <c r="AG1376" s="17">
        <v>0.42363538451722899</v>
      </c>
      <c r="AH1376" s="17">
        <v>0.442447019735981</v>
      </c>
      <c r="AI1376" s="17">
        <v>0.33368889573643601</v>
      </c>
      <c r="AJ1376" s="17">
        <v>0.379620659978813</v>
      </c>
      <c r="AK1376" s="17"/>
      <c r="AL1376" s="17">
        <v>0.36221777760416202</v>
      </c>
      <c r="AM1376" s="17">
        <v>0.37900947627788201</v>
      </c>
      <c r="AN1376" s="17">
        <v>0.44827309150448902</v>
      </c>
      <c r="AO1376" s="17">
        <v>0.43120264542528303</v>
      </c>
      <c r="AP1376" s="17">
        <v>0.50383818147038695</v>
      </c>
      <c r="AQ1376" s="17"/>
      <c r="AR1376" s="17">
        <v>0.43780688007490898</v>
      </c>
      <c r="AS1376" s="17"/>
      <c r="AT1376" s="17">
        <v>0.40729029995357802</v>
      </c>
      <c r="AU1376" s="17"/>
      <c r="AV1376" s="17">
        <v>0.41023522213684699</v>
      </c>
      <c r="AW1376" s="17"/>
      <c r="AX1376" s="17">
        <v>0.53107621749082801</v>
      </c>
      <c r="AY1376" s="17">
        <v>0.44541256562860099</v>
      </c>
      <c r="AZ1376" s="17"/>
      <c r="BA1376" s="17">
        <v>0.36882037843653398</v>
      </c>
      <c r="BB1376" s="17">
        <v>0.44575830668164401</v>
      </c>
    </row>
    <row r="1377" spans="2:54">
      <c r="B1377" t="s">
        <v>444</v>
      </c>
      <c r="C1377" s="17">
        <v>0.13987853441256001</v>
      </c>
      <c r="D1377" s="17">
        <v>0.159810240477613</v>
      </c>
      <c r="E1377" s="17">
        <v>0.120456518156129</v>
      </c>
      <c r="F1377" s="17"/>
      <c r="G1377" s="17">
        <v>8.0059406829228505E-2</v>
      </c>
      <c r="H1377" s="17">
        <v>9.06577060272796E-2</v>
      </c>
      <c r="I1377" s="17">
        <v>0.111489783945262</v>
      </c>
      <c r="J1377" s="17">
        <v>0.130518183615845</v>
      </c>
      <c r="K1377" s="17">
        <v>0.181121533179261</v>
      </c>
      <c r="L1377" s="17">
        <v>0.22301428049163699</v>
      </c>
      <c r="M1377" s="17"/>
      <c r="N1377" s="17">
        <v>0.14869259191119499</v>
      </c>
      <c r="O1377" s="17">
        <v>0.15006049375227401</v>
      </c>
      <c r="P1377" s="17">
        <v>0.11116928322282101</v>
      </c>
      <c r="Q1377" s="17">
        <v>0.14591499291205601</v>
      </c>
      <c r="R1377" s="17"/>
      <c r="S1377" s="17">
        <v>0.114060314505206</v>
      </c>
      <c r="T1377" s="17">
        <v>0.191156842428752</v>
      </c>
      <c r="U1377" s="17">
        <v>0.19375178734718301</v>
      </c>
      <c r="V1377" s="17">
        <v>0.10949768356678299</v>
      </c>
      <c r="W1377" s="17">
        <v>0.13726603560098499</v>
      </c>
      <c r="X1377" s="17">
        <v>0.137643908130818</v>
      </c>
      <c r="Y1377" s="17">
        <v>0.109283976229686</v>
      </c>
      <c r="Z1377" s="17">
        <v>0.12697718701899699</v>
      </c>
      <c r="AA1377" s="17">
        <v>0.12218382816888</v>
      </c>
      <c r="AB1377" s="17">
        <v>0.168754708643471</v>
      </c>
      <c r="AC1377" s="17">
        <v>0.145368258871232</v>
      </c>
      <c r="AD1377" s="17">
        <v>6.6086244958958304E-2</v>
      </c>
      <c r="AE1377" s="17"/>
      <c r="AF1377" s="17">
        <v>0.109933813945608</v>
      </c>
      <c r="AG1377" s="17">
        <v>0.17113288221395201</v>
      </c>
      <c r="AH1377" s="17">
        <v>0.13706504832723501</v>
      </c>
      <c r="AI1377" s="17">
        <v>0.15331471198977301</v>
      </c>
      <c r="AJ1377" s="17">
        <v>0.18643989055165799</v>
      </c>
      <c r="AK1377" s="17"/>
      <c r="AL1377" s="17">
        <v>0.16991871738247999</v>
      </c>
      <c r="AM1377" s="17">
        <v>0.14828947622847399</v>
      </c>
      <c r="AN1377" s="17">
        <v>0.115601194988612</v>
      </c>
      <c r="AO1377" s="17">
        <v>0.11095776345483201</v>
      </c>
      <c r="AP1377" s="17">
        <v>0.107001263954061</v>
      </c>
      <c r="AQ1377" s="17"/>
      <c r="AR1377" s="17">
        <v>0.12773690521478401</v>
      </c>
      <c r="AS1377" s="17"/>
      <c r="AT1377" s="17">
        <v>0.12740160491803301</v>
      </c>
      <c r="AU1377" s="17"/>
      <c r="AV1377" s="17">
        <v>0.123517176722964</v>
      </c>
      <c r="AW1377" s="17"/>
      <c r="AX1377" s="17">
        <v>0.100406687096501</v>
      </c>
      <c r="AY1377" s="17">
        <v>0.121219179898452</v>
      </c>
      <c r="AZ1377" s="17"/>
      <c r="BA1377" s="17">
        <v>0.182729732201351</v>
      </c>
      <c r="BB1377" s="17">
        <v>0.13390877161151299</v>
      </c>
    </row>
    <row r="1378" spans="2:54">
      <c r="B1378" t="s">
        <v>445</v>
      </c>
      <c r="C1378" s="17">
        <v>3.1615942396650901E-2</v>
      </c>
      <c r="D1378" s="17">
        <v>3.9288788304661502E-2</v>
      </c>
      <c r="E1378" s="17">
        <v>2.4277777978565399E-2</v>
      </c>
      <c r="F1378" s="17"/>
      <c r="G1378" s="17">
        <v>1.4467055462604799E-2</v>
      </c>
      <c r="H1378" s="17">
        <v>2.8884826755375799E-2</v>
      </c>
      <c r="I1378" s="17">
        <v>3.6245667213111302E-2</v>
      </c>
      <c r="J1378" s="17">
        <v>2.7510501443126101E-2</v>
      </c>
      <c r="K1378" s="17">
        <v>3.7992965456509903E-2</v>
      </c>
      <c r="L1378" s="17">
        <v>4.0549487771534901E-2</v>
      </c>
      <c r="M1378" s="17"/>
      <c r="N1378" s="17">
        <v>2.5079545369913699E-2</v>
      </c>
      <c r="O1378" s="17">
        <v>2.7689278164168898E-2</v>
      </c>
      <c r="P1378" s="17">
        <v>2.8719249495058798E-2</v>
      </c>
      <c r="Q1378" s="17">
        <v>4.5289192861023203E-2</v>
      </c>
      <c r="R1378" s="17"/>
      <c r="S1378" s="17">
        <v>2.0074170978629301E-2</v>
      </c>
      <c r="T1378" s="17">
        <v>4.6055325506226999E-2</v>
      </c>
      <c r="U1378" s="17">
        <v>2.78113743296254E-2</v>
      </c>
      <c r="V1378" s="17">
        <v>3.6955763901103701E-2</v>
      </c>
      <c r="W1378" s="17">
        <v>3.3300744059920999E-2</v>
      </c>
      <c r="X1378" s="17">
        <v>3.0474340160159898E-2</v>
      </c>
      <c r="Y1378" s="17">
        <v>2.05836584503802E-2</v>
      </c>
      <c r="Z1378" s="17">
        <v>4.1835076726489E-2</v>
      </c>
      <c r="AA1378" s="17">
        <v>3.4713224089128601E-2</v>
      </c>
      <c r="AB1378" s="17">
        <v>2.2334231176564901E-2</v>
      </c>
      <c r="AC1378" s="17">
        <v>3.3129848678464399E-2</v>
      </c>
      <c r="AD1378" s="17">
        <v>4.6263986900436697E-2</v>
      </c>
      <c r="AE1378" s="17"/>
      <c r="AF1378" s="17">
        <v>2.39821618902985E-2</v>
      </c>
      <c r="AG1378" s="17">
        <v>3.4700948801530303E-2</v>
      </c>
      <c r="AH1378" s="17">
        <v>1.9397821104959499E-2</v>
      </c>
      <c r="AI1378" s="17">
        <v>2.5032713455765802E-2</v>
      </c>
      <c r="AJ1378" s="17">
        <v>5.6032138333456598E-2</v>
      </c>
      <c r="AK1378" s="17"/>
      <c r="AL1378" s="17">
        <v>3.7972808198317297E-2</v>
      </c>
      <c r="AM1378" s="17">
        <v>3.0805365456271001E-2</v>
      </c>
      <c r="AN1378" s="17">
        <v>2.3960631483328498E-2</v>
      </c>
      <c r="AO1378" s="17">
        <v>2.8584300179819701E-2</v>
      </c>
      <c r="AP1378" s="17">
        <v>0</v>
      </c>
      <c r="AQ1378" s="17"/>
      <c r="AR1378" s="17">
        <v>4.3076796556910601E-2</v>
      </c>
      <c r="AS1378" s="17"/>
      <c r="AT1378" s="17">
        <v>5.7655380400870301E-2</v>
      </c>
      <c r="AU1378" s="17"/>
      <c r="AV1378" s="17">
        <v>2.6340416612542501E-2</v>
      </c>
      <c r="AW1378" s="17"/>
      <c r="AX1378" s="17">
        <v>8.4797290978774295E-2</v>
      </c>
      <c r="AY1378" s="17">
        <v>2.2011626505913501E-2</v>
      </c>
      <c r="AZ1378" s="17"/>
      <c r="BA1378" s="17">
        <v>5.4881648226616002E-2</v>
      </c>
      <c r="BB1378" s="17">
        <v>1.80956285828077E-2</v>
      </c>
    </row>
    <row r="1379" spans="2:54">
      <c r="B1379" t="s">
        <v>130</v>
      </c>
      <c r="C1379" s="17">
        <v>0.15840406689262701</v>
      </c>
      <c r="D1379" s="17">
        <v>0.110064760711893</v>
      </c>
      <c r="E1379" s="17">
        <v>0.20587710634175599</v>
      </c>
      <c r="F1379" s="17"/>
      <c r="G1379" s="17">
        <v>0.106355226099766</v>
      </c>
      <c r="H1379" s="17">
        <v>9.6180651979547505E-2</v>
      </c>
      <c r="I1379" s="17">
        <v>0.17123904705987</v>
      </c>
      <c r="J1379" s="17">
        <v>0.171886178646174</v>
      </c>
      <c r="K1379" s="17">
        <v>0.18420688443848299</v>
      </c>
      <c r="L1379" s="17">
        <v>0.20525931322236499</v>
      </c>
      <c r="M1379" s="17"/>
      <c r="N1379" s="17">
        <v>0.11767861740041601</v>
      </c>
      <c r="O1379" s="17">
        <v>0.17566195978784899</v>
      </c>
      <c r="P1379" s="17">
        <v>0.14159940895968101</v>
      </c>
      <c r="Q1379" s="17">
        <v>0.194858819237158</v>
      </c>
      <c r="R1379" s="17"/>
      <c r="S1379" s="17">
        <v>0.10721818700173801</v>
      </c>
      <c r="T1379" s="17">
        <v>0.16834385338421301</v>
      </c>
      <c r="U1379" s="17">
        <v>0.175784302212243</v>
      </c>
      <c r="V1379" s="17">
        <v>0.16501233675448701</v>
      </c>
      <c r="W1379" s="17">
        <v>0.17973076315227099</v>
      </c>
      <c r="X1379" s="17">
        <v>0.17226295277914599</v>
      </c>
      <c r="Y1379" s="17">
        <v>0.161805008556512</v>
      </c>
      <c r="Z1379" s="17">
        <v>0.185318931203624</v>
      </c>
      <c r="AA1379" s="17">
        <v>0.15337240333324401</v>
      </c>
      <c r="AB1379" s="17">
        <v>0.14101249730266099</v>
      </c>
      <c r="AC1379" s="17">
        <v>0.19477365170077901</v>
      </c>
      <c r="AD1379" s="17">
        <v>0.16162357666805999</v>
      </c>
      <c r="AE1379" s="17"/>
      <c r="AF1379" s="17">
        <v>0.12718458458198101</v>
      </c>
      <c r="AG1379" s="17">
        <v>0.14881428985921699</v>
      </c>
      <c r="AH1379" s="17">
        <v>0.15044357907833</v>
      </c>
      <c r="AI1379" s="17">
        <v>0.154277151397537</v>
      </c>
      <c r="AJ1379" s="17">
        <v>0.112360297918483</v>
      </c>
      <c r="AK1379" s="17"/>
      <c r="AL1379" s="17">
        <v>0.18854741058065</v>
      </c>
      <c r="AM1379" s="17">
        <v>0.173178934874825</v>
      </c>
      <c r="AN1379" s="17">
        <v>0.137201966190278</v>
      </c>
      <c r="AO1379" s="17">
        <v>0.12784734325482799</v>
      </c>
      <c r="AP1379" s="17">
        <v>9.3866667134528597E-2</v>
      </c>
      <c r="AQ1379" s="17"/>
      <c r="AR1379" s="17">
        <v>0.10204060719552301</v>
      </c>
      <c r="AS1379" s="17"/>
      <c r="AT1379" s="17">
        <v>7.1522121506782804E-2</v>
      </c>
      <c r="AU1379" s="17"/>
      <c r="AV1379" s="17">
        <v>0.12781630991742199</v>
      </c>
      <c r="AW1379" s="17"/>
      <c r="AX1379" s="17">
        <v>0.103908261969701</v>
      </c>
      <c r="AY1379" s="17">
        <v>0.124258319073923</v>
      </c>
      <c r="AZ1379" s="17"/>
      <c r="BA1379" s="17">
        <v>0.15208027581589001</v>
      </c>
      <c r="BB1379" s="17">
        <v>0.14100843899434901</v>
      </c>
    </row>
    <row r="1380" spans="2:54">
      <c r="C1380" s="17"/>
      <c r="D1380" s="17"/>
      <c r="E1380" s="17"/>
      <c r="F1380" s="17"/>
      <c r="G1380" s="17"/>
      <c r="H1380" s="17"/>
      <c r="I1380" s="17"/>
      <c r="J1380" s="17"/>
      <c r="K1380" s="17"/>
      <c r="L1380" s="17"/>
      <c r="M1380" s="17"/>
      <c r="N1380" s="17"/>
      <c r="O1380" s="17"/>
      <c r="P1380" s="17"/>
      <c r="Q1380" s="17"/>
      <c r="R1380" s="17"/>
      <c r="S1380" s="17"/>
      <c r="T1380" s="17"/>
      <c r="U1380" s="17"/>
      <c r="V1380" s="17"/>
      <c r="W1380" s="17"/>
      <c r="X1380" s="17"/>
      <c r="Y1380" s="17"/>
      <c r="Z1380" s="17"/>
      <c r="AA1380" s="17"/>
      <c r="AB1380" s="17"/>
      <c r="AC1380" s="17"/>
      <c r="AD1380" s="17"/>
      <c r="AE1380" s="17"/>
      <c r="AF1380" s="17"/>
      <c r="AG1380" s="17"/>
      <c r="AH1380" s="17"/>
      <c r="AI1380" s="17"/>
      <c r="AJ1380" s="17"/>
      <c r="AK1380" s="17"/>
      <c r="AL1380" s="17"/>
      <c r="AM1380" s="17"/>
      <c r="AN1380" s="17"/>
      <c r="AO1380" s="17"/>
      <c r="AP1380" s="17"/>
      <c r="AQ1380" s="17"/>
      <c r="AR1380" s="17"/>
      <c r="AS1380" s="17"/>
      <c r="AT1380" s="17"/>
      <c r="AU1380" s="17"/>
      <c r="AV1380" s="17"/>
      <c r="AW1380" s="17"/>
      <c r="AX1380" s="17"/>
      <c r="AY1380" s="17"/>
      <c r="AZ1380" s="17"/>
      <c r="BA1380" s="17"/>
      <c r="BB1380" s="17"/>
    </row>
    <row r="1381" spans="2:54">
      <c r="B1381" s="6" t="s">
        <v>446</v>
      </c>
      <c r="C1381" s="17"/>
      <c r="D1381" s="17"/>
      <c r="E1381" s="17"/>
      <c r="F1381" s="17"/>
      <c r="G1381" s="17"/>
      <c r="H1381" s="17"/>
      <c r="I1381" s="17"/>
      <c r="J1381" s="17"/>
      <c r="K1381" s="17"/>
      <c r="L1381" s="17"/>
      <c r="M1381" s="17"/>
      <c r="N1381" s="17"/>
      <c r="O1381" s="17"/>
      <c r="P1381" s="17"/>
      <c r="Q1381" s="17"/>
      <c r="R1381" s="17"/>
      <c r="S1381" s="17"/>
      <c r="T1381" s="17"/>
      <c r="U1381" s="17"/>
      <c r="V1381" s="17"/>
      <c r="W1381" s="17"/>
      <c r="X1381" s="17"/>
      <c r="Y1381" s="17"/>
      <c r="Z1381" s="17"/>
      <c r="AA1381" s="17"/>
      <c r="AB1381" s="17"/>
      <c r="AC1381" s="17"/>
      <c r="AD1381" s="17"/>
      <c r="AE1381" s="17"/>
      <c r="AF1381" s="17"/>
      <c r="AG1381" s="17"/>
      <c r="AH1381" s="17"/>
      <c r="AI1381" s="17"/>
      <c r="AJ1381" s="17"/>
      <c r="AK1381" s="17"/>
      <c r="AL1381" s="17"/>
      <c r="AM1381" s="17"/>
      <c r="AN1381" s="17"/>
      <c r="AO1381" s="17"/>
      <c r="AP1381" s="17"/>
      <c r="AQ1381" s="17"/>
      <c r="AR1381" s="17"/>
      <c r="AS1381" s="17"/>
      <c r="AT1381" s="17"/>
      <c r="AU1381" s="17"/>
      <c r="AV1381" s="17"/>
      <c r="AW1381" s="17"/>
      <c r="AX1381" s="17"/>
      <c r="AY1381" s="17"/>
      <c r="AZ1381" s="17"/>
      <c r="BA1381" s="17"/>
      <c r="BB1381" s="17"/>
    </row>
    <row r="1382" spans="2:54">
      <c r="B1382" s="24" t="s">
        <v>29</v>
      </c>
      <c r="C1382" s="17"/>
      <c r="D1382" s="17"/>
      <c r="E1382" s="17"/>
      <c r="F1382" s="17"/>
      <c r="G1382" s="17"/>
      <c r="H1382" s="17"/>
      <c r="I1382" s="17"/>
      <c r="J1382" s="17"/>
      <c r="K1382" s="17"/>
      <c r="L1382" s="17"/>
      <c r="M1382" s="17"/>
      <c r="N1382" s="17"/>
      <c r="O1382" s="17"/>
      <c r="P1382" s="17"/>
      <c r="Q1382" s="17"/>
      <c r="R1382" s="17"/>
      <c r="S1382" s="17"/>
      <c r="T1382" s="17"/>
      <c r="U1382" s="17"/>
      <c r="V1382" s="17"/>
      <c r="W1382" s="17"/>
      <c r="X1382" s="17"/>
      <c r="Y1382" s="17"/>
      <c r="Z1382" s="17"/>
      <c r="AA1382" s="17"/>
      <c r="AB1382" s="17"/>
      <c r="AC1382" s="17"/>
      <c r="AD1382" s="17"/>
      <c r="AE1382" s="17"/>
      <c r="AF1382" s="17"/>
      <c r="AG1382" s="17"/>
      <c r="AH1382" s="17"/>
      <c r="AI1382" s="17"/>
      <c r="AJ1382" s="17"/>
      <c r="AK1382" s="17"/>
      <c r="AL1382" s="17"/>
      <c r="AM1382" s="17"/>
      <c r="AN1382" s="17"/>
      <c r="AO1382" s="17"/>
      <c r="AP1382" s="17"/>
      <c r="AQ1382" s="17"/>
      <c r="AR1382" s="17"/>
      <c r="AS1382" s="17"/>
      <c r="AT1382" s="17"/>
      <c r="AU1382" s="17"/>
      <c r="AV1382" s="17"/>
      <c r="AW1382" s="17"/>
      <c r="AX1382" s="17"/>
      <c r="AY1382" s="17"/>
      <c r="AZ1382" s="17"/>
      <c r="BA1382" s="17"/>
      <c r="BB1382" s="17"/>
    </row>
    <row r="1383" spans="2:54">
      <c r="B1383" t="s">
        <v>447</v>
      </c>
      <c r="C1383" s="17">
        <v>0.49433391957831702</v>
      </c>
      <c r="D1383" s="17">
        <v>0.51144429853487094</v>
      </c>
      <c r="E1383" s="17">
        <v>0.47938943674357998</v>
      </c>
      <c r="F1383" s="17"/>
      <c r="G1383" s="17">
        <v>0.43367580822339202</v>
      </c>
      <c r="H1383" s="17">
        <v>0.49311965423076998</v>
      </c>
      <c r="I1383" s="17">
        <v>0.46893775369830998</v>
      </c>
      <c r="J1383" s="17">
        <v>0.48616221167205798</v>
      </c>
      <c r="K1383" s="17">
        <v>0.51954275921621196</v>
      </c>
      <c r="L1383" s="17">
        <v>0.54536176331377895</v>
      </c>
      <c r="M1383" s="17"/>
      <c r="N1383" s="17">
        <v>0.52280829894838099</v>
      </c>
      <c r="O1383" s="17">
        <v>0.51947614631230699</v>
      </c>
      <c r="P1383" s="17">
        <v>0.47892482983699902</v>
      </c>
      <c r="Q1383" s="17">
        <v>0.45945278246312199</v>
      </c>
      <c r="R1383" s="17"/>
      <c r="S1383" s="17">
        <v>0.47307311687838099</v>
      </c>
      <c r="T1383" s="17">
        <v>0.53569762855784997</v>
      </c>
      <c r="U1383" s="17">
        <v>0.52657608745065898</v>
      </c>
      <c r="V1383" s="17">
        <v>0.475477356554382</v>
      </c>
      <c r="W1383" s="17">
        <v>0.49752959155431098</v>
      </c>
      <c r="X1383" s="17">
        <v>0.46409124580275302</v>
      </c>
      <c r="Y1383" s="17">
        <v>0.50113521066642897</v>
      </c>
      <c r="Z1383" s="17">
        <v>0.48901742287125199</v>
      </c>
      <c r="AA1383" s="17">
        <v>0.53484876037767504</v>
      </c>
      <c r="AB1383" s="17">
        <v>0.43527647533081198</v>
      </c>
      <c r="AC1383" s="17">
        <v>0.46251141980617</v>
      </c>
      <c r="AD1383" s="17">
        <v>0.53822232124994396</v>
      </c>
      <c r="AE1383" s="17"/>
      <c r="AF1383" s="17">
        <v>0.50812986193679299</v>
      </c>
      <c r="AG1383" s="17">
        <v>0.56443660115186101</v>
      </c>
      <c r="AH1383" s="17">
        <v>0.440721626270899</v>
      </c>
      <c r="AI1383" s="17">
        <v>0.41515929094508303</v>
      </c>
      <c r="AJ1383" s="17">
        <v>0.52671016568999196</v>
      </c>
      <c r="AK1383" s="17"/>
      <c r="AL1383" s="17">
        <v>0.496449642492309</v>
      </c>
      <c r="AM1383" s="17">
        <v>0.46278496633225202</v>
      </c>
      <c r="AN1383" s="17">
        <v>0.51310500121212599</v>
      </c>
      <c r="AO1383" s="17">
        <v>0.50414289320889705</v>
      </c>
      <c r="AP1383" s="17">
        <v>0.52722721763981295</v>
      </c>
      <c r="AQ1383" s="17"/>
      <c r="AR1383" s="17">
        <v>0.55466529525330099</v>
      </c>
      <c r="AS1383" s="17"/>
      <c r="AT1383" s="17">
        <v>0.57351020774557404</v>
      </c>
      <c r="AU1383" s="17"/>
      <c r="AV1383" s="17">
        <v>0.53496733090934001</v>
      </c>
      <c r="AW1383" s="17"/>
      <c r="AX1383" s="17">
        <v>0.54873846241084501</v>
      </c>
      <c r="AY1383" s="17">
        <v>0.49272111106239602</v>
      </c>
      <c r="AZ1383" s="17"/>
      <c r="BA1383" s="17">
        <v>0.54740165592789403</v>
      </c>
      <c r="BB1383" s="17">
        <v>0.497149672421276</v>
      </c>
    </row>
    <row r="1384" spans="2:54">
      <c r="B1384" t="s">
        <v>448</v>
      </c>
      <c r="C1384" s="17">
        <v>0.44412203490267599</v>
      </c>
      <c r="D1384" s="17">
        <v>0.46186444937587401</v>
      </c>
      <c r="E1384" s="17">
        <v>0.42706813470412902</v>
      </c>
      <c r="F1384" s="17"/>
      <c r="G1384" s="17">
        <v>0.31866460538549102</v>
      </c>
      <c r="H1384" s="17">
        <v>0.38948233941662402</v>
      </c>
      <c r="I1384" s="17">
        <v>0.40499515179086898</v>
      </c>
      <c r="J1384" s="17">
        <v>0.46133487134766699</v>
      </c>
      <c r="K1384" s="17">
        <v>0.50637334253384403</v>
      </c>
      <c r="L1384" s="17">
        <v>0.54743456703759596</v>
      </c>
      <c r="M1384" s="17"/>
      <c r="N1384" s="17">
        <v>0.47430817013666499</v>
      </c>
      <c r="O1384" s="17">
        <v>0.48503901982307701</v>
      </c>
      <c r="P1384" s="17">
        <v>0.42454422903216199</v>
      </c>
      <c r="Q1384" s="17">
        <v>0.38879344594595899</v>
      </c>
      <c r="R1384" s="17"/>
      <c r="S1384" s="17">
        <v>0.44088606269640801</v>
      </c>
      <c r="T1384" s="17">
        <v>0.47565239530877401</v>
      </c>
      <c r="U1384" s="17">
        <v>0.49853100593608302</v>
      </c>
      <c r="V1384" s="17">
        <v>0.45003352604380797</v>
      </c>
      <c r="W1384" s="17">
        <v>0.40438980683498299</v>
      </c>
      <c r="X1384" s="17">
        <v>0.44608125397589499</v>
      </c>
      <c r="Y1384" s="17">
        <v>0.38667018069874998</v>
      </c>
      <c r="Z1384" s="17">
        <v>0.36313324571545902</v>
      </c>
      <c r="AA1384" s="17">
        <v>0.47108045795863202</v>
      </c>
      <c r="AB1384" s="17">
        <v>0.45453967805393602</v>
      </c>
      <c r="AC1384" s="17">
        <v>0.44790825105482102</v>
      </c>
      <c r="AD1384" s="17">
        <v>0.37131229890712097</v>
      </c>
      <c r="AE1384" s="17"/>
      <c r="AF1384" s="17">
        <v>0.43223224194953902</v>
      </c>
      <c r="AG1384" s="17">
        <v>0.49621665544201399</v>
      </c>
      <c r="AH1384" s="17">
        <v>0.483647149438721</v>
      </c>
      <c r="AI1384" s="17">
        <v>0.46942377379220201</v>
      </c>
      <c r="AJ1384" s="17">
        <v>0.41521882390600301</v>
      </c>
      <c r="AK1384" s="17"/>
      <c r="AL1384" s="17">
        <v>0.44882796027452299</v>
      </c>
      <c r="AM1384" s="17">
        <v>0.43991857749598201</v>
      </c>
      <c r="AN1384" s="17">
        <v>0.462177416380888</v>
      </c>
      <c r="AO1384" s="17">
        <v>0.43653083634401002</v>
      </c>
      <c r="AP1384" s="17">
        <v>0.346507129482373</v>
      </c>
      <c r="AQ1384" s="17"/>
      <c r="AR1384" s="17">
        <v>0.41648528117896</v>
      </c>
      <c r="AS1384" s="17"/>
      <c r="AT1384" s="17">
        <v>0.381154749626051</v>
      </c>
      <c r="AU1384" s="17"/>
      <c r="AV1384" s="17">
        <v>0.42534691484332199</v>
      </c>
      <c r="AW1384" s="17"/>
      <c r="AX1384" s="17">
        <v>0.51307920236240401</v>
      </c>
      <c r="AY1384" s="17">
        <v>0.41153562334914601</v>
      </c>
      <c r="AZ1384" s="17"/>
      <c r="BA1384" s="17">
        <v>0.48532285217674598</v>
      </c>
      <c r="BB1384" s="17">
        <v>0.46820684141080998</v>
      </c>
    </row>
    <row r="1385" spans="2:54">
      <c r="B1385" t="s">
        <v>449</v>
      </c>
      <c r="C1385" s="17">
        <v>0.31594116366282998</v>
      </c>
      <c r="D1385" s="17">
        <v>0.31181633732955399</v>
      </c>
      <c r="E1385" s="17">
        <v>0.31961561190140397</v>
      </c>
      <c r="F1385" s="17"/>
      <c r="G1385" s="17">
        <v>0.39899371853621002</v>
      </c>
      <c r="H1385" s="17">
        <v>0.41072800460949299</v>
      </c>
      <c r="I1385" s="17">
        <v>0.34110427974282598</v>
      </c>
      <c r="J1385" s="17">
        <v>0.284222326964084</v>
      </c>
      <c r="K1385" s="17">
        <v>0.25146730448596499</v>
      </c>
      <c r="L1385" s="17">
        <v>0.232317098849288</v>
      </c>
      <c r="M1385" s="17"/>
      <c r="N1385" s="17">
        <v>0.34185879402660002</v>
      </c>
      <c r="O1385" s="17">
        <v>0.305513257746925</v>
      </c>
      <c r="P1385" s="17">
        <v>0.31511717668466299</v>
      </c>
      <c r="Q1385" s="17">
        <v>0.299703431288175</v>
      </c>
      <c r="R1385" s="17"/>
      <c r="S1385" s="17">
        <v>0.41601474474477101</v>
      </c>
      <c r="T1385" s="17">
        <v>0.27952384577288297</v>
      </c>
      <c r="U1385" s="17">
        <v>0.28115582521177002</v>
      </c>
      <c r="V1385" s="17">
        <v>0.343813680470063</v>
      </c>
      <c r="W1385" s="17">
        <v>0.26800280097333701</v>
      </c>
      <c r="X1385" s="17">
        <v>0.27443944915464902</v>
      </c>
      <c r="Y1385" s="17">
        <v>0.23762794234554699</v>
      </c>
      <c r="Z1385" s="17">
        <v>0.41472014536129798</v>
      </c>
      <c r="AA1385" s="17">
        <v>0.32046815830544501</v>
      </c>
      <c r="AB1385" s="17">
        <v>0.31474692066322901</v>
      </c>
      <c r="AC1385" s="17">
        <v>0.26857402203827102</v>
      </c>
      <c r="AD1385" s="17">
        <v>0.39608352663834101</v>
      </c>
      <c r="AE1385" s="17"/>
      <c r="AF1385" s="17">
        <v>0.36756880090910499</v>
      </c>
      <c r="AG1385" s="17">
        <v>0.28638309066796003</v>
      </c>
      <c r="AH1385" s="17">
        <v>0.28490536975877201</v>
      </c>
      <c r="AI1385" s="17">
        <v>0.34027625057689498</v>
      </c>
      <c r="AJ1385" s="17">
        <v>0.29821795146239999</v>
      </c>
      <c r="AK1385" s="17"/>
      <c r="AL1385" s="17">
        <v>0.25397194991223399</v>
      </c>
      <c r="AM1385" s="17">
        <v>0.277045138409102</v>
      </c>
      <c r="AN1385" s="17">
        <v>0.36914548508032902</v>
      </c>
      <c r="AO1385" s="17">
        <v>0.38441921484712499</v>
      </c>
      <c r="AP1385" s="17">
        <v>0.43485036873675997</v>
      </c>
      <c r="AQ1385" s="17"/>
      <c r="AR1385" s="17">
        <v>0.38257895830435601</v>
      </c>
      <c r="AS1385" s="17"/>
      <c r="AT1385" s="17">
        <v>0.41514223488163998</v>
      </c>
      <c r="AU1385" s="17"/>
      <c r="AV1385" s="17">
        <v>0.38894714103379902</v>
      </c>
      <c r="AW1385" s="17"/>
      <c r="AX1385" s="17">
        <v>0.32434116053143602</v>
      </c>
      <c r="AY1385" s="17">
        <v>0.36315107736357599</v>
      </c>
      <c r="AZ1385" s="17"/>
      <c r="BA1385" s="17">
        <v>0.25559166202342698</v>
      </c>
      <c r="BB1385" s="17">
        <v>0.32629058000255501</v>
      </c>
    </row>
    <row r="1386" spans="2:54">
      <c r="B1386" t="s">
        <v>450</v>
      </c>
      <c r="C1386" s="17">
        <v>0.30859074446025703</v>
      </c>
      <c r="D1386" s="17">
        <v>0.32027376034550897</v>
      </c>
      <c r="E1386" s="17">
        <v>0.29801139291377698</v>
      </c>
      <c r="F1386" s="17"/>
      <c r="G1386" s="17">
        <v>0.280942848201647</v>
      </c>
      <c r="H1386" s="17">
        <v>0.33256534270708998</v>
      </c>
      <c r="I1386" s="17">
        <v>0.30721776981203403</v>
      </c>
      <c r="J1386" s="17">
        <v>0.31389011987298099</v>
      </c>
      <c r="K1386" s="17">
        <v>0.29165862261676201</v>
      </c>
      <c r="L1386" s="17">
        <v>0.31590175952404898</v>
      </c>
      <c r="M1386" s="17"/>
      <c r="N1386" s="17">
        <v>0.33939697941715802</v>
      </c>
      <c r="O1386" s="17">
        <v>0.310247360711779</v>
      </c>
      <c r="P1386" s="17">
        <v>0.30832925643270698</v>
      </c>
      <c r="Q1386" s="17">
        <v>0.27573282116629799</v>
      </c>
      <c r="R1386" s="17"/>
      <c r="S1386" s="17">
        <v>0.28969627028627798</v>
      </c>
      <c r="T1386" s="17">
        <v>0.33047770735544002</v>
      </c>
      <c r="U1386" s="17">
        <v>0.31103472354008899</v>
      </c>
      <c r="V1386" s="17">
        <v>0.29850082558985402</v>
      </c>
      <c r="W1386" s="17">
        <v>0.338508537230363</v>
      </c>
      <c r="X1386" s="17">
        <v>0.31724649662724302</v>
      </c>
      <c r="Y1386" s="17">
        <v>0.32021026686354798</v>
      </c>
      <c r="Z1386" s="17">
        <v>0.29633847901079402</v>
      </c>
      <c r="AA1386" s="17">
        <v>0.26737118371057</v>
      </c>
      <c r="AB1386" s="17">
        <v>0.33832803736267603</v>
      </c>
      <c r="AC1386" s="17">
        <v>0.30369571590742001</v>
      </c>
      <c r="AD1386" s="17">
        <v>0.28513562212438298</v>
      </c>
      <c r="AE1386" s="17"/>
      <c r="AF1386" s="17">
        <v>0.34363598483470398</v>
      </c>
      <c r="AG1386" s="17">
        <v>0.29557601663163102</v>
      </c>
      <c r="AH1386" s="17">
        <v>0.34402908073676502</v>
      </c>
      <c r="AI1386" s="17">
        <v>0.33062736035146001</v>
      </c>
      <c r="AJ1386" s="17">
        <v>0.277805372124519</v>
      </c>
      <c r="AK1386" s="17"/>
      <c r="AL1386" s="17">
        <v>0.26365823721411602</v>
      </c>
      <c r="AM1386" s="17">
        <v>0.31324238752942102</v>
      </c>
      <c r="AN1386" s="17">
        <v>0.32850820068804698</v>
      </c>
      <c r="AO1386" s="17">
        <v>0.354744000484013</v>
      </c>
      <c r="AP1386" s="17">
        <v>0.32072916837399801</v>
      </c>
      <c r="AQ1386" s="17"/>
      <c r="AR1386" s="17">
        <v>0.29341482709327199</v>
      </c>
      <c r="AS1386" s="17"/>
      <c r="AT1386" s="17">
        <v>0.30943745023898001</v>
      </c>
      <c r="AU1386" s="17"/>
      <c r="AV1386" s="17">
        <v>0.32787032322786103</v>
      </c>
      <c r="AW1386" s="17"/>
      <c r="AX1386" s="17">
        <v>0.35620243445254801</v>
      </c>
      <c r="AY1386" s="17">
        <v>0.33939035665667</v>
      </c>
      <c r="AZ1386" s="17"/>
      <c r="BA1386" s="17">
        <v>0.27018967168716801</v>
      </c>
      <c r="BB1386" s="17">
        <v>0.35967094185401799</v>
      </c>
    </row>
    <row r="1387" spans="2:54">
      <c r="B1387" t="s">
        <v>451</v>
      </c>
      <c r="C1387" s="17">
        <v>0.29511917909209801</v>
      </c>
      <c r="D1387" s="17">
        <v>0.36077449322208199</v>
      </c>
      <c r="E1387" s="17">
        <v>0.232447179774915</v>
      </c>
      <c r="F1387" s="17"/>
      <c r="G1387" s="17">
        <v>0.29182001016335102</v>
      </c>
      <c r="H1387" s="17">
        <v>0.30220899820396402</v>
      </c>
      <c r="I1387" s="17">
        <v>0.31322053564895902</v>
      </c>
      <c r="J1387" s="17">
        <v>0.27946843629449802</v>
      </c>
      <c r="K1387" s="17">
        <v>0.28522862355587503</v>
      </c>
      <c r="L1387" s="17">
        <v>0.29649323704076402</v>
      </c>
      <c r="M1387" s="17"/>
      <c r="N1387" s="17">
        <v>0.30397797350465999</v>
      </c>
      <c r="O1387" s="17">
        <v>0.28545138804008002</v>
      </c>
      <c r="P1387" s="17">
        <v>0.29830688880652301</v>
      </c>
      <c r="Q1387" s="17">
        <v>0.29037124533866998</v>
      </c>
      <c r="R1387" s="17"/>
      <c r="S1387" s="17">
        <v>0.320497851288781</v>
      </c>
      <c r="T1387" s="17">
        <v>0.28505666279510899</v>
      </c>
      <c r="U1387" s="17">
        <v>0.25475853341902699</v>
      </c>
      <c r="V1387" s="17">
        <v>0.31373246761021201</v>
      </c>
      <c r="W1387" s="17">
        <v>0.33825365355673698</v>
      </c>
      <c r="X1387" s="17">
        <v>0.27186458933213398</v>
      </c>
      <c r="Y1387" s="17">
        <v>0.26681582458095399</v>
      </c>
      <c r="Z1387" s="17">
        <v>0.31285974309655201</v>
      </c>
      <c r="AA1387" s="17">
        <v>0.32241101349189799</v>
      </c>
      <c r="AB1387" s="17">
        <v>0.26389932196101601</v>
      </c>
      <c r="AC1387" s="17">
        <v>0.29880412647499899</v>
      </c>
      <c r="AD1387" s="17">
        <v>0.28089095133019398</v>
      </c>
      <c r="AE1387" s="17"/>
      <c r="AF1387" s="17">
        <v>0.30685904305803102</v>
      </c>
      <c r="AG1387" s="17">
        <v>0.350189590763268</v>
      </c>
      <c r="AH1387" s="17">
        <v>0.25832327463849097</v>
      </c>
      <c r="AI1387" s="17">
        <v>0.239123813451672</v>
      </c>
      <c r="AJ1387" s="17">
        <v>0.35355264336973302</v>
      </c>
      <c r="AK1387" s="17"/>
      <c r="AL1387" s="17">
        <v>0.29599414554050901</v>
      </c>
      <c r="AM1387" s="17">
        <v>0.26209984673410303</v>
      </c>
      <c r="AN1387" s="17">
        <v>0.26962608232323798</v>
      </c>
      <c r="AO1387" s="17">
        <v>0.35200244521684199</v>
      </c>
      <c r="AP1387" s="17">
        <v>0.294770433465741</v>
      </c>
      <c r="AQ1387" s="17"/>
      <c r="AR1387" s="17">
        <v>0.35885685365860198</v>
      </c>
      <c r="AS1387" s="17"/>
      <c r="AT1387" s="17">
        <v>0.41527637767019798</v>
      </c>
      <c r="AU1387" s="17"/>
      <c r="AV1387" s="17">
        <v>0.30064673005422099</v>
      </c>
      <c r="AW1387" s="17"/>
      <c r="AX1387" s="17">
        <v>0.45319835660295599</v>
      </c>
      <c r="AY1387" s="17">
        <v>0.27522342069341998</v>
      </c>
      <c r="AZ1387" s="17"/>
      <c r="BA1387" s="17">
        <v>0.369690675178655</v>
      </c>
      <c r="BB1387" s="17">
        <v>0.253539778080075</v>
      </c>
    </row>
    <row r="1388" spans="2:54">
      <c r="B1388" t="s">
        <v>452</v>
      </c>
      <c r="C1388" s="17">
        <v>0.28316605700568198</v>
      </c>
      <c r="D1388" s="17">
        <v>0.28310991431976301</v>
      </c>
      <c r="E1388" s="17">
        <v>0.28334890627639597</v>
      </c>
      <c r="F1388" s="17"/>
      <c r="G1388" s="17">
        <v>0.33738782279034502</v>
      </c>
      <c r="H1388" s="17">
        <v>0.34282754789389402</v>
      </c>
      <c r="I1388" s="17">
        <v>0.27985560804609599</v>
      </c>
      <c r="J1388" s="17">
        <v>0.25647948979264301</v>
      </c>
      <c r="K1388" s="17">
        <v>0.26104828349431503</v>
      </c>
      <c r="L1388" s="17">
        <v>0.23678252118521301</v>
      </c>
      <c r="M1388" s="17"/>
      <c r="N1388" s="17">
        <v>0.31138144260386302</v>
      </c>
      <c r="O1388" s="17">
        <v>0.27490639964410402</v>
      </c>
      <c r="P1388" s="17">
        <v>0.26829655800507302</v>
      </c>
      <c r="Q1388" s="17">
        <v>0.27644329229240699</v>
      </c>
      <c r="R1388" s="17"/>
      <c r="S1388" s="17">
        <v>0.32084356772609801</v>
      </c>
      <c r="T1388" s="17">
        <v>0.26561548962347697</v>
      </c>
      <c r="U1388" s="17">
        <v>0.25868463210849502</v>
      </c>
      <c r="V1388" s="17">
        <v>0.26485231046876001</v>
      </c>
      <c r="W1388" s="17">
        <v>0.27644103056765801</v>
      </c>
      <c r="X1388" s="17">
        <v>0.25870010271034199</v>
      </c>
      <c r="Y1388" s="17">
        <v>0.27510440700263999</v>
      </c>
      <c r="Z1388" s="17">
        <v>0.34226707227584102</v>
      </c>
      <c r="AA1388" s="17">
        <v>0.28473483407939898</v>
      </c>
      <c r="AB1388" s="17">
        <v>0.31830913817627599</v>
      </c>
      <c r="AC1388" s="17">
        <v>0.242321188003192</v>
      </c>
      <c r="AD1388" s="17">
        <v>0.29270636271304701</v>
      </c>
      <c r="AE1388" s="17"/>
      <c r="AF1388" s="17">
        <v>0.34514008759265702</v>
      </c>
      <c r="AG1388" s="17">
        <v>0.20254500756563401</v>
      </c>
      <c r="AH1388" s="17">
        <v>0.31248187954318801</v>
      </c>
      <c r="AI1388" s="17">
        <v>0.40310440587951601</v>
      </c>
      <c r="AJ1388" s="17">
        <v>0.23571024871068999</v>
      </c>
      <c r="AK1388" s="17"/>
      <c r="AL1388" s="17">
        <v>0.249453373119187</v>
      </c>
      <c r="AM1388" s="17">
        <v>0.28852837640383699</v>
      </c>
      <c r="AN1388" s="17">
        <v>0.28750918110846402</v>
      </c>
      <c r="AO1388" s="17">
        <v>0.359381766850083</v>
      </c>
      <c r="AP1388" s="17">
        <v>0.34865949698669502</v>
      </c>
      <c r="AQ1388" s="17"/>
      <c r="AR1388" s="17">
        <v>0.34820167563636301</v>
      </c>
      <c r="AS1388" s="17"/>
      <c r="AT1388" s="17">
        <v>0.27694195159542701</v>
      </c>
      <c r="AU1388" s="17"/>
      <c r="AV1388" s="17">
        <v>0.38388349183479897</v>
      </c>
      <c r="AW1388" s="17"/>
      <c r="AX1388" s="17">
        <v>0.251594245349956</v>
      </c>
      <c r="AY1388" s="17">
        <v>0.33813619292687003</v>
      </c>
      <c r="AZ1388" s="17"/>
      <c r="BA1388" s="17">
        <v>0.237788663883198</v>
      </c>
      <c r="BB1388" s="17">
        <v>0.333264542459694</v>
      </c>
    </row>
    <row r="1389" spans="2:54">
      <c r="B1389" t="s">
        <v>115</v>
      </c>
      <c r="C1389" s="17">
        <v>0.10759519695976499</v>
      </c>
      <c r="D1389" s="17">
        <v>7.3143545310565203E-2</v>
      </c>
      <c r="E1389" s="17">
        <v>0.14068807134421901</v>
      </c>
      <c r="F1389" s="17"/>
      <c r="G1389" s="17">
        <v>0.10131279477596999</v>
      </c>
      <c r="H1389" s="17">
        <v>8.9281209826542404E-2</v>
      </c>
      <c r="I1389" s="17">
        <v>0.105537712707577</v>
      </c>
      <c r="J1389" s="17">
        <v>0.112808198020071</v>
      </c>
      <c r="K1389" s="17">
        <v>0.123352594130254</v>
      </c>
      <c r="L1389" s="17">
        <v>0.113719581510387</v>
      </c>
      <c r="M1389" s="17"/>
      <c r="N1389" s="17">
        <v>7.4110535052641993E-2</v>
      </c>
      <c r="O1389" s="17">
        <v>0.11497824291681399</v>
      </c>
      <c r="P1389" s="17">
        <v>0.100431356808332</v>
      </c>
      <c r="Q1389" s="17">
        <v>0.135917178190817</v>
      </c>
      <c r="R1389" s="17"/>
      <c r="S1389" s="17">
        <v>8.0468038067897596E-2</v>
      </c>
      <c r="T1389" s="17">
        <v>0.106816958754071</v>
      </c>
      <c r="U1389" s="17">
        <v>0.10322179905282999</v>
      </c>
      <c r="V1389" s="17">
        <v>8.5570436297281796E-2</v>
      </c>
      <c r="W1389" s="17">
        <v>0.116672817379566</v>
      </c>
      <c r="X1389" s="17">
        <v>0.118702575752415</v>
      </c>
      <c r="Y1389" s="17">
        <v>0.13166584392604999</v>
      </c>
      <c r="Z1389" s="17">
        <v>8.3625646872607706E-2</v>
      </c>
      <c r="AA1389" s="17">
        <v>0.10723645446491099</v>
      </c>
      <c r="AB1389" s="17">
        <v>0.11898077127844001</v>
      </c>
      <c r="AC1389" s="17">
        <v>0.16302578350310601</v>
      </c>
      <c r="AD1389" s="17">
        <v>0.103132644525026</v>
      </c>
      <c r="AE1389" s="17"/>
      <c r="AF1389" s="17">
        <v>7.9472853870664106E-2</v>
      </c>
      <c r="AG1389" s="17">
        <v>9.7543966259509604E-2</v>
      </c>
      <c r="AH1389" s="17">
        <v>0.111805752908426</v>
      </c>
      <c r="AI1389" s="17">
        <v>8.6681486647987804E-2</v>
      </c>
      <c r="AJ1389" s="17">
        <v>7.72680940573576E-2</v>
      </c>
      <c r="AK1389" s="17"/>
      <c r="AL1389" s="17">
        <v>0.131448284294087</v>
      </c>
      <c r="AM1389" s="17">
        <v>0.13634265697235501</v>
      </c>
      <c r="AN1389" s="17">
        <v>9.0290683035532796E-2</v>
      </c>
      <c r="AO1389" s="17">
        <v>5.2871462441099699E-2</v>
      </c>
      <c r="AP1389" s="17">
        <v>8.1196566722361599E-2</v>
      </c>
      <c r="AQ1389" s="17"/>
      <c r="AR1389" s="17">
        <v>5.7746038043844101E-2</v>
      </c>
      <c r="AS1389" s="17"/>
      <c r="AT1389" s="17">
        <v>5.6830509704956497E-2</v>
      </c>
      <c r="AU1389" s="17"/>
      <c r="AV1389" s="17">
        <v>5.5931258982214599E-2</v>
      </c>
      <c r="AW1389" s="17"/>
      <c r="AX1389" s="17">
        <v>5.5036415847711601E-2</v>
      </c>
      <c r="AY1389" s="17">
        <v>9.3092617104756997E-2</v>
      </c>
      <c r="AZ1389" s="17"/>
      <c r="BA1389" s="17">
        <v>8.92221176656086E-2</v>
      </c>
      <c r="BB1389" s="17">
        <v>9.4916008547398206E-2</v>
      </c>
    </row>
    <row r="1390" spans="2:54">
      <c r="B1390" t="s">
        <v>453</v>
      </c>
      <c r="C1390" s="17">
        <v>4.8518675640699699E-2</v>
      </c>
      <c r="D1390" s="17">
        <v>4.3283947051448703E-2</v>
      </c>
      <c r="E1390" s="17">
        <v>5.2634794687269698E-2</v>
      </c>
      <c r="F1390" s="17"/>
      <c r="G1390" s="17">
        <v>4.3082401198426303E-2</v>
      </c>
      <c r="H1390" s="17">
        <v>2.7806859744846799E-2</v>
      </c>
      <c r="I1390" s="17">
        <v>4.2509759754924097E-2</v>
      </c>
      <c r="J1390" s="17">
        <v>5.9152646227081503E-2</v>
      </c>
      <c r="K1390" s="17">
        <v>5.8612556648583697E-2</v>
      </c>
      <c r="L1390" s="17">
        <v>5.8587572154941397E-2</v>
      </c>
      <c r="M1390" s="17"/>
      <c r="N1390" s="17">
        <v>4.1340008704683101E-2</v>
      </c>
      <c r="O1390" s="17">
        <v>4.31603447353546E-2</v>
      </c>
      <c r="P1390" s="17">
        <v>4.44372935473068E-2</v>
      </c>
      <c r="Q1390" s="17">
        <v>6.5621432658906895E-2</v>
      </c>
      <c r="R1390" s="17"/>
      <c r="S1390" s="17">
        <v>3.2725096178867201E-2</v>
      </c>
      <c r="T1390" s="17">
        <v>6.1743934775264998E-2</v>
      </c>
      <c r="U1390" s="17">
        <v>4.5056759168498203E-2</v>
      </c>
      <c r="V1390" s="17">
        <v>5.4579968921569001E-2</v>
      </c>
      <c r="W1390" s="17">
        <v>4.4089332707584999E-2</v>
      </c>
      <c r="X1390" s="17">
        <v>5.3009331379693402E-2</v>
      </c>
      <c r="Y1390" s="17">
        <v>6.8975719159015306E-2</v>
      </c>
      <c r="Z1390" s="17">
        <v>5.3051541944091403E-2</v>
      </c>
      <c r="AA1390" s="17">
        <v>3.8590152059227799E-2</v>
      </c>
      <c r="AB1390" s="17">
        <v>4.6814666418921902E-2</v>
      </c>
      <c r="AC1390" s="17">
        <v>2.6393630211087E-2</v>
      </c>
      <c r="AD1390" s="17">
        <v>7.0446273302714399E-2</v>
      </c>
      <c r="AE1390" s="17"/>
      <c r="AF1390" s="17">
        <v>2.97631157913084E-2</v>
      </c>
      <c r="AG1390" s="17">
        <v>3.7359780677037498E-2</v>
      </c>
      <c r="AH1390" s="17">
        <v>4.7129326678894398E-2</v>
      </c>
      <c r="AI1390" s="17">
        <v>5.2306556136567803E-2</v>
      </c>
      <c r="AJ1390" s="17">
        <v>6.5915945233584905E-2</v>
      </c>
      <c r="AK1390" s="17"/>
      <c r="AL1390" s="17">
        <v>6.8998508430323194E-2</v>
      </c>
      <c r="AM1390" s="17">
        <v>5.2078151247840702E-2</v>
      </c>
      <c r="AN1390" s="17">
        <v>3.0879027437881599E-2</v>
      </c>
      <c r="AO1390" s="17">
        <v>2.709585828839E-2</v>
      </c>
      <c r="AP1390" s="17">
        <v>1.27855180451735E-2</v>
      </c>
      <c r="AQ1390" s="17"/>
      <c r="AR1390" s="17">
        <v>3.48541757193351E-2</v>
      </c>
      <c r="AS1390" s="17"/>
      <c r="AT1390" s="17">
        <v>3.3130635321262099E-2</v>
      </c>
      <c r="AU1390" s="17"/>
      <c r="AV1390" s="17">
        <v>3.4890809541470398E-2</v>
      </c>
      <c r="AW1390" s="17"/>
      <c r="AX1390" s="17">
        <v>2.3308118939853399E-2</v>
      </c>
      <c r="AY1390" s="17">
        <v>4.1355750062589097E-2</v>
      </c>
      <c r="AZ1390" s="17"/>
      <c r="BA1390" s="17">
        <v>5.6475920509591097E-2</v>
      </c>
      <c r="BB1390" s="17">
        <v>4.2347396237052699E-2</v>
      </c>
    </row>
    <row r="1391" spans="2:54">
      <c r="C1391" s="17"/>
      <c r="D1391" s="17"/>
      <c r="E1391" s="17"/>
      <c r="F1391" s="17"/>
      <c r="G1391" s="17"/>
      <c r="H1391" s="17"/>
      <c r="I1391" s="17"/>
      <c r="J1391" s="17"/>
      <c r="K1391" s="17"/>
      <c r="L1391" s="17"/>
      <c r="M1391" s="17"/>
      <c r="N1391" s="17"/>
      <c r="O1391" s="17"/>
      <c r="P1391" s="17"/>
      <c r="Q1391" s="17"/>
      <c r="R1391" s="17"/>
      <c r="S1391" s="17"/>
      <c r="T1391" s="17"/>
      <c r="U1391" s="17"/>
      <c r="V1391" s="17"/>
      <c r="W1391" s="17"/>
      <c r="X1391" s="17"/>
      <c r="Y1391" s="17"/>
      <c r="Z1391" s="17"/>
      <c r="AA1391" s="17"/>
      <c r="AB1391" s="17"/>
      <c r="AC1391" s="17"/>
      <c r="AD1391" s="17"/>
      <c r="AE1391" s="17"/>
      <c r="AF1391" s="17"/>
      <c r="AG1391" s="17"/>
      <c r="AH1391" s="17"/>
      <c r="AI1391" s="17"/>
      <c r="AJ1391" s="17"/>
      <c r="AK1391" s="17"/>
      <c r="AL1391" s="17"/>
      <c r="AM1391" s="17"/>
      <c r="AN1391" s="17"/>
      <c r="AO1391" s="17"/>
      <c r="AP1391" s="17"/>
      <c r="AQ1391" s="17"/>
      <c r="AR1391" s="17"/>
      <c r="AS1391" s="17"/>
      <c r="AT1391" s="17"/>
      <c r="AU1391" s="17"/>
      <c r="AV1391" s="17"/>
      <c r="AW1391" s="17"/>
      <c r="AX1391" s="17"/>
      <c r="AY1391" s="17"/>
      <c r="AZ1391" s="17"/>
      <c r="BA1391" s="17"/>
      <c r="BB1391" s="17"/>
    </row>
    <row r="1392" spans="2:54">
      <c r="B1392" s="6" t="s">
        <v>386</v>
      </c>
      <c r="C1392" s="17"/>
      <c r="D1392" s="17"/>
      <c r="E1392" s="17"/>
      <c r="F1392" s="17"/>
      <c r="G1392" s="17"/>
      <c r="H1392" s="17"/>
      <c r="I1392" s="17"/>
      <c r="J1392" s="17"/>
      <c r="K1392" s="17"/>
      <c r="L1392" s="17"/>
      <c r="M1392" s="17"/>
      <c r="N1392" s="17"/>
      <c r="O1392" s="17"/>
      <c r="P1392" s="17"/>
      <c r="Q1392" s="17"/>
      <c r="R1392" s="17"/>
      <c r="S1392" s="17"/>
      <c r="T1392" s="17"/>
      <c r="U1392" s="17"/>
      <c r="V1392" s="17"/>
      <c r="W1392" s="17"/>
      <c r="X1392" s="17"/>
      <c r="Y1392" s="17"/>
      <c r="Z1392" s="17"/>
      <c r="AA1392" s="17"/>
      <c r="AB1392" s="17"/>
      <c r="AC1392" s="17"/>
      <c r="AD1392" s="17"/>
      <c r="AE1392" s="17"/>
      <c r="AF1392" s="17"/>
      <c r="AG1392" s="17"/>
      <c r="AH1392" s="17"/>
      <c r="AI1392" s="17"/>
      <c r="AJ1392" s="17"/>
      <c r="AK1392" s="17"/>
      <c r="AL1392" s="17"/>
      <c r="AM1392" s="17"/>
      <c r="AN1392" s="17"/>
      <c r="AO1392" s="17"/>
      <c r="AP1392" s="17"/>
      <c r="AQ1392" s="17"/>
      <c r="AR1392" s="17"/>
      <c r="AS1392" s="17"/>
      <c r="AT1392" s="17"/>
      <c r="AU1392" s="17"/>
      <c r="AV1392" s="17"/>
      <c r="AW1392" s="17"/>
      <c r="AX1392" s="17"/>
      <c r="AY1392" s="17"/>
      <c r="AZ1392" s="17"/>
      <c r="BA1392" s="17"/>
      <c r="BB1392" s="17"/>
    </row>
    <row r="1393" spans="2:54">
      <c r="B1393" s="24" t="s">
        <v>29</v>
      </c>
      <c r="C1393" s="17"/>
      <c r="D1393" s="17"/>
      <c r="E1393" s="17"/>
      <c r="F1393" s="17"/>
      <c r="G1393" s="17"/>
      <c r="H1393" s="17"/>
      <c r="I1393" s="17"/>
      <c r="J1393" s="17"/>
      <c r="K1393" s="17"/>
      <c r="L1393" s="17"/>
      <c r="M1393" s="17"/>
      <c r="N1393" s="17"/>
      <c r="O1393" s="17"/>
      <c r="P1393" s="17"/>
      <c r="Q1393" s="17"/>
      <c r="R1393" s="17"/>
      <c r="S1393" s="17"/>
      <c r="T1393" s="17"/>
      <c r="U1393" s="17"/>
      <c r="V1393" s="17"/>
      <c r="W1393" s="17"/>
      <c r="X1393" s="17"/>
      <c r="Y1393" s="17"/>
      <c r="Z1393" s="17"/>
      <c r="AA1393" s="17"/>
      <c r="AB1393" s="17"/>
      <c r="AC1393" s="17"/>
      <c r="AD1393" s="17"/>
      <c r="AE1393" s="17"/>
      <c r="AF1393" s="17"/>
      <c r="AG1393" s="17"/>
      <c r="AH1393" s="17"/>
      <c r="AI1393" s="17"/>
      <c r="AJ1393" s="17"/>
      <c r="AK1393" s="17"/>
      <c r="AL1393" s="17"/>
      <c r="AM1393" s="17"/>
      <c r="AN1393" s="17"/>
      <c r="AO1393" s="17"/>
      <c r="AP1393" s="17"/>
      <c r="AQ1393" s="17"/>
      <c r="AR1393" s="17"/>
      <c r="AS1393" s="17"/>
      <c r="AT1393" s="17"/>
      <c r="AU1393" s="17"/>
      <c r="AV1393" s="17"/>
      <c r="AW1393" s="17"/>
      <c r="AX1393" s="17"/>
      <c r="AY1393" s="17"/>
      <c r="AZ1393" s="17"/>
      <c r="BA1393" s="17"/>
      <c r="BB1393" s="17"/>
    </row>
    <row r="1394" spans="2:54">
      <c r="B1394" t="s">
        <v>454</v>
      </c>
      <c r="C1394" s="17">
        <v>0.54590036583898005</v>
      </c>
      <c r="D1394" s="17">
        <v>0.61606581857832399</v>
      </c>
      <c r="E1394" s="17">
        <v>0.47692393942283601</v>
      </c>
      <c r="F1394" s="17"/>
      <c r="G1394" s="17">
        <v>0.55788884815984496</v>
      </c>
      <c r="H1394" s="17">
        <v>0.616582727345662</v>
      </c>
      <c r="I1394" s="17">
        <v>0.54064931444522901</v>
      </c>
      <c r="J1394" s="17">
        <v>0.50423307164198405</v>
      </c>
      <c r="K1394" s="17">
        <v>0.54480151170804803</v>
      </c>
      <c r="L1394" s="17">
        <v>0.51849128986279203</v>
      </c>
      <c r="M1394" s="17"/>
      <c r="N1394" s="17">
        <v>0.64652581700394196</v>
      </c>
      <c r="O1394" s="17">
        <v>0.52214220966532399</v>
      </c>
      <c r="P1394" s="17">
        <v>0.54152745892593901</v>
      </c>
      <c r="Q1394" s="17">
        <v>0.47229683540613199</v>
      </c>
      <c r="R1394" s="17"/>
      <c r="S1394" s="17">
        <v>0.62036905892193295</v>
      </c>
      <c r="T1394" s="17">
        <v>0.53433328119250101</v>
      </c>
      <c r="U1394" s="17">
        <v>0.56745792596132505</v>
      </c>
      <c r="V1394" s="17">
        <v>0.55436492630913403</v>
      </c>
      <c r="W1394" s="17">
        <v>0.49781283817219901</v>
      </c>
      <c r="X1394" s="17">
        <v>0.54428109114869205</v>
      </c>
      <c r="Y1394" s="17">
        <v>0.489564963789416</v>
      </c>
      <c r="Z1394" s="17">
        <v>0.51817073672815195</v>
      </c>
      <c r="AA1394" s="17">
        <v>0.57806980384996098</v>
      </c>
      <c r="AB1394" s="17">
        <v>0.54136552878496103</v>
      </c>
      <c r="AC1394" s="17">
        <v>0.49906669034633799</v>
      </c>
      <c r="AD1394" s="17">
        <v>0.44415510426158999</v>
      </c>
      <c r="AE1394" s="17"/>
      <c r="AF1394" s="17">
        <v>0.65593369286314396</v>
      </c>
      <c r="AG1394" s="17">
        <v>0.56680147125046698</v>
      </c>
      <c r="AH1394" s="17">
        <v>0.54289918108108404</v>
      </c>
      <c r="AI1394" s="17">
        <v>0.47906499297938898</v>
      </c>
      <c r="AJ1394" s="17">
        <v>0.47117381533239799</v>
      </c>
      <c r="AK1394" s="17"/>
      <c r="AL1394" s="17">
        <v>0.46591108447549301</v>
      </c>
      <c r="AM1394" s="17">
        <v>0.50859591669968496</v>
      </c>
      <c r="AN1394" s="17">
        <v>0.61758443599941404</v>
      </c>
      <c r="AO1394" s="17">
        <v>0.71396324637948705</v>
      </c>
      <c r="AP1394" s="17">
        <v>0.65784648342727903</v>
      </c>
      <c r="AQ1394" s="17"/>
      <c r="AR1394" s="17">
        <v>0.62308313439233698</v>
      </c>
      <c r="AS1394" s="17"/>
      <c r="AT1394" s="17">
        <v>0.633446847554332</v>
      </c>
      <c r="AU1394" s="17"/>
      <c r="AV1394" s="17">
        <v>0.62586119095442005</v>
      </c>
      <c r="AW1394" s="17"/>
      <c r="AX1394" s="17">
        <v>0.65243924575092904</v>
      </c>
      <c r="AY1394" s="17">
        <v>0.60988962893382903</v>
      </c>
      <c r="AZ1394" s="17"/>
      <c r="BA1394" s="17">
        <v>0.51968573778516602</v>
      </c>
      <c r="BB1394" s="17">
        <v>0.59212685243254004</v>
      </c>
    </row>
    <row r="1395" spans="2:54">
      <c r="B1395" t="s">
        <v>455</v>
      </c>
      <c r="C1395" s="17">
        <v>0.282418034353421</v>
      </c>
      <c r="D1395" s="17">
        <v>0.26739057208838002</v>
      </c>
      <c r="E1395" s="17">
        <v>0.29779179933597499</v>
      </c>
      <c r="F1395" s="17"/>
      <c r="G1395" s="17">
        <v>0.30722810161249697</v>
      </c>
      <c r="H1395" s="17">
        <v>0.246507831751656</v>
      </c>
      <c r="I1395" s="17">
        <v>0.298019489342841</v>
      </c>
      <c r="J1395" s="17">
        <v>0.28478911401290702</v>
      </c>
      <c r="K1395" s="17">
        <v>0.25594699985768898</v>
      </c>
      <c r="L1395" s="17">
        <v>0.29880359274864698</v>
      </c>
      <c r="M1395" s="17"/>
      <c r="N1395" s="17">
        <v>0.24374441363913399</v>
      </c>
      <c r="O1395" s="17">
        <v>0.303109949162436</v>
      </c>
      <c r="P1395" s="17">
        <v>0.27928699194155798</v>
      </c>
      <c r="Q1395" s="17">
        <v>0.30385490634714102</v>
      </c>
      <c r="R1395" s="17"/>
      <c r="S1395" s="17">
        <v>0.246741836368709</v>
      </c>
      <c r="T1395" s="17">
        <v>0.29173682667387202</v>
      </c>
      <c r="U1395" s="17">
        <v>0.293191708041315</v>
      </c>
      <c r="V1395" s="17">
        <v>0.29380980403090401</v>
      </c>
      <c r="W1395" s="17">
        <v>0.32008815006397301</v>
      </c>
      <c r="X1395" s="17">
        <v>0.26020716294016299</v>
      </c>
      <c r="Y1395" s="17">
        <v>0.311797235017791</v>
      </c>
      <c r="Z1395" s="17">
        <v>0.30451035158455803</v>
      </c>
      <c r="AA1395" s="17">
        <v>0.26182161852227598</v>
      </c>
      <c r="AB1395" s="17">
        <v>0.26169065074250297</v>
      </c>
      <c r="AC1395" s="17">
        <v>0.24753924639937</v>
      </c>
      <c r="AD1395" s="17">
        <v>0.41180726931620698</v>
      </c>
      <c r="AE1395" s="17"/>
      <c r="AF1395" s="17">
        <v>0.218606781364902</v>
      </c>
      <c r="AG1395" s="17">
        <v>0.28321735456303099</v>
      </c>
      <c r="AH1395" s="17">
        <v>0.28072579763042699</v>
      </c>
      <c r="AI1395" s="17">
        <v>0.34925951877024303</v>
      </c>
      <c r="AJ1395" s="17">
        <v>0.36951861405541703</v>
      </c>
      <c r="AK1395" s="17"/>
      <c r="AL1395" s="17">
        <v>0.31718984798171401</v>
      </c>
      <c r="AM1395" s="17">
        <v>0.29600707852132302</v>
      </c>
      <c r="AN1395" s="17">
        <v>0.25321539957146499</v>
      </c>
      <c r="AO1395" s="17">
        <v>0.20223735974598001</v>
      </c>
      <c r="AP1395" s="17">
        <v>0.26403064439558499</v>
      </c>
      <c r="AQ1395" s="17"/>
      <c r="AR1395" s="17">
        <v>0.26970116028350499</v>
      </c>
      <c r="AS1395" s="17"/>
      <c r="AT1395" s="17">
        <v>0.29280595080175598</v>
      </c>
      <c r="AU1395" s="17"/>
      <c r="AV1395" s="17">
        <v>0.26510302324530799</v>
      </c>
      <c r="AW1395" s="17"/>
      <c r="AX1395" s="17">
        <v>0.26768436630081199</v>
      </c>
      <c r="AY1395" s="17">
        <v>0.23256933198183999</v>
      </c>
      <c r="AZ1395" s="17"/>
      <c r="BA1395" s="17">
        <v>0.31780729561851501</v>
      </c>
      <c r="BB1395" s="17">
        <v>0.25545754336145798</v>
      </c>
    </row>
    <row r="1396" spans="2:54">
      <c r="B1396" t="s">
        <v>115</v>
      </c>
      <c r="C1396" s="17">
        <v>0.17168159980759801</v>
      </c>
      <c r="D1396" s="17">
        <v>0.11654360933329599</v>
      </c>
      <c r="E1396" s="17">
        <v>0.225284261241189</v>
      </c>
      <c r="F1396" s="17"/>
      <c r="G1396" s="17">
        <v>0.13488305022765801</v>
      </c>
      <c r="H1396" s="17">
        <v>0.13690944090268201</v>
      </c>
      <c r="I1396" s="17">
        <v>0.16133119621193001</v>
      </c>
      <c r="J1396" s="17">
        <v>0.21097781434510901</v>
      </c>
      <c r="K1396" s="17">
        <v>0.19925148843426299</v>
      </c>
      <c r="L1396" s="17">
        <v>0.18270511738856099</v>
      </c>
      <c r="M1396" s="17"/>
      <c r="N1396" s="17">
        <v>0.109729769356924</v>
      </c>
      <c r="O1396" s="17">
        <v>0.17474784117223899</v>
      </c>
      <c r="P1396" s="17">
        <v>0.17918554913250301</v>
      </c>
      <c r="Q1396" s="17">
        <v>0.22384825824672699</v>
      </c>
      <c r="R1396" s="17"/>
      <c r="S1396" s="17">
        <v>0.132889104709358</v>
      </c>
      <c r="T1396" s="17">
        <v>0.173929892133627</v>
      </c>
      <c r="U1396" s="17">
        <v>0.13935036599736</v>
      </c>
      <c r="V1396" s="17">
        <v>0.15182526965996199</v>
      </c>
      <c r="W1396" s="17">
        <v>0.18209901176382801</v>
      </c>
      <c r="X1396" s="17">
        <v>0.19551174591114401</v>
      </c>
      <c r="Y1396" s="17">
        <v>0.19863780119279301</v>
      </c>
      <c r="Z1396" s="17">
        <v>0.177318911687291</v>
      </c>
      <c r="AA1396" s="17">
        <v>0.16010857762776301</v>
      </c>
      <c r="AB1396" s="17">
        <v>0.196943820472536</v>
      </c>
      <c r="AC1396" s="17">
        <v>0.25339406325429098</v>
      </c>
      <c r="AD1396" s="17">
        <v>0.144037626422203</v>
      </c>
      <c r="AE1396" s="17"/>
      <c r="AF1396" s="17">
        <v>0.12545952577195399</v>
      </c>
      <c r="AG1396" s="17">
        <v>0.149981174186502</v>
      </c>
      <c r="AH1396" s="17">
        <v>0.176375021288489</v>
      </c>
      <c r="AI1396" s="17">
        <v>0.17167548825036699</v>
      </c>
      <c r="AJ1396" s="17">
        <v>0.15930757061218501</v>
      </c>
      <c r="AK1396" s="17"/>
      <c r="AL1396" s="17">
        <v>0.21689906754279301</v>
      </c>
      <c r="AM1396" s="17">
        <v>0.19539700477899299</v>
      </c>
      <c r="AN1396" s="17">
        <v>0.12920016442912199</v>
      </c>
      <c r="AO1396" s="17">
        <v>8.3799393874532502E-2</v>
      </c>
      <c r="AP1396" s="17">
        <v>7.8122872177135996E-2</v>
      </c>
      <c r="AQ1396" s="17"/>
      <c r="AR1396" s="17">
        <v>0.107215705324158</v>
      </c>
      <c r="AS1396" s="17"/>
      <c r="AT1396" s="17">
        <v>7.3747201643912005E-2</v>
      </c>
      <c r="AU1396" s="17"/>
      <c r="AV1396" s="17">
        <v>0.109035785800273</v>
      </c>
      <c r="AW1396" s="17"/>
      <c r="AX1396" s="17">
        <v>7.9876387948259603E-2</v>
      </c>
      <c r="AY1396" s="17">
        <v>0.15754103908433101</v>
      </c>
      <c r="AZ1396" s="17"/>
      <c r="BA1396" s="17">
        <v>0.162506966596319</v>
      </c>
      <c r="BB1396" s="17">
        <v>0.152415604206002</v>
      </c>
    </row>
    <row r="1397" spans="2:54">
      <c r="C1397" s="17"/>
      <c r="D1397" s="17"/>
      <c r="E1397" s="17"/>
      <c r="F1397" s="17"/>
      <c r="G1397" s="17"/>
      <c r="H1397" s="17"/>
      <c r="I1397" s="17"/>
      <c r="J1397" s="17"/>
      <c r="K1397" s="17"/>
      <c r="L1397" s="17"/>
      <c r="M1397" s="17"/>
      <c r="N1397" s="17"/>
      <c r="O1397" s="17"/>
      <c r="P1397" s="17"/>
      <c r="Q1397" s="17"/>
      <c r="R1397" s="17"/>
      <c r="S1397" s="17"/>
      <c r="T1397" s="17"/>
      <c r="U1397" s="17"/>
      <c r="V1397" s="17"/>
      <c r="W1397" s="17"/>
      <c r="X1397" s="17"/>
      <c r="Y1397" s="17"/>
      <c r="Z1397" s="17"/>
      <c r="AA1397" s="17"/>
      <c r="AB1397" s="17"/>
      <c r="AC1397" s="17"/>
      <c r="AD1397" s="17"/>
      <c r="AE1397" s="17"/>
      <c r="AF1397" s="17"/>
      <c r="AG1397" s="17"/>
      <c r="AH1397" s="17"/>
      <c r="AI1397" s="17"/>
      <c r="AJ1397" s="17"/>
      <c r="AK1397" s="17"/>
      <c r="AL1397" s="17"/>
      <c r="AM1397" s="17"/>
      <c r="AN1397" s="17"/>
      <c r="AO1397" s="17"/>
      <c r="AP1397" s="17"/>
      <c r="AQ1397" s="17"/>
      <c r="AR1397" s="17"/>
      <c r="AS1397" s="17"/>
      <c r="AT1397" s="17"/>
      <c r="AU1397" s="17"/>
      <c r="AV1397" s="17"/>
      <c r="AW1397" s="17"/>
      <c r="AX1397" s="17"/>
      <c r="AY1397" s="17"/>
      <c r="AZ1397" s="17"/>
      <c r="BA1397" s="17"/>
      <c r="BB1397" s="17"/>
    </row>
    <row r="1398" spans="2:54">
      <c r="C1398" s="17"/>
      <c r="D1398" s="17"/>
      <c r="E1398" s="17"/>
      <c r="F1398" s="17"/>
      <c r="G1398" s="17"/>
      <c r="H1398" s="17"/>
      <c r="I1398" s="17"/>
      <c r="J1398" s="17"/>
      <c r="K1398" s="17"/>
      <c r="L1398" s="17"/>
      <c r="M1398" s="17"/>
      <c r="N1398" s="17"/>
      <c r="O1398" s="17"/>
      <c r="P1398" s="17"/>
      <c r="Q1398" s="17"/>
      <c r="R1398" s="17"/>
      <c r="S1398" s="17"/>
      <c r="T1398" s="17"/>
      <c r="U1398" s="17"/>
      <c r="V1398" s="17"/>
      <c r="W1398" s="17"/>
      <c r="X1398" s="17"/>
      <c r="Y1398" s="17"/>
      <c r="Z1398" s="17"/>
      <c r="AA1398" s="17"/>
      <c r="AB1398" s="17"/>
      <c r="AC1398" s="17"/>
      <c r="AD1398" s="17"/>
      <c r="AE1398" s="17"/>
      <c r="AF1398" s="17"/>
      <c r="AG1398" s="17"/>
      <c r="AH1398" s="17"/>
      <c r="AI1398" s="17"/>
      <c r="AJ1398" s="17"/>
      <c r="AK1398" s="17"/>
      <c r="AL1398" s="17"/>
      <c r="AM1398" s="17"/>
      <c r="AN1398" s="17"/>
      <c r="AO1398" s="17"/>
      <c r="AP1398" s="17"/>
      <c r="AQ1398" s="17"/>
      <c r="AR1398" s="17"/>
      <c r="AS1398" s="17"/>
      <c r="AT1398" s="17"/>
      <c r="AU1398" s="17"/>
      <c r="AV1398" s="17"/>
      <c r="AW1398" s="17"/>
      <c r="AX1398" s="17"/>
      <c r="AY1398" s="17"/>
      <c r="AZ1398" s="17"/>
      <c r="BA1398" s="17"/>
      <c r="BB1398" s="17"/>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221</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1059</v>
      </c>
      <c r="D7" s="10">
        <v>527</v>
      </c>
      <c r="E7" s="10">
        <v>529</v>
      </c>
      <c r="F7" s="10"/>
      <c r="G7" s="10">
        <v>151</v>
      </c>
      <c r="H7" s="10">
        <v>201</v>
      </c>
      <c r="I7" s="10">
        <v>189</v>
      </c>
      <c r="J7" s="10">
        <v>131</v>
      </c>
      <c r="K7" s="10">
        <v>149</v>
      </c>
      <c r="L7" s="10">
        <v>238</v>
      </c>
      <c r="M7" s="10"/>
      <c r="N7" s="10">
        <v>326</v>
      </c>
      <c r="O7" s="10">
        <v>277</v>
      </c>
      <c r="P7" s="10">
        <v>186</v>
      </c>
      <c r="Q7" s="10">
        <v>262</v>
      </c>
      <c r="R7" s="10"/>
      <c r="S7" s="10">
        <v>154</v>
      </c>
      <c r="T7" s="10">
        <v>155</v>
      </c>
      <c r="U7" s="10">
        <v>101</v>
      </c>
      <c r="V7" s="10">
        <v>69</v>
      </c>
      <c r="W7" s="10">
        <v>73</v>
      </c>
      <c r="X7" s="10">
        <v>118</v>
      </c>
      <c r="Y7" s="10">
        <v>72</v>
      </c>
      <c r="Z7" s="10">
        <v>43</v>
      </c>
      <c r="AA7" s="10">
        <v>129</v>
      </c>
      <c r="AB7" s="10">
        <v>70</v>
      </c>
      <c r="AC7" s="10">
        <v>50</v>
      </c>
      <c r="AD7" s="10">
        <v>25</v>
      </c>
      <c r="AE7" s="10"/>
      <c r="AF7" s="10">
        <v>359</v>
      </c>
      <c r="AG7" s="10">
        <v>176</v>
      </c>
      <c r="AH7" s="10">
        <v>91</v>
      </c>
      <c r="AI7" s="10">
        <v>73</v>
      </c>
      <c r="AJ7" s="10">
        <v>166</v>
      </c>
      <c r="AK7" s="10"/>
      <c r="AL7" s="10">
        <v>261</v>
      </c>
      <c r="AM7" s="10">
        <v>230</v>
      </c>
      <c r="AN7" s="10">
        <v>277</v>
      </c>
      <c r="AO7" s="10">
        <v>128</v>
      </c>
      <c r="AP7" s="10">
        <v>24</v>
      </c>
      <c r="AQ7" s="10"/>
      <c r="AR7" s="10">
        <v>150</v>
      </c>
      <c r="AS7" s="10"/>
      <c r="AT7" s="10">
        <v>64</v>
      </c>
      <c r="AU7" s="10"/>
      <c r="AV7" s="10">
        <v>92</v>
      </c>
      <c r="AW7" s="10"/>
      <c r="AX7" s="10">
        <v>58</v>
      </c>
      <c r="AY7" s="10">
        <v>262</v>
      </c>
      <c r="AZ7" s="10"/>
      <c r="BA7" s="10">
        <v>364</v>
      </c>
      <c r="BB7" s="10">
        <v>429</v>
      </c>
    </row>
    <row r="8" spans="2:54" ht="30" customHeight="1">
      <c r="B8" s="11" t="s">
        <v>84</v>
      </c>
      <c r="C8" s="11">
        <v>1058</v>
      </c>
      <c r="D8" s="11">
        <v>544</v>
      </c>
      <c r="E8" s="11">
        <v>511</v>
      </c>
      <c r="F8" s="11"/>
      <c r="G8" s="11">
        <v>154</v>
      </c>
      <c r="H8" s="11">
        <v>195</v>
      </c>
      <c r="I8" s="11">
        <v>182</v>
      </c>
      <c r="J8" s="11">
        <v>173</v>
      </c>
      <c r="K8" s="11">
        <v>134</v>
      </c>
      <c r="L8" s="11">
        <v>219</v>
      </c>
      <c r="M8" s="11"/>
      <c r="N8" s="11">
        <v>300</v>
      </c>
      <c r="O8" s="11">
        <v>271</v>
      </c>
      <c r="P8" s="11">
        <v>219</v>
      </c>
      <c r="Q8" s="11">
        <v>260</v>
      </c>
      <c r="R8" s="11"/>
      <c r="S8" s="11">
        <v>154</v>
      </c>
      <c r="T8" s="11">
        <v>130</v>
      </c>
      <c r="U8" s="11">
        <v>85</v>
      </c>
      <c r="V8" s="11">
        <v>94</v>
      </c>
      <c r="W8" s="11">
        <v>75</v>
      </c>
      <c r="X8" s="11">
        <v>97</v>
      </c>
      <c r="Y8" s="11">
        <v>72</v>
      </c>
      <c r="Z8" s="11">
        <v>42</v>
      </c>
      <c r="AA8" s="11">
        <v>131</v>
      </c>
      <c r="AB8" s="11">
        <v>91</v>
      </c>
      <c r="AC8" s="11">
        <v>53</v>
      </c>
      <c r="AD8" s="11">
        <v>34</v>
      </c>
      <c r="AE8" s="11"/>
      <c r="AF8" s="11">
        <v>364</v>
      </c>
      <c r="AG8" s="11">
        <v>164</v>
      </c>
      <c r="AH8" s="11">
        <v>87</v>
      </c>
      <c r="AI8" s="11">
        <v>74</v>
      </c>
      <c r="AJ8" s="11">
        <v>171</v>
      </c>
      <c r="AK8" s="11"/>
      <c r="AL8" s="11">
        <v>272</v>
      </c>
      <c r="AM8" s="11">
        <v>234</v>
      </c>
      <c r="AN8" s="11">
        <v>273</v>
      </c>
      <c r="AO8" s="11">
        <v>125</v>
      </c>
      <c r="AP8" s="11">
        <v>18</v>
      </c>
      <c r="AQ8" s="11"/>
      <c r="AR8" s="11">
        <v>148</v>
      </c>
      <c r="AS8" s="11"/>
      <c r="AT8" s="11">
        <v>65</v>
      </c>
      <c r="AU8" s="11"/>
      <c r="AV8" s="11">
        <v>89</v>
      </c>
      <c r="AW8" s="11"/>
      <c r="AX8" s="11">
        <v>56</v>
      </c>
      <c r="AY8" s="11">
        <v>263</v>
      </c>
      <c r="AZ8" s="11"/>
      <c r="BA8" s="11">
        <v>362</v>
      </c>
      <c r="BB8" s="11">
        <v>424</v>
      </c>
    </row>
    <row r="9" spans="2:54">
      <c r="B9" s="18" t="s">
        <v>216</v>
      </c>
      <c r="C9" s="17">
        <v>0.204932341099819</v>
      </c>
      <c r="D9" s="17">
        <v>0.24882663893535301</v>
      </c>
      <c r="E9" s="17">
        <v>0.159269156914633</v>
      </c>
      <c r="F9" s="17"/>
      <c r="G9" s="17">
        <v>0.218663265649573</v>
      </c>
      <c r="H9" s="17">
        <v>0.20985131864659201</v>
      </c>
      <c r="I9" s="17">
        <v>0.214478832038624</v>
      </c>
      <c r="J9" s="17">
        <v>0.218707318364634</v>
      </c>
      <c r="K9" s="17">
        <v>0.22181634469004599</v>
      </c>
      <c r="L9" s="17">
        <v>0.16160494714210499</v>
      </c>
      <c r="M9" s="17"/>
      <c r="N9" s="17">
        <v>0.28849094115062601</v>
      </c>
      <c r="O9" s="17">
        <v>0.177806019022551</v>
      </c>
      <c r="P9" s="17">
        <v>0.16463740339256899</v>
      </c>
      <c r="Q9" s="17">
        <v>0.169065546596077</v>
      </c>
      <c r="R9" s="17"/>
      <c r="S9" s="17">
        <v>0.29468772259778298</v>
      </c>
      <c r="T9" s="17">
        <v>0.17330182736345501</v>
      </c>
      <c r="U9" s="17">
        <v>0.24123147825372501</v>
      </c>
      <c r="V9" s="17">
        <v>0.13758531171830701</v>
      </c>
      <c r="W9" s="17">
        <v>0.193985290448386</v>
      </c>
      <c r="X9" s="17">
        <v>0.169770494854703</v>
      </c>
      <c r="Y9" s="17">
        <v>0.15365778058071899</v>
      </c>
      <c r="Z9" s="17">
        <v>0.346372684794508</v>
      </c>
      <c r="AA9" s="17">
        <v>0.20371398089119599</v>
      </c>
      <c r="AB9" s="17">
        <v>0.20576943606661399</v>
      </c>
      <c r="AC9" s="17">
        <v>9.9801803279495296E-2</v>
      </c>
      <c r="AD9" s="17">
        <v>0.241885030177315</v>
      </c>
      <c r="AE9" s="17"/>
      <c r="AF9" s="17">
        <v>0.28578740334658198</v>
      </c>
      <c r="AG9" s="17">
        <v>0.18951760227294201</v>
      </c>
      <c r="AH9" s="17">
        <v>0.20113535767281401</v>
      </c>
      <c r="AI9" s="17">
        <v>0.14823371812660899</v>
      </c>
      <c r="AJ9" s="17">
        <v>0.10310528643743801</v>
      </c>
      <c r="AK9" s="17"/>
      <c r="AL9" s="17">
        <v>0.15522219699616599</v>
      </c>
      <c r="AM9" s="17">
        <v>0.16438119514914701</v>
      </c>
      <c r="AN9" s="17">
        <v>0.25588015269980102</v>
      </c>
      <c r="AO9" s="17">
        <v>0.32387205838327698</v>
      </c>
      <c r="AP9" s="17">
        <v>0.26946008880474998</v>
      </c>
      <c r="AQ9" s="17"/>
      <c r="AR9" s="17">
        <v>0.26383561418228502</v>
      </c>
      <c r="AS9" s="17"/>
      <c r="AT9" s="17">
        <v>0.23055245585237599</v>
      </c>
      <c r="AU9" s="17"/>
      <c r="AV9" s="17">
        <v>0.28744343345124401</v>
      </c>
      <c r="AW9" s="17"/>
      <c r="AX9" s="17">
        <v>0.27579448252261701</v>
      </c>
      <c r="AY9" s="17">
        <v>0.26281664576514602</v>
      </c>
      <c r="AZ9" s="17"/>
      <c r="BA9" s="17">
        <v>0.18258268801590999</v>
      </c>
      <c r="BB9" s="17">
        <v>0.22490150019763999</v>
      </c>
    </row>
    <row r="10" spans="2:54">
      <c r="B10" s="18" t="s">
        <v>217</v>
      </c>
      <c r="C10" s="17">
        <v>0.40685221582311898</v>
      </c>
      <c r="D10" s="17">
        <v>0.41038090947705402</v>
      </c>
      <c r="E10" s="17">
        <v>0.40340994162590899</v>
      </c>
      <c r="F10" s="17"/>
      <c r="G10" s="17">
        <v>0.41484988722448402</v>
      </c>
      <c r="H10" s="17">
        <v>0.404578698676269</v>
      </c>
      <c r="I10" s="17">
        <v>0.41476821047061302</v>
      </c>
      <c r="J10" s="17">
        <v>0.396381260442221</v>
      </c>
      <c r="K10" s="17">
        <v>0.379429760581596</v>
      </c>
      <c r="L10" s="17">
        <v>0.42176411758953603</v>
      </c>
      <c r="M10" s="17"/>
      <c r="N10" s="17">
        <v>0.43537878937512597</v>
      </c>
      <c r="O10" s="17">
        <v>0.39342148826553902</v>
      </c>
      <c r="P10" s="17">
        <v>0.41879661738253099</v>
      </c>
      <c r="Q10" s="17">
        <v>0.37478747502532</v>
      </c>
      <c r="R10" s="17"/>
      <c r="S10" s="17">
        <v>0.34677991232102001</v>
      </c>
      <c r="T10" s="17">
        <v>0.42407296041856002</v>
      </c>
      <c r="U10" s="17">
        <v>0.42189601830596002</v>
      </c>
      <c r="V10" s="17">
        <v>0.44895618518670299</v>
      </c>
      <c r="W10" s="17">
        <v>0.44044560191218002</v>
      </c>
      <c r="X10" s="17">
        <v>0.37288617307071098</v>
      </c>
      <c r="Y10" s="17">
        <v>0.437502194104266</v>
      </c>
      <c r="Z10" s="17">
        <v>0.31230813817065101</v>
      </c>
      <c r="AA10" s="17">
        <v>0.442152963635422</v>
      </c>
      <c r="AB10" s="17">
        <v>0.393159706818132</v>
      </c>
      <c r="AC10" s="17">
        <v>0.40085159632335099</v>
      </c>
      <c r="AD10" s="17">
        <v>0.44148513557743102</v>
      </c>
      <c r="AE10" s="17"/>
      <c r="AF10" s="17">
        <v>0.42406084252063703</v>
      </c>
      <c r="AG10" s="17">
        <v>0.416905931256012</v>
      </c>
      <c r="AH10" s="17">
        <v>0.50187504059288601</v>
      </c>
      <c r="AI10" s="17">
        <v>0.46822520552393698</v>
      </c>
      <c r="AJ10" s="17">
        <v>0.32602981453735203</v>
      </c>
      <c r="AK10" s="17"/>
      <c r="AL10" s="17">
        <v>0.34438445779674798</v>
      </c>
      <c r="AM10" s="17">
        <v>0.42561376898009501</v>
      </c>
      <c r="AN10" s="17">
        <v>0.44306383389161802</v>
      </c>
      <c r="AO10" s="17">
        <v>0.43234242545028101</v>
      </c>
      <c r="AP10" s="17">
        <v>0.50366620732627598</v>
      </c>
      <c r="AQ10" s="17"/>
      <c r="AR10" s="17">
        <v>0.394594140109712</v>
      </c>
      <c r="AS10" s="17"/>
      <c r="AT10" s="17">
        <v>0.42258699896883201</v>
      </c>
      <c r="AU10" s="17"/>
      <c r="AV10" s="17">
        <v>0.36359530992122402</v>
      </c>
      <c r="AW10" s="17"/>
      <c r="AX10" s="17">
        <v>0.464842497095176</v>
      </c>
      <c r="AY10" s="17">
        <v>0.40736147198843897</v>
      </c>
      <c r="AZ10" s="17"/>
      <c r="BA10" s="17">
        <v>0.37591543435421299</v>
      </c>
      <c r="BB10" s="17">
        <v>0.46066773076886097</v>
      </c>
    </row>
    <row r="11" spans="2:54">
      <c r="B11" s="18" t="s">
        <v>218</v>
      </c>
      <c r="C11" s="17">
        <v>0.19596469693458601</v>
      </c>
      <c r="D11" s="17">
        <v>0.16471277063661499</v>
      </c>
      <c r="E11" s="17">
        <v>0.22865665509097299</v>
      </c>
      <c r="F11" s="17"/>
      <c r="G11" s="17">
        <v>0.159898979398305</v>
      </c>
      <c r="H11" s="17">
        <v>0.14685120574214899</v>
      </c>
      <c r="I11" s="17">
        <v>0.196174420611301</v>
      </c>
      <c r="J11" s="17">
        <v>0.21423390467501599</v>
      </c>
      <c r="K11" s="17">
        <v>0.23014693404372799</v>
      </c>
      <c r="L11" s="17">
        <v>0.229710315052714</v>
      </c>
      <c r="M11" s="17"/>
      <c r="N11" s="17">
        <v>0.138792698915638</v>
      </c>
      <c r="O11" s="17">
        <v>0.233080989954909</v>
      </c>
      <c r="P11" s="17">
        <v>0.233611559397222</v>
      </c>
      <c r="Q11" s="17">
        <v>0.19789896321660699</v>
      </c>
      <c r="R11" s="17"/>
      <c r="S11" s="17">
        <v>0.18275066657876901</v>
      </c>
      <c r="T11" s="17">
        <v>0.22823271861025299</v>
      </c>
      <c r="U11" s="17">
        <v>0.20290718584459699</v>
      </c>
      <c r="V11" s="17">
        <v>0.255510747392726</v>
      </c>
      <c r="W11" s="17">
        <v>0.205898590455104</v>
      </c>
      <c r="X11" s="17">
        <v>0.29558638923055602</v>
      </c>
      <c r="Y11" s="17">
        <v>0.19531904749036499</v>
      </c>
      <c r="Z11" s="17">
        <v>0.122070986271756</v>
      </c>
      <c r="AA11" s="17">
        <v>0.154423333140769</v>
      </c>
      <c r="AB11" s="17">
        <v>6.5745573512291502E-2</v>
      </c>
      <c r="AC11" s="17">
        <v>0.23707602479265599</v>
      </c>
      <c r="AD11" s="17">
        <v>0.18069808517995301</v>
      </c>
      <c r="AE11" s="17"/>
      <c r="AF11" s="17">
        <v>0.143638322354841</v>
      </c>
      <c r="AG11" s="17">
        <v>0.230504383328476</v>
      </c>
      <c r="AH11" s="17">
        <v>0.144326767119627</v>
      </c>
      <c r="AI11" s="17">
        <v>0.18122841684098701</v>
      </c>
      <c r="AJ11" s="17">
        <v>0.24836860869763799</v>
      </c>
      <c r="AK11" s="17"/>
      <c r="AL11" s="17">
        <v>0.26436107324932301</v>
      </c>
      <c r="AM11" s="17">
        <v>0.18305850069774901</v>
      </c>
      <c r="AN11" s="17">
        <v>0.1472545884883</v>
      </c>
      <c r="AO11" s="17">
        <v>0.15426863322184201</v>
      </c>
      <c r="AP11" s="17">
        <v>4.0390676189604E-2</v>
      </c>
      <c r="AQ11" s="17"/>
      <c r="AR11" s="17">
        <v>0.18085197962621</v>
      </c>
      <c r="AS11" s="17"/>
      <c r="AT11" s="17">
        <v>0.16540749752818801</v>
      </c>
      <c r="AU11" s="17"/>
      <c r="AV11" s="17">
        <v>0.182652350651725</v>
      </c>
      <c r="AW11" s="17"/>
      <c r="AX11" s="17">
        <v>0.168556222568742</v>
      </c>
      <c r="AY11" s="17">
        <v>0.15138103721559401</v>
      </c>
      <c r="AZ11" s="17"/>
      <c r="BA11" s="17">
        <v>0.20520928506764399</v>
      </c>
      <c r="BB11" s="17">
        <v>0.15840585692387901</v>
      </c>
    </row>
    <row r="12" spans="2:54">
      <c r="B12" s="18" t="s">
        <v>219</v>
      </c>
      <c r="C12" s="17">
        <v>0.12356084551782701</v>
      </c>
      <c r="D12" s="17">
        <v>0.104874834385245</v>
      </c>
      <c r="E12" s="17">
        <v>0.144094197121444</v>
      </c>
      <c r="F12" s="17"/>
      <c r="G12" s="17">
        <v>0.164373621547239</v>
      </c>
      <c r="H12" s="17">
        <v>0.14934799381496899</v>
      </c>
      <c r="I12" s="17">
        <v>0.14449088439768201</v>
      </c>
      <c r="J12" s="17">
        <v>0.105521148523748</v>
      </c>
      <c r="K12" s="17">
        <v>7.6031851030869901E-2</v>
      </c>
      <c r="L12" s="17">
        <v>9.7696637193194394E-2</v>
      </c>
      <c r="M12" s="17"/>
      <c r="N12" s="17">
        <v>8.4558740963507004E-2</v>
      </c>
      <c r="O12" s="17">
        <v>0.12505876616912301</v>
      </c>
      <c r="P12" s="17">
        <v>0.11747087740184201</v>
      </c>
      <c r="Q12" s="17">
        <v>0.172220800604448</v>
      </c>
      <c r="R12" s="17"/>
      <c r="S12" s="17">
        <v>8.0034396893081297E-2</v>
      </c>
      <c r="T12" s="17">
        <v>0.10137601046054701</v>
      </c>
      <c r="U12" s="17">
        <v>9.8527969786277203E-2</v>
      </c>
      <c r="V12" s="17">
        <v>9.6270754066856395E-2</v>
      </c>
      <c r="W12" s="17">
        <v>0.10548478617979801</v>
      </c>
      <c r="X12" s="17">
        <v>0.118929192730322</v>
      </c>
      <c r="Y12" s="17">
        <v>0.160854968865945</v>
      </c>
      <c r="Z12" s="17">
        <v>0.13317560803405501</v>
      </c>
      <c r="AA12" s="17">
        <v>0.15043935062472799</v>
      </c>
      <c r="AB12" s="17">
        <v>0.23091324675900299</v>
      </c>
      <c r="AC12" s="17">
        <v>0.137771068195256</v>
      </c>
      <c r="AD12" s="17">
        <v>9.2178770848047695E-2</v>
      </c>
      <c r="AE12" s="17"/>
      <c r="AF12" s="17">
        <v>0.116407716414631</v>
      </c>
      <c r="AG12" s="17">
        <v>8.5726459618306203E-2</v>
      </c>
      <c r="AH12" s="17">
        <v>6.3378345012864795E-2</v>
      </c>
      <c r="AI12" s="17">
        <v>0.102315167431465</v>
      </c>
      <c r="AJ12" s="17">
        <v>0.19999068752155399</v>
      </c>
      <c r="AK12" s="17"/>
      <c r="AL12" s="17">
        <v>0.13079763346965601</v>
      </c>
      <c r="AM12" s="17">
        <v>0.152193851568626</v>
      </c>
      <c r="AN12" s="17">
        <v>0.117232111878681</v>
      </c>
      <c r="AO12" s="17">
        <v>6.0599228753822801E-2</v>
      </c>
      <c r="AP12" s="17">
        <v>9.4200807974089099E-2</v>
      </c>
      <c r="AQ12" s="17"/>
      <c r="AR12" s="17">
        <v>0.131578462097866</v>
      </c>
      <c r="AS12" s="17"/>
      <c r="AT12" s="17">
        <v>0.14303324102009499</v>
      </c>
      <c r="AU12" s="17"/>
      <c r="AV12" s="17">
        <v>0.134808655258355</v>
      </c>
      <c r="AW12" s="17"/>
      <c r="AX12" s="17">
        <v>4.9759688760461898E-2</v>
      </c>
      <c r="AY12" s="17">
        <v>0.145199343622778</v>
      </c>
      <c r="AZ12" s="17"/>
      <c r="BA12" s="17">
        <v>0.12180996056016399</v>
      </c>
      <c r="BB12" s="17">
        <v>0.121355418232789</v>
      </c>
    </row>
    <row r="13" spans="2:54">
      <c r="B13" s="18" t="s">
        <v>220</v>
      </c>
      <c r="C13" s="19">
        <v>6.8689900624649095E-2</v>
      </c>
      <c r="D13" s="19">
        <v>7.1204846565732796E-2</v>
      </c>
      <c r="E13" s="19">
        <v>6.4570049247040906E-2</v>
      </c>
      <c r="F13" s="19"/>
      <c r="G13" s="19">
        <v>4.2214246180398103E-2</v>
      </c>
      <c r="H13" s="19">
        <v>8.93707831200206E-2</v>
      </c>
      <c r="I13" s="19">
        <v>3.00876524817788E-2</v>
      </c>
      <c r="J13" s="19">
        <v>6.5156367994380196E-2</v>
      </c>
      <c r="K13" s="19">
        <v>9.2575109653760604E-2</v>
      </c>
      <c r="L13" s="19">
        <v>8.9223983022451603E-2</v>
      </c>
      <c r="M13" s="19"/>
      <c r="N13" s="19">
        <v>5.2778829595104298E-2</v>
      </c>
      <c r="O13" s="19">
        <v>7.0632736587877304E-2</v>
      </c>
      <c r="P13" s="19">
        <v>6.5483542425835997E-2</v>
      </c>
      <c r="Q13" s="19">
        <v>8.6027214557548304E-2</v>
      </c>
      <c r="R13" s="19"/>
      <c r="S13" s="19">
        <v>9.5747301609346899E-2</v>
      </c>
      <c r="T13" s="19">
        <v>7.3016483147184993E-2</v>
      </c>
      <c r="U13" s="19">
        <v>3.54373478094413E-2</v>
      </c>
      <c r="V13" s="19">
        <v>6.16770016354075E-2</v>
      </c>
      <c r="W13" s="19">
        <v>5.4185731004532202E-2</v>
      </c>
      <c r="X13" s="19">
        <v>4.2827750113708603E-2</v>
      </c>
      <c r="Y13" s="19">
        <v>5.2666008958704102E-2</v>
      </c>
      <c r="Z13" s="19">
        <v>8.6072582729031302E-2</v>
      </c>
      <c r="AA13" s="19">
        <v>4.9270371707884703E-2</v>
      </c>
      <c r="AB13" s="19">
        <v>0.104412036843959</v>
      </c>
      <c r="AC13" s="19">
        <v>0.124499507409241</v>
      </c>
      <c r="AD13" s="19">
        <v>4.3752978217254102E-2</v>
      </c>
      <c r="AE13" s="19"/>
      <c r="AF13" s="19">
        <v>3.0105715363308298E-2</v>
      </c>
      <c r="AG13" s="19">
        <v>7.7345623524263704E-2</v>
      </c>
      <c r="AH13" s="19">
        <v>8.9284489601808195E-2</v>
      </c>
      <c r="AI13" s="19">
        <v>9.9997492077002106E-2</v>
      </c>
      <c r="AJ13" s="19">
        <v>0.12250560280601699</v>
      </c>
      <c r="AK13" s="19"/>
      <c r="AL13" s="19">
        <v>0.10523463848810601</v>
      </c>
      <c r="AM13" s="19">
        <v>7.4752683604383197E-2</v>
      </c>
      <c r="AN13" s="19">
        <v>3.6569313041599702E-2</v>
      </c>
      <c r="AO13" s="19">
        <v>2.89176541907771E-2</v>
      </c>
      <c r="AP13" s="19">
        <v>9.2282219705281596E-2</v>
      </c>
      <c r="AQ13" s="19"/>
      <c r="AR13" s="19">
        <v>2.9139803983927199E-2</v>
      </c>
      <c r="AS13" s="19"/>
      <c r="AT13" s="19">
        <v>3.8419806630508202E-2</v>
      </c>
      <c r="AU13" s="19"/>
      <c r="AV13" s="19">
        <v>3.1500250717453201E-2</v>
      </c>
      <c r="AW13" s="19"/>
      <c r="AX13" s="19">
        <v>4.10471090530036E-2</v>
      </c>
      <c r="AY13" s="19">
        <v>3.3241501408042502E-2</v>
      </c>
      <c r="AZ13" s="19"/>
      <c r="BA13" s="19">
        <v>0.114482632002068</v>
      </c>
      <c r="BB13" s="19">
        <v>3.4669493876831298E-2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222</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1059</v>
      </c>
      <c r="D7" s="10">
        <v>527</v>
      </c>
      <c r="E7" s="10">
        <v>529</v>
      </c>
      <c r="F7" s="10"/>
      <c r="G7" s="10">
        <v>151</v>
      </c>
      <c r="H7" s="10">
        <v>201</v>
      </c>
      <c r="I7" s="10">
        <v>189</v>
      </c>
      <c r="J7" s="10">
        <v>131</v>
      </c>
      <c r="K7" s="10">
        <v>149</v>
      </c>
      <c r="L7" s="10">
        <v>238</v>
      </c>
      <c r="M7" s="10"/>
      <c r="N7" s="10">
        <v>326</v>
      </c>
      <c r="O7" s="10">
        <v>277</v>
      </c>
      <c r="P7" s="10">
        <v>186</v>
      </c>
      <c r="Q7" s="10">
        <v>262</v>
      </c>
      <c r="R7" s="10"/>
      <c r="S7" s="10">
        <v>154</v>
      </c>
      <c r="T7" s="10">
        <v>155</v>
      </c>
      <c r="U7" s="10">
        <v>101</v>
      </c>
      <c r="V7" s="10">
        <v>69</v>
      </c>
      <c r="W7" s="10">
        <v>73</v>
      </c>
      <c r="X7" s="10">
        <v>118</v>
      </c>
      <c r="Y7" s="10">
        <v>72</v>
      </c>
      <c r="Z7" s="10">
        <v>43</v>
      </c>
      <c r="AA7" s="10">
        <v>129</v>
      </c>
      <c r="AB7" s="10">
        <v>70</v>
      </c>
      <c r="AC7" s="10">
        <v>50</v>
      </c>
      <c r="AD7" s="10">
        <v>25</v>
      </c>
      <c r="AE7" s="10"/>
      <c r="AF7" s="10">
        <v>359</v>
      </c>
      <c r="AG7" s="10">
        <v>176</v>
      </c>
      <c r="AH7" s="10">
        <v>91</v>
      </c>
      <c r="AI7" s="10">
        <v>73</v>
      </c>
      <c r="AJ7" s="10">
        <v>166</v>
      </c>
      <c r="AK7" s="10"/>
      <c r="AL7" s="10">
        <v>261</v>
      </c>
      <c r="AM7" s="10">
        <v>230</v>
      </c>
      <c r="AN7" s="10">
        <v>277</v>
      </c>
      <c r="AO7" s="10">
        <v>128</v>
      </c>
      <c r="AP7" s="10">
        <v>24</v>
      </c>
      <c r="AQ7" s="10"/>
      <c r="AR7" s="10">
        <v>150</v>
      </c>
      <c r="AS7" s="10"/>
      <c r="AT7" s="10">
        <v>64</v>
      </c>
      <c r="AU7" s="10"/>
      <c r="AV7" s="10">
        <v>92</v>
      </c>
      <c r="AW7" s="10"/>
      <c r="AX7" s="10">
        <v>58</v>
      </c>
      <c r="AY7" s="10">
        <v>262</v>
      </c>
      <c r="AZ7" s="10"/>
      <c r="BA7" s="10">
        <v>364</v>
      </c>
      <c r="BB7" s="10">
        <v>429</v>
      </c>
    </row>
    <row r="8" spans="2:54" ht="30" customHeight="1">
      <c r="B8" s="11" t="s">
        <v>84</v>
      </c>
      <c r="C8" s="11">
        <v>1058</v>
      </c>
      <c r="D8" s="11">
        <v>544</v>
      </c>
      <c r="E8" s="11">
        <v>511</v>
      </c>
      <c r="F8" s="11"/>
      <c r="G8" s="11">
        <v>154</v>
      </c>
      <c r="H8" s="11">
        <v>195</v>
      </c>
      <c r="I8" s="11">
        <v>182</v>
      </c>
      <c r="J8" s="11">
        <v>173</v>
      </c>
      <c r="K8" s="11">
        <v>134</v>
      </c>
      <c r="L8" s="11">
        <v>219</v>
      </c>
      <c r="M8" s="11"/>
      <c r="N8" s="11">
        <v>300</v>
      </c>
      <c r="O8" s="11">
        <v>271</v>
      </c>
      <c r="P8" s="11">
        <v>219</v>
      </c>
      <c r="Q8" s="11">
        <v>260</v>
      </c>
      <c r="R8" s="11"/>
      <c r="S8" s="11">
        <v>154</v>
      </c>
      <c r="T8" s="11">
        <v>130</v>
      </c>
      <c r="U8" s="11">
        <v>85</v>
      </c>
      <c r="V8" s="11">
        <v>94</v>
      </c>
      <c r="W8" s="11">
        <v>75</v>
      </c>
      <c r="X8" s="11">
        <v>97</v>
      </c>
      <c r="Y8" s="11">
        <v>72</v>
      </c>
      <c r="Z8" s="11">
        <v>42</v>
      </c>
      <c r="AA8" s="11">
        <v>131</v>
      </c>
      <c r="AB8" s="11">
        <v>91</v>
      </c>
      <c r="AC8" s="11">
        <v>53</v>
      </c>
      <c r="AD8" s="11">
        <v>34</v>
      </c>
      <c r="AE8" s="11"/>
      <c r="AF8" s="11">
        <v>364</v>
      </c>
      <c r="AG8" s="11">
        <v>164</v>
      </c>
      <c r="AH8" s="11">
        <v>87</v>
      </c>
      <c r="AI8" s="11">
        <v>74</v>
      </c>
      <c r="AJ8" s="11">
        <v>171</v>
      </c>
      <c r="AK8" s="11"/>
      <c r="AL8" s="11">
        <v>272</v>
      </c>
      <c r="AM8" s="11">
        <v>234</v>
      </c>
      <c r="AN8" s="11">
        <v>273</v>
      </c>
      <c r="AO8" s="11">
        <v>125</v>
      </c>
      <c r="AP8" s="11">
        <v>18</v>
      </c>
      <c r="AQ8" s="11"/>
      <c r="AR8" s="11">
        <v>148</v>
      </c>
      <c r="AS8" s="11"/>
      <c r="AT8" s="11">
        <v>65</v>
      </c>
      <c r="AU8" s="11"/>
      <c r="AV8" s="11">
        <v>89</v>
      </c>
      <c r="AW8" s="11"/>
      <c r="AX8" s="11">
        <v>56</v>
      </c>
      <c r="AY8" s="11">
        <v>263</v>
      </c>
      <c r="AZ8" s="11"/>
      <c r="BA8" s="11">
        <v>362</v>
      </c>
      <c r="BB8" s="11">
        <v>424</v>
      </c>
    </row>
    <row r="9" spans="2:54">
      <c r="B9" s="18" t="s">
        <v>216</v>
      </c>
      <c r="C9" s="17">
        <v>0.15223281514599299</v>
      </c>
      <c r="D9" s="17">
        <v>0.166783427454156</v>
      </c>
      <c r="E9" s="17">
        <v>0.13753344760826899</v>
      </c>
      <c r="F9" s="17"/>
      <c r="G9" s="17">
        <v>0.156093156537602</v>
      </c>
      <c r="H9" s="17">
        <v>0.175517361210035</v>
      </c>
      <c r="I9" s="17">
        <v>0.15786130808297899</v>
      </c>
      <c r="J9" s="17">
        <v>0.166720338030308</v>
      </c>
      <c r="K9" s="17">
        <v>0.15468222024480499</v>
      </c>
      <c r="L9" s="17">
        <v>0.111041738058831</v>
      </c>
      <c r="M9" s="17"/>
      <c r="N9" s="17">
        <v>0.19587556517367699</v>
      </c>
      <c r="O9" s="17">
        <v>0.131876135030224</v>
      </c>
      <c r="P9" s="17">
        <v>0.12883373132857601</v>
      </c>
      <c r="Q9" s="17">
        <v>0.13933309889562201</v>
      </c>
      <c r="R9" s="17"/>
      <c r="S9" s="17">
        <v>0.230103550948907</v>
      </c>
      <c r="T9" s="17">
        <v>0.12342387336132001</v>
      </c>
      <c r="U9" s="17">
        <v>0.14992023913743399</v>
      </c>
      <c r="V9" s="17">
        <v>9.1952598756924797E-2</v>
      </c>
      <c r="W9" s="17">
        <v>0.112113627602654</v>
      </c>
      <c r="X9" s="17">
        <v>0.14014485231110799</v>
      </c>
      <c r="Y9" s="17">
        <v>0.12559051344126199</v>
      </c>
      <c r="Z9" s="17">
        <v>0.21883183821760399</v>
      </c>
      <c r="AA9" s="17">
        <v>0.15691632819967899</v>
      </c>
      <c r="AB9" s="17">
        <v>0.15496099847766001</v>
      </c>
      <c r="AC9" s="17">
        <v>0.13268984396102099</v>
      </c>
      <c r="AD9" s="17">
        <v>0.18706173181379401</v>
      </c>
      <c r="AE9" s="17"/>
      <c r="AF9" s="17">
        <v>0.23583390929140999</v>
      </c>
      <c r="AG9" s="17">
        <v>0.12125300198448399</v>
      </c>
      <c r="AH9" s="17">
        <v>7.9034900722836796E-2</v>
      </c>
      <c r="AI9" s="17">
        <v>0.16720461405444401</v>
      </c>
      <c r="AJ9" s="17">
        <v>4.9718041501444099E-2</v>
      </c>
      <c r="AK9" s="17"/>
      <c r="AL9" s="17">
        <v>0.112570528214</v>
      </c>
      <c r="AM9" s="17">
        <v>0.14433344929488201</v>
      </c>
      <c r="AN9" s="17">
        <v>0.17145234833605799</v>
      </c>
      <c r="AO9" s="17">
        <v>0.22607069893377901</v>
      </c>
      <c r="AP9" s="17">
        <v>0.331171882674618</v>
      </c>
      <c r="AQ9" s="17"/>
      <c r="AR9" s="17">
        <v>0.22702977264056701</v>
      </c>
      <c r="AS9" s="17"/>
      <c r="AT9" s="17">
        <v>0.21223524299295299</v>
      </c>
      <c r="AU9" s="17"/>
      <c r="AV9" s="17">
        <v>0.23427385302415199</v>
      </c>
      <c r="AW9" s="17"/>
      <c r="AX9" s="17">
        <v>0.23331859177390099</v>
      </c>
      <c r="AY9" s="17">
        <v>0.216575988182241</v>
      </c>
      <c r="AZ9" s="17"/>
      <c r="BA9" s="17">
        <v>0.12789944446533699</v>
      </c>
      <c r="BB9" s="17">
        <v>0.184103681144832</v>
      </c>
    </row>
    <row r="10" spans="2:54">
      <c r="B10" s="18" t="s">
        <v>217</v>
      </c>
      <c r="C10" s="17">
        <v>0.381158777456095</v>
      </c>
      <c r="D10" s="17">
        <v>0.39561212319445199</v>
      </c>
      <c r="E10" s="17">
        <v>0.36595344426737297</v>
      </c>
      <c r="F10" s="17"/>
      <c r="G10" s="17">
        <v>0.44222922678924498</v>
      </c>
      <c r="H10" s="17">
        <v>0.39876790012821001</v>
      </c>
      <c r="I10" s="17">
        <v>0.427567635857934</v>
      </c>
      <c r="J10" s="17">
        <v>0.38078041904343801</v>
      </c>
      <c r="K10" s="17">
        <v>0.314979322217386</v>
      </c>
      <c r="L10" s="17">
        <v>0.32454364502278499</v>
      </c>
      <c r="M10" s="17"/>
      <c r="N10" s="17">
        <v>0.46364711529055602</v>
      </c>
      <c r="O10" s="17">
        <v>0.32716918827778002</v>
      </c>
      <c r="P10" s="17">
        <v>0.37576149875272802</v>
      </c>
      <c r="Q10" s="17">
        <v>0.34786771377124398</v>
      </c>
      <c r="R10" s="17"/>
      <c r="S10" s="17">
        <v>0.37931284510095398</v>
      </c>
      <c r="T10" s="17">
        <v>0.42167648479459602</v>
      </c>
      <c r="U10" s="17">
        <v>0.31028848118931501</v>
      </c>
      <c r="V10" s="17">
        <v>0.41604151248119198</v>
      </c>
      <c r="W10" s="17">
        <v>0.49148305469669001</v>
      </c>
      <c r="X10" s="17">
        <v>0.32523599724608998</v>
      </c>
      <c r="Y10" s="17">
        <v>0.31382899871500503</v>
      </c>
      <c r="Z10" s="17">
        <v>0.25005204245141199</v>
      </c>
      <c r="AA10" s="17">
        <v>0.43263824822579899</v>
      </c>
      <c r="AB10" s="17">
        <v>0.40541416927318302</v>
      </c>
      <c r="AC10" s="17">
        <v>0.355031545703132</v>
      </c>
      <c r="AD10" s="17">
        <v>0.31229905545469999</v>
      </c>
      <c r="AE10" s="17"/>
      <c r="AF10" s="17">
        <v>0.46649560622386299</v>
      </c>
      <c r="AG10" s="17">
        <v>0.33675435087176198</v>
      </c>
      <c r="AH10" s="17">
        <v>0.44432102889715702</v>
      </c>
      <c r="AI10" s="17">
        <v>0.33906668364298798</v>
      </c>
      <c r="AJ10" s="17">
        <v>0.29243773771568798</v>
      </c>
      <c r="AK10" s="17"/>
      <c r="AL10" s="17">
        <v>0.32299620685959701</v>
      </c>
      <c r="AM10" s="17">
        <v>0.37926328408509702</v>
      </c>
      <c r="AN10" s="17">
        <v>0.43871740268646597</v>
      </c>
      <c r="AO10" s="17">
        <v>0.47998358491501403</v>
      </c>
      <c r="AP10" s="17">
        <v>0.26320490866162999</v>
      </c>
      <c r="AQ10" s="17"/>
      <c r="AR10" s="17">
        <v>0.408910412465808</v>
      </c>
      <c r="AS10" s="17"/>
      <c r="AT10" s="17">
        <v>0.422818316779419</v>
      </c>
      <c r="AU10" s="17"/>
      <c r="AV10" s="17">
        <v>0.425640297080355</v>
      </c>
      <c r="AW10" s="17"/>
      <c r="AX10" s="17">
        <v>0.39004010389192201</v>
      </c>
      <c r="AY10" s="17">
        <v>0.44979829834871199</v>
      </c>
      <c r="AZ10" s="17"/>
      <c r="BA10" s="17">
        <v>0.32285583624664799</v>
      </c>
      <c r="BB10" s="17">
        <v>0.43038552725385698</v>
      </c>
    </row>
    <row r="11" spans="2:54">
      <c r="B11" s="18" t="s">
        <v>218</v>
      </c>
      <c r="C11" s="17">
        <v>0.24051959800214201</v>
      </c>
      <c r="D11" s="17">
        <v>0.238205227814521</v>
      </c>
      <c r="E11" s="17">
        <v>0.242637798102084</v>
      </c>
      <c r="F11" s="17"/>
      <c r="G11" s="17">
        <v>0.14978341599682199</v>
      </c>
      <c r="H11" s="17">
        <v>0.224258631235145</v>
      </c>
      <c r="I11" s="17">
        <v>0.22067189640509699</v>
      </c>
      <c r="J11" s="17">
        <v>0.27147858804221497</v>
      </c>
      <c r="K11" s="17">
        <v>0.30472664285342699</v>
      </c>
      <c r="L11" s="17">
        <v>0.27176498357435303</v>
      </c>
      <c r="M11" s="17"/>
      <c r="N11" s="17">
        <v>0.20579880538165701</v>
      </c>
      <c r="O11" s="17">
        <v>0.24213960089540801</v>
      </c>
      <c r="P11" s="17">
        <v>0.27023471132378402</v>
      </c>
      <c r="Q11" s="17">
        <v>0.25678411603430801</v>
      </c>
      <c r="R11" s="17"/>
      <c r="S11" s="17">
        <v>0.17858688853865101</v>
      </c>
      <c r="T11" s="17">
        <v>0.24837579788793099</v>
      </c>
      <c r="U11" s="17">
        <v>0.27559240120974798</v>
      </c>
      <c r="V11" s="17">
        <v>0.26123058949970301</v>
      </c>
      <c r="W11" s="17">
        <v>0.215291437450294</v>
      </c>
      <c r="X11" s="17">
        <v>0.306267604732892</v>
      </c>
      <c r="Y11" s="17">
        <v>0.33062340366356802</v>
      </c>
      <c r="Z11" s="17">
        <v>0.156400967709311</v>
      </c>
      <c r="AA11" s="17">
        <v>0.201984404435985</v>
      </c>
      <c r="AB11" s="17">
        <v>0.22735217066173</v>
      </c>
      <c r="AC11" s="17">
        <v>0.24947914270643001</v>
      </c>
      <c r="AD11" s="17">
        <v>0.29422917568110901</v>
      </c>
      <c r="AE11" s="17"/>
      <c r="AF11" s="17">
        <v>0.17456738038337899</v>
      </c>
      <c r="AG11" s="17">
        <v>0.23931090102299801</v>
      </c>
      <c r="AH11" s="17">
        <v>0.28175598340367097</v>
      </c>
      <c r="AI11" s="17">
        <v>0.25545990508335997</v>
      </c>
      <c r="AJ11" s="17">
        <v>0.26886925072278101</v>
      </c>
      <c r="AK11" s="17"/>
      <c r="AL11" s="17">
        <v>0.30066582955642701</v>
      </c>
      <c r="AM11" s="17">
        <v>0.22592229962931201</v>
      </c>
      <c r="AN11" s="17">
        <v>0.21983520249605101</v>
      </c>
      <c r="AO11" s="17">
        <v>0.205249288175537</v>
      </c>
      <c r="AP11" s="17">
        <v>0.15205948974200301</v>
      </c>
      <c r="AQ11" s="17"/>
      <c r="AR11" s="17">
        <v>0.15320850006415701</v>
      </c>
      <c r="AS11" s="17"/>
      <c r="AT11" s="17">
        <v>0.10631043773398099</v>
      </c>
      <c r="AU11" s="17"/>
      <c r="AV11" s="17">
        <v>0.177170970207328</v>
      </c>
      <c r="AW11" s="17"/>
      <c r="AX11" s="17">
        <v>0.14986123104229099</v>
      </c>
      <c r="AY11" s="17">
        <v>0.18647014627549</v>
      </c>
      <c r="AZ11" s="17"/>
      <c r="BA11" s="17">
        <v>0.25898701820505199</v>
      </c>
      <c r="BB11" s="17">
        <v>0.228228293870962</v>
      </c>
    </row>
    <row r="12" spans="2:54">
      <c r="B12" s="18" t="s">
        <v>219</v>
      </c>
      <c r="C12" s="17">
        <v>0.152624489170778</v>
      </c>
      <c r="D12" s="17">
        <v>0.12920721355319401</v>
      </c>
      <c r="E12" s="17">
        <v>0.178345315005697</v>
      </c>
      <c r="F12" s="17"/>
      <c r="G12" s="17">
        <v>0.22117741022672999</v>
      </c>
      <c r="H12" s="17">
        <v>0.13202912157642299</v>
      </c>
      <c r="I12" s="17">
        <v>0.17493157154973199</v>
      </c>
      <c r="J12" s="17">
        <v>0.129224588940378</v>
      </c>
      <c r="K12" s="17">
        <v>0.11155877492489</v>
      </c>
      <c r="L12" s="17">
        <v>0.14773822949648799</v>
      </c>
      <c r="M12" s="17"/>
      <c r="N12" s="17">
        <v>8.9019310133866894E-2</v>
      </c>
      <c r="O12" s="17">
        <v>0.20508383376280401</v>
      </c>
      <c r="P12" s="17">
        <v>0.14937821204601601</v>
      </c>
      <c r="Q12" s="17">
        <v>0.17510881581245899</v>
      </c>
      <c r="R12" s="17"/>
      <c r="S12" s="17">
        <v>0.13180209052331299</v>
      </c>
      <c r="T12" s="17">
        <v>0.108630239014792</v>
      </c>
      <c r="U12" s="17">
        <v>0.20798234201593899</v>
      </c>
      <c r="V12" s="17">
        <v>0.166048410144572</v>
      </c>
      <c r="W12" s="17">
        <v>0.116067881694682</v>
      </c>
      <c r="X12" s="17">
        <v>0.175385429837845</v>
      </c>
      <c r="Y12" s="17">
        <v>0.15157737491131601</v>
      </c>
      <c r="Z12" s="17">
        <v>0.30434135938861401</v>
      </c>
      <c r="AA12" s="17">
        <v>0.14798916683163699</v>
      </c>
      <c r="AB12" s="17">
        <v>9.6822424262681395E-2</v>
      </c>
      <c r="AC12" s="17">
        <v>0.20165761156746501</v>
      </c>
      <c r="AD12" s="17">
        <v>0.16265705883314299</v>
      </c>
      <c r="AE12" s="17"/>
      <c r="AF12" s="17">
        <v>9.4556275766603901E-2</v>
      </c>
      <c r="AG12" s="17">
        <v>0.19775657911126501</v>
      </c>
      <c r="AH12" s="17">
        <v>0.14235486882503801</v>
      </c>
      <c r="AI12" s="17">
        <v>0.16817651277382001</v>
      </c>
      <c r="AJ12" s="17">
        <v>0.241734481324275</v>
      </c>
      <c r="AK12" s="17"/>
      <c r="AL12" s="17">
        <v>0.15276839743936299</v>
      </c>
      <c r="AM12" s="17">
        <v>0.18451473441215599</v>
      </c>
      <c r="AN12" s="17">
        <v>0.126776011730621</v>
      </c>
      <c r="AO12" s="17">
        <v>5.6673188360027299E-2</v>
      </c>
      <c r="AP12" s="17">
        <v>0.12850046223221401</v>
      </c>
      <c r="AQ12" s="17"/>
      <c r="AR12" s="17">
        <v>0.16640504227766401</v>
      </c>
      <c r="AS12" s="17"/>
      <c r="AT12" s="17">
        <v>0.18342735201941199</v>
      </c>
      <c r="AU12" s="17"/>
      <c r="AV12" s="17">
        <v>0.13600531372616301</v>
      </c>
      <c r="AW12" s="17"/>
      <c r="AX12" s="17">
        <v>0.13293206391512299</v>
      </c>
      <c r="AY12" s="17">
        <v>0.11145747237204599</v>
      </c>
      <c r="AZ12" s="17"/>
      <c r="BA12" s="17">
        <v>0.173715794041267</v>
      </c>
      <c r="BB12" s="17">
        <v>0.11525278319169099</v>
      </c>
    </row>
    <row r="13" spans="2:54">
      <c r="B13" s="18" t="s">
        <v>220</v>
      </c>
      <c r="C13" s="19">
        <v>7.3464320224991705E-2</v>
      </c>
      <c r="D13" s="19">
        <v>7.0192007983675905E-2</v>
      </c>
      <c r="E13" s="19">
        <v>7.5529995016576507E-2</v>
      </c>
      <c r="F13" s="19"/>
      <c r="G13" s="19">
        <v>3.0716790449601499E-2</v>
      </c>
      <c r="H13" s="19">
        <v>6.9426985850186598E-2</v>
      </c>
      <c r="I13" s="19">
        <v>1.8967588104258401E-2</v>
      </c>
      <c r="J13" s="19">
        <v>5.1796065943660798E-2</v>
      </c>
      <c r="K13" s="19">
        <v>0.11405303975949301</v>
      </c>
      <c r="L13" s="19">
        <v>0.144911403847543</v>
      </c>
      <c r="M13" s="19"/>
      <c r="N13" s="19">
        <v>4.5659204020243302E-2</v>
      </c>
      <c r="O13" s="19">
        <v>9.3731242033784107E-2</v>
      </c>
      <c r="P13" s="19">
        <v>7.5791846548896105E-2</v>
      </c>
      <c r="Q13" s="19">
        <v>8.0906255486366194E-2</v>
      </c>
      <c r="R13" s="19"/>
      <c r="S13" s="19">
        <v>8.0194624888174998E-2</v>
      </c>
      <c r="T13" s="19">
        <v>9.7893604941361498E-2</v>
      </c>
      <c r="U13" s="19">
        <v>5.6216536447564198E-2</v>
      </c>
      <c r="V13" s="19">
        <v>6.4726889117607406E-2</v>
      </c>
      <c r="W13" s="19">
        <v>6.5043998555679897E-2</v>
      </c>
      <c r="X13" s="19">
        <v>5.2966115872064602E-2</v>
      </c>
      <c r="Y13" s="19">
        <v>7.83797092688477E-2</v>
      </c>
      <c r="Z13" s="19">
        <v>7.0373792233058494E-2</v>
      </c>
      <c r="AA13" s="19">
        <v>6.0471852306900803E-2</v>
      </c>
      <c r="AB13" s="19">
        <v>0.115450237324747</v>
      </c>
      <c r="AC13" s="19">
        <v>6.1141856061952E-2</v>
      </c>
      <c r="AD13" s="19">
        <v>4.3752978217254102E-2</v>
      </c>
      <c r="AE13" s="19"/>
      <c r="AF13" s="19">
        <v>2.8546828334744902E-2</v>
      </c>
      <c r="AG13" s="19">
        <v>0.104925167009492</v>
      </c>
      <c r="AH13" s="19">
        <v>5.2533218151297197E-2</v>
      </c>
      <c r="AI13" s="19">
        <v>7.00922844453883E-2</v>
      </c>
      <c r="AJ13" s="19">
        <v>0.147240488735812</v>
      </c>
      <c r="AK13" s="19"/>
      <c r="AL13" s="19">
        <v>0.110999037930612</v>
      </c>
      <c r="AM13" s="19">
        <v>6.5966232578553705E-2</v>
      </c>
      <c r="AN13" s="19">
        <v>4.3219034750803798E-2</v>
      </c>
      <c r="AO13" s="19">
        <v>3.2023239615643198E-2</v>
      </c>
      <c r="AP13" s="19">
        <v>0.125063256689535</v>
      </c>
      <c r="AQ13" s="19"/>
      <c r="AR13" s="19">
        <v>4.4446272551803501E-2</v>
      </c>
      <c r="AS13" s="19"/>
      <c r="AT13" s="19">
        <v>7.5208650474234501E-2</v>
      </c>
      <c r="AU13" s="19"/>
      <c r="AV13" s="19">
        <v>2.6909565962002301E-2</v>
      </c>
      <c r="AW13" s="19"/>
      <c r="AX13" s="19">
        <v>9.3848009376762895E-2</v>
      </c>
      <c r="AY13" s="19">
        <v>3.5698094821511102E-2</v>
      </c>
      <c r="AZ13" s="19"/>
      <c r="BA13" s="19">
        <v>0.11654190704169599</v>
      </c>
      <c r="BB13" s="19">
        <v>4.2029714538657101E-2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223</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1059</v>
      </c>
      <c r="D7" s="10">
        <v>527</v>
      </c>
      <c r="E7" s="10">
        <v>529</v>
      </c>
      <c r="F7" s="10"/>
      <c r="G7" s="10">
        <v>151</v>
      </c>
      <c r="H7" s="10">
        <v>201</v>
      </c>
      <c r="I7" s="10">
        <v>189</v>
      </c>
      <c r="J7" s="10">
        <v>131</v>
      </c>
      <c r="K7" s="10">
        <v>149</v>
      </c>
      <c r="L7" s="10">
        <v>238</v>
      </c>
      <c r="M7" s="10"/>
      <c r="N7" s="10">
        <v>326</v>
      </c>
      <c r="O7" s="10">
        <v>277</v>
      </c>
      <c r="P7" s="10">
        <v>186</v>
      </c>
      <c r="Q7" s="10">
        <v>262</v>
      </c>
      <c r="R7" s="10"/>
      <c r="S7" s="10">
        <v>154</v>
      </c>
      <c r="T7" s="10">
        <v>155</v>
      </c>
      <c r="U7" s="10">
        <v>101</v>
      </c>
      <c r="V7" s="10">
        <v>69</v>
      </c>
      <c r="W7" s="10">
        <v>73</v>
      </c>
      <c r="X7" s="10">
        <v>118</v>
      </c>
      <c r="Y7" s="10">
        <v>72</v>
      </c>
      <c r="Z7" s="10">
        <v>43</v>
      </c>
      <c r="AA7" s="10">
        <v>129</v>
      </c>
      <c r="AB7" s="10">
        <v>70</v>
      </c>
      <c r="AC7" s="10">
        <v>50</v>
      </c>
      <c r="AD7" s="10">
        <v>25</v>
      </c>
      <c r="AE7" s="10"/>
      <c r="AF7" s="10">
        <v>359</v>
      </c>
      <c r="AG7" s="10">
        <v>176</v>
      </c>
      <c r="AH7" s="10">
        <v>91</v>
      </c>
      <c r="AI7" s="10">
        <v>73</v>
      </c>
      <c r="AJ7" s="10">
        <v>166</v>
      </c>
      <c r="AK7" s="10"/>
      <c r="AL7" s="10">
        <v>261</v>
      </c>
      <c r="AM7" s="10">
        <v>230</v>
      </c>
      <c r="AN7" s="10">
        <v>277</v>
      </c>
      <c r="AO7" s="10">
        <v>128</v>
      </c>
      <c r="AP7" s="10">
        <v>24</v>
      </c>
      <c r="AQ7" s="10"/>
      <c r="AR7" s="10">
        <v>150</v>
      </c>
      <c r="AS7" s="10"/>
      <c r="AT7" s="10">
        <v>64</v>
      </c>
      <c r="AU7" s="10"/>
      <c r="AV7" s="10">
        <v>92</v>
      </c>
      <c r="AW7" s="10"/>
      <c r="AX7" s="10">
        <v>58</v>
      </c>
      <c r="AY7" s="10">
        <v>262</v>
      </c>
      <c r="AZ7" s="10"/>
      <c r="BA7" s="10">
        <v>364</v>
      </c>
      <c r="BB7" s="10">
        <v>429</v>
      </c>
    </row>
    <row r="8" spans="2:54" ht="30" customHeight="1">
      <c r="B8" s="11" t="s">
        <v>84</v>
      </c>
      <c r="C8" s="11">
        <v>1058</v>
      </c>
      <c r="D8" s="11">
        <v>544</v>
      </c>
      <c r="E8" s="11">
        <v>511</v>
      </c>
      <c r="F8" s="11"/>
      <c r="G8" s="11">
        <v>154</v>
      </c>
      <c r="H8" s="11">
        <v>195</v>
      </c>
      <c r="I8" s="11">
        <v>182</v>
      </c>
      <c r="J8" s="11">
        <v>173</v>
      </c>
      <c r="K8" s="11">
        <v>134</v>
      </c>
      <c r="L8" s="11">
        <v>219</v>
      </c>
      <c r="M8" s="11"/>
      <c r="N8" s="11">
        <v>300</v>
      </c>
      <c r="O8" s="11">
        <v>271</v>
      </c>
      <c r="P8" s="11">
        <v>219</v>
      </c>
      <c r="Q8" s="11">
        <v>260</v>
      </c>
      <c r="R8" s="11"/>
      <c r="S8" s="11">
        <v>154</v>
      </c>
      <c r="T8" s="11">
        <v>130</v>
      </c>
      <c r="U8" s="11">
        <v>85</v>
      </c>
      <c r="V8" s="11">
        <v>94</v>
      </c>
      <c r="W8" s="11">
        <v>75</v>
      </c>
      <c r="X8" s="11">
        <v>97</v>
      </c>
      <c r="Y8" s="11">
        <v>72</v>
      </c>
      <c r="Z8" s="11">
        <v>42</v>
      </c>
      <c r="AA8" s="11">
        <v>131</v>
      </c>
      <c r="AB8" s="11">
        <v>91</v>
      </c>
      <c r="AC8" s="11">
        <v>53</v>
      </c>
      <c r="AD8" s="11">
        <v>34</v>
      </c>
      <c r="AE8" s="11"/>
      <c r="AF8" s="11">
        <v>364</v>
      </c>
      <c r="AG8" s="11">
        <v>164</v>
      </c>
      <c r="AH8" s="11">
        <v>87</v>
      </c>
      <c r="AI8" s="11">
        <v>74</v>
      </c>
      <c r="AJ8" s="11">
        <v>171</v>
      </c>
      <c r="AK8" s="11"/>
      <c r="AL8" s="11">
        <v>272</v>
      </c>
      <c r="AM8" s="11">
        <v>234</v>
      </c>
      <c r="AN8" s="11">
        <v>273</v>
      </c>
      <c r="AO8" s="11">
        <v>125</v>
      </c>
      <c r="AP8" s="11">
        <v>18</v>
      </c>
      <c r="AQ8" s="11"/>
      <c r="AR8" s="11">
        <v>148</v>
      </c>
      <c r="AS8" s="11"/>
      <c r="AT8" s="11">
        <v>65</v>
      </c>
      <c r="AU8" s="11"/>
      <c r="AV8" s="11">
        <v>89</v>
      </c>
      <c r="AW8" s="11"/>
      <c r="AX8" s="11">
        <v>56</v>
      </c>
      <c r="AY8" s="11">
        <v>263</v>
      </c>
      <c r="AZ8" s="11"/>
      <c r="BA8" s="11">
        <v>362</v>
      </c>
      <c r="BB8" s="11">
        <v>424</v>
      </c>
    </row>
    <row r="9" spans="2:54">
      <c r="B9" s="18" t="s">
        <v>216</v>
      </c>
      <c r="C9" s="17">
        <v>0.12977065796416901</v>
      </c>
      <c r="D9" s="17">
        <v>0.15970661143842399</v>
      </c>
      <c r="E9" s="17">
        <v>9.8576444368924696E-2</v>
      </c>
      <c r="F9" s="17"/>
      <c r="G9" s="17">
        <v>0.141560816297158</v>
      </c>
      <c r="H9" s="17">
        <v>0.17242733709005501</v>
      </c>
      <c r="I9" s="17">
        <v>0.128078872368171</v>
      </c>
      <c r="J9" s="17">
        <v>0.14152465804358999</v>
      </c>
      <c r="K9" s="17">
        <v>0.12383015826188901</v>
      </c>
      <c r="L9" s="17">
        <v>7.9089449875096196E-2</v>
      </c>
      <c r="M9" s="17"/>
      <c r="N9" s="17">
        <v>0.211972525011314</v>
      </c>
      <c r="O9" s="17">
        <v>8.3235191223626798E-2</v>
      </c>
      <c r="P9" s="17">
        <v>0.10390816050903701</v>
      </c>
      <c r="Q9" s="17">
        <v>0.10431556580288499</v>
      </c>
      <c r="R9" s="17"/>
      <c r="S9" s="17">
        <v>0.21945017974724401</v>
      </c>
      <c r="T9" s="17">
        <v>8.3009432772841396E-2</v>
      </c>
      <c r="U9" s="17">
        <v>8.8888127878705397E-2</v>
      </c>
      <c r="V9" s="17">
        <v>0.123329317470444</v>
      </c>
      <c r="W9" s="17">
        <v>0.10868136717022001</v>
      </c>
      <c r="X9" s="17">
        <v>0.10805100779139699</v>
      </c>
      <c r="Y9" s="17">
        <v>7.0215199534757994E-2</v>
      </c>
      <c r="Z9" s="17">
        <v>0.19648945658060099</v>
      </c>
      <c r="AA9" s="17">
        <v>0.18340168511110599</v>
      </c>
      <c r="AB9" s="17">
        <v>8.6994766198547402E-2</v>
      </c>
      <c r="AC9" s="17">
        <v>0.14334171759779399</v>
      </c>
      <c r="AD9" s="17">
        <v>6.5097626395148295E-2</v>
      </c>
      <c r="AE9" s="17"/>
      <c r="AF9" s="17">
        <v>0.22493640287515401</v>
      </c>
      <c r="AG9" s="17">
        <v>0.103999792057603</v>
      </c>
      <c r="AH9" s="17">
        <v>8.2205589146766997E-2</v>
      </c>
      <c r="AI9" s="17">
        <v>7.8007887175228802E-2</v>
      </c>
      <c r="AJ9" s="17">
        <v>5.0653214626974502E-2</v>
      </c>
      <c r="AK9" s="17"/>
      <c r="AL9" s="17">
        <v>9.8678442913480699E-2</v>
      </c>
      <c r="AM9" s="17">
        <v>0.11035069806242299</v>
      </c>
      <c r="AN9" s="17">
        <v>0.14165909456672701</v>
      </c>
      <c r="AO9" s="17">
        <v>0.25403791464894898</v>
      </c>
      <c r="AP9" s="17">
        <v>0.36130507272057799</v>
      </c>
      <c r="AQ9" s="17"/>
      <c r="AR9" s="17">
        <v>0.22597918670501199</v>
      </c>
      <c r="AS9" s="17"/>
      <c r="AT9" s="17">
        <v>0.27854132613948002</v>
      </c>
      <c r="AU9" s="17"/>
      <c r="AV9" s="17">
        <v>0.263565010087916</v>
      </c>
      <c r="AW9" s="17"/>
      <c r="AX9" s="17">
        <v>0.20215115986094501</v>
      </c>
      <c r="AY9" s="17">
        <v>0.21600111724636001</v>
      </c>
      <c r="AZ9" s="17"/>
      <c r="BA9" s="17">
        <v>0.10441578056695</v>
      </c>
      <c r="BB9" s="17">
        <v>0.16461864096864001</v>
      </c>
    </row>
    <row r="10" spans="2:54">
      <c r="B10" s="18" t="s">
        <v>217</v>
      </c>
      <c r="C10" s="17">
        <v>0.33159172799486297</v>
      </c>
      <c r="D10" s="17">
        <v>0.33787518544352102</v>
      </c>
      <c r="E10" s="17">
        <v>0.32662413097899501</v>
      </c>
      <c r="F10" s="17"/>
      <c r="G10" s="17">
        <v>0.43806228856817597</v>
      </c>
      <c r="H10" s="17">
        <v>0.34855595285602098</v>
      </c>
      <c r="I10" s="17">
        <v>0.437206195256653</v>
      </c>
      <c r="J10" s="17">
        <v>0.30537981165585498</v>
      </c>
      <c r="K10" s="17">
        <v>0.28301530114338203</v>
      </c>
      <c r="L10" s="17">
        <v>0.20367897363529999</v>
      </c>
      <c r="M10" s="17"/>
      <c r="N10" s="17">
        <v>0.33676629829759602</v>
      </c>
      <c r="O10" s="17">
        <v>0.35143326468681202</v>
      </c>
      <c r="P10" s="17">
        <v>0.36471179088883499</v>
      </c>
      <c r="Q10" s="17">
        <v>0.27588936767820799</v>
      </c>
      <c r="R10" s="17"/>
      <c r="S10" s="17">
        <v>0.34778527888141197</v>
      </c>
      <c r="T10" s="17">
        <v>0.29201954948289999</v>
      </c>
      <c r="U10" s="17">
        <v>0.305379263737313</v>
      </c>
      <c r="V10" s="17">
        <v>0.31628820400500701</v>
      </c>
      <c r="W10" s="17">
        <v>0.30481547666108799</v>
      </c>
      <c r="X10" s="17">
        <v>0.27498976753297599</v>
      </c>
      <c r="Y10" s="17">
        <v>0.34616749911991102</v>
      </c>
      <c r="Z10" s="17">
        <v>0.25794020064930701</v>
      </c>
      <c r="AA10" s="17">
        <v>0.36279876963767599</v>
      </c>
      <c r="AB10" s="17">
        <v>0.452448577156356</v>
      </c>
      <c r="AC10" s="17">
        <v>0.30265309019810199</v>
      </c>
      <c r="AD10" s="17">
        <v>0.39905822491743997</v>
      </c>
      <c r="AE10" s="17"/>
      <c r="AF10" s="17">
        <v>0.45654636083980399</v>
      </c>
      <c r="AG10" s="17">
        <v>0.27074699228318</v>
      </c>
      <c r="AH10" s="17">
        <v>0.38123244760602598</v>
      </c>
      <c r="AI10" s="17">
        <v>0.279360059775626</v>
      </c>
      <c r="AJ10" s="17">
        <v>0.188374172487528</v>
      </c>
      <c r="AK10" s="17"/>
      <c r="AL10" s="17">
        <v>0.24071420582498099</v>
      </c>
      <c r="AM10" s="17">
        <v>0.35912215752909099</v>
      </c>
      <c r="AN10" s="17">
        <v>0.38631134615354801</v>
      </c>
      <c r="AO10" s="17">
        <v>0.43129858475761002</v>
      </c>
      <c r="AP10" s="17">
        <v>0.21222346671764999</v>
      </c>
      <c r="AQ10" s="17"/>
      <c r="AR10" s="17">
        <v>0.43972920890615502</v>
      </c>
      <c r="AS10" s="17"/>
      <c r="AT10" s="17">
        <v>0.32189829993806102</v>
      </c>
      <c r="AU10" s="17"/>
      <c r="AV10" s="17">
        <v>0.483868021289174</v>
      </c>
      <c r="AW10" s="17"/>
      <c r="AX10" s="17">
        <v>0.40387685822594499</v>
      </c>
      <c r="AY10" s="17">
        <v>0.44190502842276203</v>
      </c>
      <c r="AZ10" s="17"/>
      <c r="BA10" s="17">
        <v>0.25371562049131002</v>
      </c>
      <c r="BB10" s="17">
        <v>0.39960602938967099</v>
      </c>
    </row>
    <row r="11" spans="2:54">
      <c r="B11" s="18" t="s">
        <v>218</v>
      </c>
      <c r="C11" s="17">
        <v>0.28133045177011501</v>
      </c>
      <c r="D11" s="17">
        <v>0.26549468260368098</v>
      </c>
      <c r="E11" s="17">
        <v>0.29805451764698399</v>
      </c>
      <c r="F11" s="17"/>
      <c r="G11" s="17">
        <v>0.21424114689516799</v>
      </c>
      <c r="H11" s="17">
        <v>0.19755313653853401</v>
      </c>
      <c r="I11" s="17">
        <v>0.21002754573772001</v>
      </c>
      <c r="J11" s="17">
        <v>0.33989639720074299</v>
      </c>
      <c r="K11" s="17">
        <v>0.33073266787751698</v>
      </c>
      <c r="L11" s="17">
        <v>0.38643878777587498</v>
      </c>
      <c r="M11" s="17"/>
      <c r="N11" s="17">
        <v>0.26203473981474101</v>
      </c>
      <c r="O11" s="17">
        <v>0.28165259104158102</v>
      </c>
      <c r="P11" s="17">
        <v>0.28191599719734001</v>
      </c>
      <c r="Q11" s="17">
        <v>0.30427904865793598</v>
      </c>
      <c r="R11" s="17"/>
      <c r="S11" s="17">
        <v>0.20331154068450399</v>
      </c>
      <c r="T11" s="17">
        <v>0.37248658125499201</v>
      </c>
      <c r="U11" s="17">
        <v>0.31797940518898499</v>
      </c>
      <c r="V11" s="17">
        <v>0.32009568517210502</v>
      </c>
      <c r="W11" s="17">
        <v>0.32086096644339301</v>
      </c>
      <c r="X11" s="17">
        <v>0.31655818247823297</v>
      </c>
      <c r="Y11" s="17">
        <v>0.34534278349006498</v>
      </c>
      <c r="Z11" s="17">
        <v>0.24827068761180501</v>
      </c>
      <c r="AA11" s="17">
        <v>0.23042765468490001</v>
      </c>
      <c r="AB11" s="17">
        <v>0.16498668095865701</v>
      </c>
      <c r="AC11" s="17">
        <v>0.27776395312425001</v>
      </c>
      <c r="AD11" s="17">
        <v>0.31521886847160802</v>
      </c>
      <c r="AE11" s="17"/>
      <c r="AF11" s="17">
        <v>0.15226170390977301</v>
      </c>
      <c r="AG11" s="17">
        <v>0.30871625973141698</v>
      </c>
      <c r="AH11" s="17">
        <v>0.36507314488788101</v>
      </c>
      <c r="AI11" s="17">
        <v>0.35331618510576002</v>
      </c>
      <c r="AJ11" s="17">
        <v>0.34107020179551001</v>
      </c>
      <c r="AK11" s="17"/>
      <c r="AL11" s="17">
        <v>0.32314668498897597</v>
      </c>
      <c r="AM11" s="17">
        <v>0.29282162043024501</v>
      </c>
      <c r="AN11" s="17">
        <v>0.27073053246697798</v>
      </c>
      <c r="AO11" s="17">
        <v>0.1627582627628</v>
      </c>
      <c r="AP11" s="17">
        <v>6.94755691390717E-2</v>
      </c>
      <c r="AQ11" s="17"/>
      <c r="AR11" s="17">
        <v>0.14059132974851299</v>
      </c>
      <c r="AS11" s="17"/>
      <c r="AT11" s="17">
        <v>0.17244997245805599</v>
      </c>
      <c r="AU11" s="17"/>
      <c r="AV11" s="17">
        <v>0.107244558974409</v>
      </c>
      <c r="AW11" s="17"/>
      <c r="AX11" s="17">
        <v>0.23198320397160199</v>
      </c>
      <c r="AY11" s="17">
        <v>0.15861397706272101</v>
      </c>
      <c r="AZ11" s="17"/>
      <c r="BA11" s="17">
        <v>0.28556188356618001</v>
      </c>
      <c r="BB11" s="17">
        <v>0.24739532866032801</v>
      </c>
    </row>
    <row r="12" spans="2:54">
      <c r="B12" s="18" t="s">
        <v>219</v>
      </c>
      <c r="C12" s="17">
        <v>0.16227101353757001</v>
      </c>
      <c r="D12" s="17">
        <v>0.14031359089590001</v>
      </c>
      <c r="E12" s="17">
        <v>0.184689936964025</v>
      </c>
      <c r="F12" s="17"/>
      <c r="G12" s="17">
        <v>0.16487882256959399</v>
      </c>
      <c r="H12" s="17">
        <v>0.20725732276684899</v>
      </c>
      <c r="I12" s="17">
        <v>0.17175003807698</v>
      </c>
      <c r="J12" s="17">
        <v>0.13577251465791501</v>
      </c>
      <c r="K12" s="17">
        <v>0.14722808376247301</v>
      </c>
      <c r="L12" s="17">
        <v>0.14250000085624101</v>
      </c>
      <c r="M12" s="17"/>
      <c r="N12" s="17">
        <v>0.11100273824167201</v>
      </c>
      <c r="O12" s="17">
        <v>0.19155399876677301</v>
      </c>
      <c r="P12" s="17">
        <v>0.15422396960985599</v>
      </c>
      <c r="Q12" s="17">
        <v>0.19905415042418301</v>
      </c>
      <c r="R12" s="17"/>
      <c r="S12" s="17">
        <v>0.13280663181847399</v>
      </c>
      <c r="T12" s="17">
        <v>9.3608061850118301E-2</v>
      </c>
      <c r="U12" s="17">
        <v>0.19461221935876999</v>
      </c>
      <c r="V12" s="17">
        <v>0.198928727956314</v>
      </c>
      <c r="W12" s="17">
        <v>0.192451756415327</v>
      </c>
      <c r="X12" s="17">
        <v>0.21920671685356599</v>
      </c>
      <c r="Y12" s="17">
        <v>0.13307899082357599</v>
      </c>
      <c r="Z12" s="17">
        <v>0.13028425414820999</v>
      </c>
      <c r="AA12" s="17">
        <v>0.154651890881007</v>
      </c>
      <c r="AB12" s="17">
        <v>0.16780123622132101</v>
      </c>
      <c r="AC12" s="17">
        <v>0.21725954782552201</v>
      </c>
      <c r="AD12" s="17">
        <v>0.17687230199855</v>
      </c>
      <c r="AE12" s="17"/>
      <c r="AF12" s="17">
        <v>0.12986421000255799</v>
      </c>
      <c r="AG12" s="17">
        <v>0.15477800284954299</v>
      </c>
      <c r="AH12" s="17">
        <v>0.123494767338858</v>
      </c>
      <c r="AI12" s="17">
        <v>0.20608515827821799</v>
      </c>
      <c r="AJ12" s="17">
        <v>0.22623518230366599</v>
      </c>
      <c r="AK12" s="17"/>
      <c r="AL12" s="17">
        <v>0.20375486825348499</v>
      </c>
      <c r="AM12" s="17">
        <v>0.15963736276069901</v>
      </c>
      <c r="AN12" s="17">
        <v>0.132794602690196</v>
      </c>
      <c r="AO12" s="17">
        <v>0.116426417795328</v>
      </c>
      <c r="AP12" s="17">
        <v>0.22173946966212099</v>
      </c>
      <c r="AQ12" s="17"/>
      <c r="AR12" s="17">
        <v>0.14973613091145799</v>
      </c>
      <c r="AS12" s="17"/>
      <c r="AT12" s="17">
        <v>0.153005039537117</v>
      </c>
      <c r="AU12" s="17"/>
      <c r="AV12" s="17">
        <v>0.12522654360330601</v>
      </c>
      <c r="AW12" s="17"/>
      <c r="AX12" s="17">
        <v>7.7179541525916495E-2</v>
      </c>
      <c r="AY12" s="17">
        <v>0.140415035313074</v>
      </c>
      <c r="AZ12" s="17"/>
      <c r="BA12" s="17">
        <v>0.19716277175216901</v>
      </c>
      <c r="BB12" s="17">
        <v>0.12900971888082599</v>
      </c>
    </row>
    <row r="13" spans="2:54">
      <c r="B13" s="18" t="s">
        <v>220</v>
      </c>
      <c r="C13" s="19">
        <v>9.5036148733282894E-2</v>
      </c>
      <c r="D13" s="19">
        <v>9.6609929618473506E-2</v>
      </c>
      <c r="E13" s="19">
        <v>9.2054970041070702E-2</v>
      </c>
      <c r="F13" s="19"/>
      <c r="G13" s="19">
        <v>4.1256925669904201E-2</v>
      </c>
      <c r="H13" s="19">
        <v>7.4206250748540495E-2</v>
      </c>
      <c r="I13" s="19">
        <v>5.2937348560475703E-2</v>
      </c>
      <c r="J13" s="19">
        <v>7.7426618441897604E-2</v>
      </c>
      <c r="K13" s="19">
        <v>0.115193788954739</v>
      </c>
      <c r="L13" s="19">
        <v>0.18829278785748799</v>
      </c>
      <c r="M13" s="19"/>
      <c r="N13" s="19">
        <v>7.8223698634677694E-2</v>
      </c>
      <c r="O13" s="19">
        <v>9.2124954281208093E-2</v>
      </c>
      <c r="P13" s="19">
        <v>9.5240081794931195E-2</v>
      </c>
      <c r="Q13" s="19">
        <v>0.116461867436789</v>
      </c>
      <c r="R13" s="19"/>
      <c r="S13" s="19">
        <v>9.6646368868366903E-2</v>
      </c>
      <c r="T13" s="19">
        <v>0.158876374639148</v>
      </c>
      <c r="U13" s="19">
        <v>9.3140983836226501E-2</v>
      </c>
      <c r="V13" s="19">
        <v>4.1358065396131002E-2</v>
      </c>
      <c r="W13" s="19">
        <v>7.3190433309972505E-2</v>
      </c>
      <c r="X13" s="19">
        <v>8.1194325343827298E-2</v>
      </c>
      <c r="Y13" s="19">
        <v>0.10519552703168999</v>
      </c>
      <c r="Z13" s="19">
        <v>0.167015401010077</v>
      </c>
      <c r="AA13" s="19">
        <v>6.8719999685311006E-2</v>
      </c>
      <c r="AB13" s="19">
        <v>0.12776873946511899</v>
      </c>
      <c r="AC13" s="19">
        <v>5.8981691254331697E-2</v>
      </c>
      <c r="AD13" s="19">
        <v>4.3752978217254102E-2</v>
      </c>
      <c r="AE13" s="19"/>
      <c r="AF13" s="19">
        <v>3.6391322372710602E-2</v>
      </c>
      <c r="AG13" s="19">
        <v>0.161758953078257</v>
      </c>
      <c r="AH13" s="19">
        <v>4.7994051020467603E-2</v>
      </c>
      <c r="AI13" s="19">
        <v>8.3230709665166699E-2</v>
      </c>
      <c r="AJ13" s="19">
        <v>0.19366722878632101</v>
      </c>
      <c r="AK13" s="19"/>
      <c r="AL13" s="19">
        <v>0.133705798019078</v>
      </c>
      <c r="AM13" s="19">
        <v>7.8068161217541607E-2</v>
      </c>
      <c r="AN13" s="19">
        <v>6.8504424122551796E-2</v>
      </c>
      <c r="AO13" s="19">
        <v>3.54788200353136E-2</v>
      </c>
      <c r="AP13" s="19">
        <v>0.13525642176058</v>
      </c>
      <c r="AQ13" s="19"/>
      <c r="AR13" s="19">
        <v>4.39641437288621E-2</v>
      </c>
      <c r="AS13" s="19"/>
      <c r="AT13" s="19">
        <v>7.4105361927285507E-2</v>
      </c>
      <c r="AU13" s="19"/>
      <c r="AV13" s="19">
        <v>2.00958660451949E-2</v>
      </c>
      <c r="AW13" s="19"/>
      <c r="AX13" s="19">
        <v>8.4809236415590794E-2</v>
      </c>
      <c r="AY13" s="19">
        <v>4.3064841955083102E-2</v>
      </c>
      <c r="AZ13" s="19"/>
      <c r="BA13" s="19">
        <v>0.15914394362339099</v>
      </c>
      <c r="BB13" s="19">
        <v>5.9370282100535902E-2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224</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1059</v>
      </c>
      <c r="D7" s="10">
        <v>527</v>
      </c>
      <c r="E7" s="10">
        <v>529</v>
      </c>
      <c r="F7" s="10"/>
      <c r="G7" s="10">
        <v>151</v>
      </c>
      <c r="H7" s="10">
        <v>201</v>
      </c>
      <c r="I7" s="10">
        <v>189</v>
      </c>
      <c r="J7" s="10">
        <v>131</v>
      </c>
      <c r="K7" s="10">
        <v>149</v>
      </c>
      <c r="L7" s="10">
        <v>238</v>
      </c>
      <c r="M7" s="10"/>
      <c r="N7" s="10">
        <v>326</v>
      </c>
      <c r="O7" s="10">
        <v>277</v>
      </c>
      <c r="P7" s="10">
        <v>186</v>
      </c>
      <c r="Q7" s="10">
        <v>262</v>
      </c>
      <c r="R7" s="10"/>
      <c r="S7" s="10">
        <v>154</v>
      </c>
      <c r="T7" s="10">
        <v>155</v>
      </c>
      <c r="U7" s="10">
        <v>101</v>
      </c>
      <c r="V7" s="10">
        <v>69</v>
      </c>
      <c r="W7" s="10">
        <v>73</v>
      </c>
      <c r="X7" s="10">
        <v>118</v>
      </c>
      <c r="Y7" s="10">
        <v>72</v>
      </c>
      <c r="Z7" s="10">
        <v>43</v>
      </c>
      <c r="AA7" s="10">
        <v>129</v>
      </c>
      <c r="AB7" s="10">
        <v>70</v>
      </c>
      <c r="AC7" s="10">
        <v>50</v>
      </c>
      <c r="AD7" s="10">
        <v>25</v>
      </c>
      <c r="AE7" s="10"/>
      <c r="AF7" s="10">
        <v>359</v>
      </c>
      <c r="AG7" s="10">
        <v>176</v>
      </c>
      <c r="AH7" s="10">
        <v>91</v>
      </c>
      <c r="AI7" s="10">
        <v>73</v>
      </c>
      <c r="AJ7" s="10">
        <v>166</v>
      </c>
      <c r="AK7" s="10"/>
      <c r="AL7" s="10">
        <v>261</v>
      </c>
      <c r="AM7" s="10">
        <v>230</v>
      </c>
      <c r="AN7" s="10">
        <v>277</v>
      </c>
      <c r="AO7" s="10">
        <v>128</v>
      </c>
      <c r="AP7" s="10">
        <v>24</v>
      </c>
      <c r="AQ7" s="10"/>
      <c r="AR7" s="10">
        <v>150</v>
      </c>
      <c r="AS7" s="10"/>
      <c r="AT7" s="10">
        <v>64</v>
      </c>
      <c r="AU7" s="10"/>
      <c r="AV7" s="10">
        <v>92</v>
      </c>
      <c r="AW7" s="10"/>
      <c r="AX7" s="10">
        <v>58</v>
      </c>
      <c r="AY7" s="10">
        <v>262</v>
      </c>
      <c r="AZ7" s="10"/>
      <c r="BA7" s="10">
        <v>364</v>
      </c>
      <c r="BB7" s="10">
        <v>429</v>
      </c>
    </row>
    <row r="8" spans="2:54" ht="30" customHeight="1">
      <c r="B8" s="11" t="s">
        <v>84</v>
      </c>
      <c r="C8" s="11">
        <v>1058</v>
      </c>
      <c r="D8" s="11">
        <v>544</v>
      </c>
      <c r="E8" s="11">
        <v>511</v>
      </c>
      <c r="F8" s="11"/>
      <c r="G8" s="11">
        <v>154</v>
      </c>
      <c r="H8" s="11">
        <v>195</v>
      </c>
      <c r="I8" s="11">
        <v>182</v>
      </c>
      <c r="J8" s="11">
        <v>173</v>
      </c>
      <c r="K8" s="11">
        <v>134</v>
      </c>
      <c r="L8" s="11">
        <v>219</v>
      </c>
      <c r="M8" s="11"/>
      <c r="N8" s="11">
        <v>300</v>
      </c>
      <c r="O8" s="11">
        <v>271</v>
      </c>
      <c r="P8" s="11">
        <v>219</v>
      </c>
      <c r="Q8" s="11">
        <v>260</v>
      </c>
      <c r="R8" s="11"/>
      <c r="S8" s="11">
        <v>154</v>
      </c>
      <c r="T8" s="11">
        <v>130</v>
      </c>
      <c r="U8" s="11">
        <v>85</v>
      </c>
      <c r="V8" s="11">
        <v>94</v>
      </c>
      <c r="W8" s="11">
        <v>75</v>
      </c>
      <c r="X8" s="11">
        <v>97</v>
      </c>
      <c r="Y8" s="11">
        <v>72</v>
      </c>
      <c r="Z8" s="11">
        <v>42</v>
      </c>
      <c r="AA8" s="11">
        <v>131</v>
      </c>
      <c r="AB8" s="11">
        <v>91</v>
      </c>
      <c r="AC8" s="11">
        <v>53</v>
      </c>
      <c r="AD8" s="11">
        <v>34</v>
      </c>
      <c r="AE8" s="11"/>
      <c r="AF8" s="11">
        <v>364</v>
      </c>
      <c r="AG8" s="11">
        <v>164</v>
      </c>
      <c r="AH8" s="11">
        <v>87</v>
      </c>
      <c r="AI8" s="11">
        <v>74</v>
      </c>
      <c r="AJ8" s="11">
        <v>171</v>
      </c>
      <c r="AK8" s="11"/>
      <c r="AL8" s="11">
        <v>272</v>
      </c>
      <c r="AM8" s="11">
        <v>234</v>
      </c>
      <c r="AN8" s="11">
        <v>273</v>
      </c>
      <c r="AO8" s="11">
        <v>125</v>
      </c>
      <c r="AP8" s="11">
        <v>18</v>
      </c>
      <c r="AQ8" s="11"/>
      <c r="AR8" s="11">
        <v>148</v>
      </c>
      <c r="AS8" s="11"/>
      <c r="AT8" s="11">
        <v>65</v>
      </c>
      <c r="AU8" s="11"/>
      <c r="AV8" s="11">
        <v>89</v>
      </c>
      <c r="AW8" s="11"/>
      <c r="AX8" s="11">
        <v>56</v>
      </c>
      <c r="AY8" s="11">
        <v>263</v>
      </c>
      <c r="AZ8" s="11"/>
      <c r="BA8" s="11">
        <v>362</v>
      </c>
      <c r="BB8" s="11">
        <v>424</v>
      </c>
    </row>
    <row r="9" spans="2:54">
      <c r="B9" s="18" t="s">
        <v>216</v>
      </c>
      <c r="C9" s="17">
        <v>6.90265095766458E-2</v>
      </c>
      <c r="D9" s="17">
        <v>8.8581361988575094E-2</v>
      </c>
      <c r="E9" s="17">
        <v>4.8568009108230802E-2</v>
      </c>
      <c r="F9" s="17"/>
      <c r="G9" s="17">
        <v>9.7684887382566296E-2</v>
      </c>
      <c r="H9" s="17">
        <v>7.2309507429678496E-2</v>
      </c>
      <c r="I9" s="17">
        <v>9.4840453013026793E-2</v>
      </c>
      <c r="J9" s="17">
        <v>7.5743600970547303E-2</v>
      </c>
      <c r="K9" s="17">
        <v>6.8661761584512301E-2</v>
      </c>
      <c r="L9" s="17">
        <v>1.9226029290406399E-2</v>
      </c>
      <c r="M9" s="17"/>
      <c r="N9" s="17">
        <v>9.8437756844026295E-2</v>
      </c>
      <c r="O9" s="17">
        <v>3.9445923983376201E-2</v>
      </c>
      <c r="P9" s="17">
        <v>4.8541091881777097E-2</v>
      </c>
      <c r="Q9" s="17">
        <v>8.0236362661347899E-2</v>
      </c>
      <c r="R9" s="17"/>
      <c r="S9" s="17">
        <v>0.13852398435145899</v>
      </c>
      <c r="T9" s="17">
        <v>5.7972421002854199E-2</v>
      </c>
      <c r="U9" s="17">
        <v>2.51516690143796E-2</v>
      </c>
      <c r="V9" s="17">
        <v>7.7362349649428203E-2</v>
      </c>
      <c r="W9" s="17">
        <v>3.8170716674633898E-2</v>
      </c>
      <c r="X9" s="17">
        <v>3.4513366120666099E-2</v>
      </c>
      <c r="Y9" s="17">
        <v>5.6242314002382297E-2</v>
      </c>
      <c r="Z9" s="17">
        <v>7.8600041894269196E-2</v>
      </c>
      <c r="AA9" s="17">
        <v>9.7883459701232897E-2</v>
      </c>
      <c r="AB9" s="17">
        <v>4.1354744847904898E-2</v>
      </c>
      <c r="AC9" s="17">
        <v>3.3859950354591002E-2</v>
      </c>
      <c r="AD9" s="17">
        <v>8.4608632934118605E-2</v>
      </c>
      <c r="AE9" s="17"/>
      <c r="AF9" s="17">
        <v>0.13981853167470101</v>
      </c>
      <c r="AG9" s="17">
        <v>3.0925585557677999E-2</v>
      </c>
      <c r="AH9" s="17">
        <v>1.9757675186430498E-2</v>
      </c>
      <c r="AI9" s="17">
        <v>6.9371411989423107E-2</v>
      </c>
      <c r="AJ9" s="17">
        <v>1.1100125138812899E-2</v>
      </c>
      <c r="AK9" s="17"/>
      <c r="AL9" s="17">
        <v>7.56526170825748E-2</v>
      </c>
      <c r="AM9" s="17">
        <v>3.48984074694937E-2</v>
      </c>
      <c r="AN9" s="17">
        <v>9.0282600341700103E-2</v>
      </c>
      <c r="AO9" s="17">
        <v>0.116022513474419</v>
      </c>
      <c r="AP9" s="17">
        <v>0.14971624628942801</v>
      </c>
      <c r="AQ9" s="17"/>
      <c r="AR9" s="17">
        <v>0.137067486204278</v>
      </c>
      <c r="AS9" s="17"/>
      <c r="AT9" s="17">
        <v>0.15897566767884699</v>
      </c>
      <c r="AU9" s="17"/>
      <c r="AV9" s="17">
        <v>0.13715767045000599</v>
      </c>
      <c r="AW9" s="17"/>
      <c r="AX9" s="17">
        <v>9.2471443569793296E-2</v>
      </c>
      <c r="AY9" s="17">
        <v>0.134985273685889</v>
      </c>
      <c r="AZ9" s="17"/>
      <c r="BA9" s="17">
        <v>5.73989865438813E-2</v>
      </c>
      <c r="BB9" s="17">
        <v>8.0399923656015004E-2</v>
      </c>
    </row>
    <row r="10" spans="2:54">
      <c r="B10" s="18" t="s">
        <v>217</v>
      </c>
      <c r="C10" s="17">
        <v>0.234030690225076</v>
      </c>
      <c r="D10" s="17">
        <v>0.25783787073503101</v>
      </c>
      <c r="E10" s="17">
        <v>0.20990200911652801</v>
      </c>
      <c r="F10" s="17"/>
      <c r="G10" s="17">
        <v>0.314166754801744</v>
      </c>
      <c r="H10" s="17">
        <v>0.29483235596914598</v>
      </c>
      <c r="I10" s="17">
        <v>0.25884998326971898</v>
      </c>
      <c r="J10" s="17">
        <v>0.25990701323463999</v>
      </c>
      <c r="K10" s="17">
        <v>0.16391317579429401</v>
      </c>
      <c r="L10" s="17">
        <v>0.125028030252573</v>
      </c>
      <c r="M10" s="17"/>
      <c r="N10" s="17">
        <v>0.28599982596438001</v>
      </c>
      <c r="O10" s="17">
        <v>0.21716384757990501</v>
      </c>
      <c r="P10" s="17">
        <v>0.27667024499977</v>
      </c>
      <c r="Q10" s="17">
        <v>0.16339045662011201</v>
      </c>
      <c r="R10" s="17"/>
      <c r="S10" s="17">
        <v>0.27704554655475</v>
      </c>
      <c r="T10" s="17">
        <v>0.192391489964511</v>
      </c>
      <c r="U10" s="17">
        <v>0.12020685294243</v>
      </c>
      <c r="V10" s="17">
        <v>0.23946618540772299</v>
      </c>
      <c r="W10" s="17">
        <v>0.27770283033904303</v>
      </c>
      <c r="X10" s="17">
        <v>0.184683749115303</v>
      </c>
      <c r="Y10" s="17">
        <v>0.13285051672741399</v>
      </c>
      <c r="Z10" s="17">
        <v>0.34233465271744201</v>
      </c>
      <c r="AA10" s="17">
        <v>0.30244037589703698</v>
      </c>
      <c r="AB10" s="17">
        <v>0.283628991402196</v>
      </c>
      <c r="AC10" s="17">
        <v>0.18623430279145201</v>
      </c>
      <c r="AD10" s="17">
        <v>0.27486684746183498</v>
      </c>
      <c r="AE10" s="17"/>
      <c r="AF10" s="17">
        <v>0.38783253511691301</v>
      </c>
      <c r="AG10" s="17">
        <v>0.158968284688178</v>
      </c>
      <c r="AH10" s="17">
        <v>0.244674764024671</v>
      </c>
      <c r="AI10" s="17">
        <v>0.18557439099435799</v>
      </c>
      <c r="AJ10" s="17">
        <v>9.8631879483386697E-2</v>
      </c>
      <c r="AK10" s="17"/>
      <c r="AL10" s="17">
        <v>0.15021827304471899</v>
      </c>
      <c r="AM10" s="17">
        <v>0.23814974934423999</v>
      </c>
      <c r="AN10" s="17">
        <v>0.29502928756145202</v>
      </c>
      <c r="AO10" s="17">
        <v>0.35767905309953701</v>
      </c>
      <c r="AP10" s="17">
        <v>0.29468991885552198</v>
      </c>
      <c r="AQ10" s="17"/>
      <c r="AR10" s="17">
        <v>0.26408091857525501</v>
      </c>
      <c r="AS10" s="17"/>
      <c r="AT10" s="17">
        <v>0.21384215441818599</v>
      </c>
      <c r="AU10" s="17"/>
      <c r="AV10" s="17">
        <v>0.28657782259633102</v>
      </c>
      <c r="AW10" s="17"/>
      <c r="AX10" s="17">
        <v>0.213403915379103</v>
      </c>
      <c r="AY10" s="17">
        <v>0.38103502499269398</v>
      </c>
      <c r="AZ10" s="17"/>
      <c r="BA10" s="17">
        <v>0.141965984264846</v>
      </c>
      <c r="BB10" s="17">
        <v>0.31366785712999901</v>
      </c>
    </row>
    <row r="11" spans="2:54">
      <c r="B11" s="18" t="s">
        <v>218</v>
      </c>
      <c r="C11" s="17">
        <v>0.26834894910736401</v>
      </c>
      <c r="D11" s="17">
        <v>0.23434430900273101</v>
      </c>
      <c r="E11" s="17">
        <v>0.30434703112084199</v>
      </c>
      <c r="F11" s="17"/>
      <c r="G11" s="17">
        <v>0.20591859276160901</v>
      </c>
      <c r="H11" s="17">
        <v>0.22789791495464201</v>
      </c>
      <c r="I11" s="17">
        <v>0.235917488482043</v>
      </c>
      <c r="J11" s="17">
        <v>0.355826327269398</v>
      </c>
      <c r="K11" s="17">
        <v>0.29970797739760602</v>
      </c>
      <c r="L11" s="17">
        <v>0.28724898753707101</v>
      </c>
      <c r="M11" s="17"/>
      <c r="N11" s="17">
        <v>0.25402287983434801</v>
      </c>
      <c r="O11" s="17">
        <v>0.28560545680591998</v>
      </c>
      <c r="P11" s="17">
        <v>0.24498054410835199</v>
      </c>
      <c r="Q11" s="17">
        <v>0.28725988359055998</v>
      </c>
      <c r="R11" s="17"/>
      <c r="S11" s="17">
        <v>0.22950816040368199</v>
      </c>
      <c r="T11" s="17">
        <v>0.28009153369686701</v>
      </c>
      <c r="U11" s="17">
        <v>0.28007506805182297</v>
      </c>
      <c r="V11" s="17">
        <v>0.30269432236763399</v>
      </c>
      <c r="W11" s="17">
        <v>0.16015389165348101</v>
      </c>
      <c r="X11" s="17">
        <v>0.37394438650610201</v>
      </c>
      <c r="Y11" s="17">
        <v>0.36379343289202498</v>
      </c>
      <c r="Z11" s="17">
        <v>0.16681736241051601</v>
      </c>
      <c r="AA11" s="17">
        <v>0.222354849379018</v>
      </c>
      <c r="AB11" s="17">
        <v>0.31831894677987199</v>
      </c>
      <c r="AC11" s="17">
        <v>0.26221677618014999</v>
      </c>
      <c r="AD11" s="17">
        <v>0.185441337903166</v>
      </c>
      <c r="AE11" s="17"/>
      <c r="AF11" s="17">
        <v>0.22593330533255199</v>
      </c>
      <c r="AG11" s="17">
        <v>0.20907867129871199</v>
      </c>
      <c r="AH11" s="17">
        <v>0.39066876794715599</v>
      </c>
      <c r="AI11" s="17">
        <v>0.32917934957610601</v>
      </c>
      <c r="AJ11" s="17">
        <v>0.202562321507646</v>
      </c>
      <c r="AK11" s="17"/>
      <c r="AL11" s="17">
        <v>0.26167122899304401</v>
      </c>
      <c r="AM11" s="17">
        <v>0.276371953245238</v>
      </c>
      <c r="AN11" s="17">
        <v>0.26505831838389898</v>
      </c>
      <c r="AO11" s="17">
        <v>0.22988356359016901</v>
      </c>
      <c r="AP11" s="17">
        <v>0.25223976214674698</v>
      </c>
      <c r="AQ11" s="17"/>
      <c r="AR11" s="17">
        <v>0.26417519335436002</v>
      </c>
      <c r="AS11" s="17"/>
      <c r="AT11" s="17">
        <v>0.18994275201847299</v>
      </c>
      <c r="AU11" s="17"/>
      <c r="AV11" s="17">
        <v>0.32469420032355001</v>
      </c>
      <c r="AW11" s="17"/>
      <c r="AX11" s="17">
        <v>0.25480939524745</v>
      </c>
      <c r="AY11" s="17">
        <v>0.22495048256515399</v>
      </c>
      <c r="AZ11" s="17"/>
      <c r="BA11" s="17">
        <v>0.23304776490211401</v>
      </c>
      <c r="BB11" s="17">
        <v>0.28382691094870799</v>
      </c>
    </row>
    <row r="12" spans="2:54">
      <c r="B12" s="18" t="s">
        <v>219</v>
      </c>
      <c r="C12" s="17">
        <v>0.29621226155639901</v>
      </c>
      <c r="D12" s="17">
        <v>0.29902602399307898</v>
      </c>
      <c r="E12" s="17">
        <v>0.29295670054136502</v>
      </c>
      <c r="F12" s="17"/>
      <c r="G12" s="17">
        <v>0.33184410967074801</v>
      </c>
      <c r="H12" s="17">
        <v>0.28788625142267599</v>
      </c>
      <c r="I12" s="17">
        <v>0.33580220593541699</v>
      </c>
      <c r="J12" s="17">
        <v>0.21574230374908099</v>
      </c>
      <c r="K12" s="17">
        <v>0.30371413349180398</v>
      </c>
      <c r="L12" s="17">
        <v>0.30443741715970002</v>
      </c>
      <c r="M12" s="17"/>
      <c r="N12" s="17">
        <v>0.25892992923652303</v>
      </c>
      <c r="O12" s="17">
        <v>0.32327394984383601</v>
      </c>
      <c r="P12" s="17">
        <v>0.307696992143276</v>
      </c>
      <c r="Q12" s="17">
        <v>0.29553061149649201</v>
      </c>
      <c r="R12" s="17"/>
      <c r="S12" s="17">
        <v>0.247379831014093</v>
      </c>
      <c r="T12" s="17">
        <v>0.27511309479356699</v>
      </c>
      <c r="U12" s="17">
        <v>0.41841122506957401</v>
      </c>
      <c r="V12" s="17">
        <v>0.26876180560089302</v>
      </c>
      <c r="W12" s="17">
        <v>0.37353869599857897</v>
      </c>
      <c r="X12" s="17">
        <v>0.29739015693342702</v>
      </c>
      <c r="Y12" s="17">
        <v>0.29965633605854802</v>
      </c>
      <c r="Z12" s="17">
        <v>0.21370266772673099</v>
      </c>
      <c r="AA12" s="17">
        <v>0.28216351724573602</v>
      </c>
      <c r="AB12" s="17">
        <v>0.23890933417631599</v>
      </c>
      <c r="AC12" s="17">
        <v>0.37276331146368102</v>
      </c>
      <c r="AD12" s="17">
        <v>0.37563361603429601</v>
      </c>
      <c r="AE12" s="17"/>
      <c r="AF12" s="17">
        <v>0.197763394380125</v>
      </c>
      <c r="AG12" s="17">
        <v>0.39958920476714899</v>
      </c>
      <c r="AH12" s="17">
        <v>0.26459052411071299</v>
      </c>
      <c r="AI12" s="17">
        <v>0.29434531139585401</v>
      </c>
      <c r="AJ12" s="17">
        <v>0.40113915973284803</v>
      </c>
      <c r="AK12" s="17"/>
      <c r="AL12" s="17">
        <v>0.33020773115120899</v>
      </c>
      <c r="AM12" s="17">
        <v>0.31771258186599199</v>
      </c>
      <c r="AN12" s="17">
        <v>0.26288570333943401</v>
      </c>
      <c r="AO12" s="17">
        <v>0.20928742174895801</v>
      </c>
      <c r="AP12" s="17">
        <v>0.168097650947723</v>
      </c>
      <c r="AQ12" s="17"/>
      <c r="AR12" s="17">
        <v>0.26371179289699798</v>
      </c>
      <c r="AS12" s="17"/>
      <c r="AT12" s="17">
        <v>0.355882057879849</v>
      </c>
      <c r="AU12" s="17"/>
      <c r="AV12" s="17">
        <v>0.210538176180598</v>
      </c>
      <c r="AW12" s="17"/>
      <c r="AX12" s="17">
        <v>0.312400628452639</v>
      </c>
      <c r="AY12" s="17">
        <v>0.21114105581906401</v>
      </c>
      <c r="AZ12" s="17"/>
      <c r="BA12" s="17">
        <v>0.33230448419780001</v>
      </c>
      <c r="BB12" s="17">
        <v>0.25483241534269702</v>
      </c>
    </row>
    <row r="13" spans="2:54">
      <c r="B13" s="18" t="s">
        <v>220</v>
      </c>
      <c r="C13" s="19">
        <v>0.13238158953451601</v>
      </c>
      <c r="D13" s="19">
        <v>0.12021043428058401</v>
      </c>
      <c r="E13" s="19">
        <v>0.144226250113035</v>
      </c>
      <c r="F13" s="19"/>
      <c r="G13" s="19">
        <v>5.0385655383332603E-2</v>
      </c>
      <c r="H13" s="19">
        <v>0.117073970223857</v>
      </c>
      <c r="I13" s="19">
        <v>7.4589869299793596E-2</v>
      </c>
      <c r="J13" s="19">
        <v>9.2780754776333796E-2</v>
      </c>
      <c r="K13" s="19">
        <v>0.164002951731785</v>
      </c>
      <c r="L13" s="19">
        <v>0.26405953576024999</v>
      </c>
      <c r="M13" s="19"/>
      <c r="N13" s="19">
        <v>0.10260960812072401</v>
      </c>
      <c r="O13" s="19">
        <v>0.134510821786963</v>
      </c>
      <c r="P13" s="19">
        <v>0.122111126866824</v>
      </c>
      <c r="Q13" s="19">
        <v>0.17358268563148799</v>
      </c>
      <c r="R13" s="19"/>
      <c r="S13" s="19">
        <v>0.107542477676016</v>
      </c>
      <c r="T13" s="19">
        <v>0.19443146054220101</v>
      </c>
      <c r="U13" s="19">
        <v>0.15615518492179301</v>
      </c>
      <c r="V13" s="19">
        <v>0.111715336974322</v>
      </c>
      <c r="W13" s="19">
        <v>0.15043386533426401</v>
      </c>
      <c r="X13" s="19">
        <v>0.10946834132450201</v>
      </c>
      <c r="Y13" s="19">
        <v>0.147457400319631</v>
      </c>
      <c r="Z13" s="19">
        <v>0.19854527525104201</v>
      </c>
      <c r="AA13" s="19">
        <v>9.5157797776976E-2</v>
      </c>
      <c r="AB13" s="19">
        <v>0.117787982793711</v>
      </c>
      <c r="AC13" s="19">
        <v>0.14492565921012501</v>
      </c>
      <c r="AD13" s="19">
        <v>7.9449565666584496E-2</v>
      </c>
      <c r="AE13" s="19"/>
      <c r="AF13" s="19">
        <v>4.8652233495708401E-2</v>
      </c>
      <c r="AG13" s="19">
        <v>0.201438253688283</v>
      </c>
      <c r="AH13" s="19">
        <v>8.03082687310291E-2</v>
      </c>
      <c r="AI13" s="19">
        <v>0.12152953604425901</v>
      </c>
      <c r="AJ13" s="19">
        <v>0.28656651413730699</v>
      </c>
      <c r="AK13" s="19"/>
      <c r="AL13" s="19">
        <v>0.18225014972845299</v>
      </c>
      <c r="AM13" s="19">
        <v>0.13286730807503599</v>
      </c>
      <c r="AN13" s="19">
        <v>8.6744090373514701E-2</v>
      </c>
      <c r="AO13" s="19">
        <v>8.7127448086917095E-2</v>
      </c>
      <c r="AP13" s="19">
        <v>0.13525642176058</v>
      </c>
      <c r="AQ13" s="19"/>
      <c r="AR13" s="19">
        <v>7.0964608969109999E-2</v>
      </c>
      <c r="AS13" s="19"/>
      <c r="AT13" s="19">
        <v>8.1357368004645603E-2</v>
      </c>
      <c r="AU13" s="19"/>
      <c r="AV13" s="19">
        <v>4.1032130449514502E-2</v>
      </c>
      <c r="AW13" s="19"/>
      <c r="AX13" s="19">
        <v>0.126914617351015</v>
      </c>
      <c r="AY13" s="19">
        <v>4.7888162937199899E-2</v>
      </c>
      <c r="AZ13" s="19"/>
      <c r="BA13" s="19">
        <v>0.235282780091359</v>
      </c>
      <c r="BB13" s="19">
        <v>6.7272892922581595E-2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H18"/>
  <sheetViews>
    <sheetView showGridLines="0" workbookViewId="0">
      <pane xSplit="2" topLeftCell="C1" activePane="topRight" state="frozen"/>
      <selection pane="topRight"/>
    </sheetView>
  </sheetViews>
  <sheetFormatPr defaultColWidth="11.5703125" defaultRowHeight="14.45"/>
  <cols>
    <col min="2" max="2" width="25.7109375" customWidth="1"/>
    <col min="3" max="8" width="20.7109375" customWidth="1"/>
  </cols>
  <sheetData>
    <row r="2" spans="2:8" ht="40.15" customHeight="1">
      <c r="D2" s="36" t="s">
        <v>471</v>
      </c>
      <c r="E2" s="37"/>
      <c r="F2" s="37"/>
      <c r="G2" s="37"/>
      <c r="H2" s="37"/>
    </row>
    <row r="6" spans="2:8" ht="49.9" customHeight="1">
      <c r="B6" s="20" t="s">
        <v>43</v>
      </c>
      <c r="C6" s="20" t="s">
        <v>466</v>
      </c>
      <c r="D6" s="20" t="s">
        <v>467</v>
      </c>
      <c r="E6" s="20" t="s">
        <v>468</v>
      </c>
      <c r="F6" s="20" t="s">
        <v>469</v>
      </c>
      <c r="G6" s="20" t="s">
        <v>470</v>
      </c>
    </row>
    <row r="7" spans="2:8">
      <c r="B7" s="18" t="s">
        <v>216</v>
      </c>
      <c r="C7" s="17">
        <v>0.106856468537217</v>
      </c>
      <c r="D7" s="17">
        <v>0.135914193318245</v>
      </c>
      <c r="E7" s="17">
        <v>0.14982989876960601</v>
      </c>
      <c r="F7" s="17">
        <v>9.6189122057344201E-2</v>
      </c>
      <c r="G7" s="17">
        <v>5.4081947452413001E-2</v>
      </c>
    </row>
    <row r="8" spans="2:8">
      <c r="B8" s="18" t="s">
        <v>217</v>
      </c>
      <c r="C8" s="17">
        <v>0.34522544937796301</v>
      </c>
      <c r="D8" s="17">
        <v>0.33831838613341703</v>
      </c>
      <c r="E8" s="17">
        <v>0.401848345140632</v>
      </c>
      <c r="F8" s="17">
        <v>0.29341353977753198</v>
      </c>
      <c r="G8" s="17">
        <v>0.245852869999764</v>
      </c>
    </row>
    <row r="9" spans="2:8">
      <c r="B9" s="18" t="s">
        <v>218</v>
      </c>
      <c r="C9" s="17">
        <v>0.24824774431517199</v>
      </c>
      <c r="D9" s="17">
        <v>0.23511349470518</v>
      </c>
      <c r="E9" s="17">
        <v>0.199306926747049</v>
      </c>
      <c r="F9" s="17">
        <v>0.28623201086284</v>
      </c>
      <c r="G9" s="17">
        <v>0.273267582301359</v>
      </c>
    </row>
    <row r="10" spans="2:8">
      <c r="B10" s="18" t="s">
        <v>219</v>
      </c>
      <c r="C10" s="17">
        <v>0.20629030759567801</v>
      </c>
      <c r="D10" s="17">
        <v>0.206793282767917</v>
      </c>
      <c r="E10" s="17">
        <v>0.161121865013165</v>
      </c>
      <c r="F10" s="17">
        <v>0.222218954632597</v>
      </c>
      <c r="G10" s="17">
        <v>0.29203360345041401</v>
      </c>
    </row>
    <row r="11" spans="2:8">
      <c r="B11" s="18" t="s">
        <v>220</v>
      </c>
      <c r="C11" s="17">
        <v>9.3380030173970896E-2</v>
      </c>
      <c r="D11" s="17">
        <v>8.3860643075241395E-2</v>
      </c>
      <c r="E11" s="17">
        <v>8.7892964329547199E-2</v>
      </c>
      <c r="F11" s="17">
        <v>0.10194637266968599</v>
      </c>
      <c r="G11" s="17">
        <v>0.13476399679605</v>
      </c>
    </row>
    <row r="12" spans="2:8">
      <c r="B12" s="16" t="s">
        <v>31</v>
      </c>
      <c r="C12" s="16"/>
      <c r="D12" s="16"/>
      <c r="E12" s="16"/>
      <c r="F12" s="16"/>
      <c r="G12" s="16"/>
    </row>
    <row r="13" spans="2:8">
      <c r="B13" t="s">
        <v>456</v>
      </c>
    </row>
    <row r="14" spans="2:8">
      <c r="B14" t="s">
        <v>457</v>
      </c>
    </row>
    <row r="18" spans="2:2">
      <c r="B18"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225</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1077</v>
      </c>
      <c r="D7" s="10">
        <v>525</v>
      </c>
      <c r="E7" s="10">
        <v>550</v>
      </c>
      <c r="F7" s="10"/>
      <c r="G7" s="10">
        <v>147</v>
      </c>
      <c r="H7" s="10">
        <v>177</v>
      </c>
      <c r="I7" s="10">
        <v>187</v>
      </c>
      <c r="J7" s="10">
        <v>148</v>
      </c>
      <c r="K7" s="10">
        <v>183</v>
      </c>
      <c r="L7" s="10">
        <v>235</v>
      </c>
      <c r="M7" s="10"/>
      <c r="N7" s="10">
        <v>311</v>
      </c>
      <c r="O7" s="10">
        <v>280</v>
      </c>
      <c r="P7" s="10">
        <v>211</v>
      </c>
      <c r="Q7" s="10">
        <v>264</v>
      </c>
      <c r="R7" s="10"/>
      <c r="S7" s="10">
        <v>154</v>
      </c>
      <c r="T7" s="10">
        <v>174</v>
      </c>
      <c r="U7" s="10">
        <v>116</v>
      </c>
      <c r="V7" s="10">
        <v>62</v>
      </c>
      <c r="W7" s="10">
        <v>63</v>
      </c>
      <c r="X7" s="10">
        <v>111</v>
      </c>
      <c r="Y7" s="10">
        <v>96</v>
      </c>
      <c r="Z7" s="10">
        <v>40</v>
      </c>
      <c r="AA7" s="10">
        <v>117</v>
      </c>
      <c r="AB7" s="10">
        <v>75</v>
      </c>
      <c r="AC7" s="10">
        <v>49</v>
      </c>
      <c r="AD7" s="10">
        <v>20</v>
      </c>
      <c r="AE7" s="10"/>
      <c r="AF7" s="10">
        <v>360</v>
      </c>
      <c r="AG7" s="10">
        <v>181</v>
      </c>
      <c r="AH7" s="10">
        <v>103</v>
      </c>
      <c r="AI7" s="10">
        <v>63</v>
      </c>
      <c r="AJ7" s="10">
        <v>182</v>
      </c>
      <c r="AK7" s="10"/>
      <c r="AL7" s="10">
        <v>261</v>
      </c>
      <c r="AM7" s="10">
        <v>239</v>
      </c>
      <c r="AN7" s="10">
        <v>271</v>
      </c>
      <c r="AO7" s="10">
        <v>117</v>
      </c>
      <c r="AP7" s="10">
        <v>25</v>
      </c>
      <c r="AQ7" s="10"/>
      <c r="AR7" s="10">
        <v>151</v>
      </c>
      <c r="AS7" s="10"/>
      <c r="AT7" s="10">
        <v>71</v>
      </c>
      <c r="AU7" s="10"/>
      <c r="AV7" s="10">
        <v>80</v>
      </c>
      <c r="AW7" s="10"/>
      <c r="AX7" s="10">
        <v>62</v>
      </c>
      <c r="AY7" s="10">
        <v>258</v>
      </c>
      <c r="AZ7" s="10"/>
      <c r="BA7" s="10">
        <v>371</v>
      </c>
      <c r="BB7" s="10">
        <v>440</v>
      </c>
    </row>
    <row r="8" spans="2:54" ht="30" customHeight="1">
      <c r="B8" s="11" t="s">
        <v>84</v>
      </c>
      <c r="C8" s="11">
        <v>1075</v>
      </c>
      <c r="D8" s="11">
        <v>530</v>
      </c>
      <c r="E8" s="11">
        <v>543</v>
      </c>
      <c r="F8" s="11"/>
      <c r="G8" s="11">
        <v>149</v>
      </c>
      <c r="H8" s="11">
        <v>174</v>
      </c>
      <c r="I8" s="11">
        <v>182</v>
      </c>
      <c r="J8" s="11">
        <v>189</v>
      </c>
      <c r="K8" s="11">
        <v>162</v>
      </c>
      <c r="L8" s="11">
        <v>218</v>
      </c>
      <c r="M8" s="11"/>
      <c r="N8" s="11">
        <v>284</v>
      </c>
      <c r="O8" s="11">
        <v>271</v>
      </c>
      <c r="P8" s="11">
        <v>243</v>
      </c>
      <c r="Q8" s="11">
        <v>267</v>
      </c>
      <c r="R8" s="11"/>
      <c r="S8" s="11">
        <v>155</v>
      </c>
      <c r="T8" s="11">
        <v>145</v>
      </c>
      <c r="U8" s="11">
        <v>98</v>
      </c>
      <c r="V8" s="11">
        <v>85</v>
      </c>
      <c r="W8" s="11">
        <v>68</v>
      </c>
      <c r="X8" s="11">
        <v>92</v>
      </c>
      <c r="Y8" s="11">
        <v>99</v>
      </c>
      <c r="Z8" s="11">
        <v>39</v>
      </c>
      <c r="AA8" s="11">
        <v>122</v>
      </c>
      <c r="AB8" s="11">
        <v>94</v>
      </c>
      <c r="AC8" s="11">
        <v>51</v>
      </c>
      <c r="AD8" s="11">
        <v>26</v>
      </c>
      <c r="AE8" s="11"/>
      <c r="AF8" s="11">
        <v>358</v>
      </c>
      <c r="AG8" s="11">
        <v>177</v>
      </c>
      <c r="AH8" s="11">
        <v>103</v>
      </c>
      <c r="AI8" s="11">
        <v>64</v>
      </c>
      <c r="AJ8" s="11">
        <v>181</v>
      </c>
      <c r="AK8" s="11"/>
      <c r="AL8" s="11">
        <v>262</v>
      </c>
      <c r="AM8" s="11">
        <v>247</v>
      </c>
      <c r="AN8" s="11">
        <v>267</v>
      </c>
      <c r="AO8" s="11">
        <v>109</v>
      </c>
      <c r="AP8" s="11">
        <v>23</v>
      </c>
      <c r="AQ8" s="11"/>
      <c r="AR8" s="11">
        <v>148</v>
      </c>
      <c r="AS8" s="11"/>
      <c r="AT8" s="11">
        <v>71</v>
      </c>
      <c r="AU8" s="11"/>
      <c r="AV8" s="11">
        <v>77</v>
      </c>
      <c r="AW8" s="11"/>
      <c r="AX8" s="11">
        <v>60</v>
      </c>
      <c r="AY8" s="11">
        <v>259</v>
      </c>
      <c r="AZ8" s="11"/>
      <c r="BA8" s="11">
        <v>363</v>
      </c>
      <c r="BB8" s="11">
        <v>440</v>
      </c>
    </row>
    <row r="9" spans="2:54">
      <c r="B9" s="18" t="s">
        <v>216</v>
      </c>
      <c r="C9" s="17">
        <v>0.106856468537217</v>
      </c>
      <c r="D9" s="17">
        <v>0.14230792548745899</v>
      </c>
      <c r="E9" s="17">
        <v>7.0757683721606804E-2</v>
      </c>
      <c r="F9" s="17"/>
      <c r="G9" s="17">
        <v>0.15066208763342401</v>
      </c>
      <c r="H9" s="17">
        <v>0.15880118196074799</v>
      </c>
      <c r="I9" s="17">
        <v>0.155246450577915</v>
      </c>
      <c r="J9" s="17">
        <v>9.1605227073086895E-2</v>
      </c>
      <c r="K9" s="17">
        <v>7.1482426728658705E-2</v>
      </c>
      <c r="L9" s="17">
        <v>3.45355595906323E-2</v>
      </c>
      <c r="M9" s="17"/>
      <c r="N9" s="17">
        <v>0.13386458101160401</v>
      </c>
      <c r="O9" s="17">
        <v>9.2500399453225302E-2</v>
      </c>
      <c r="P9" s="17">
        <v>0.12120657442808599</v>
      </c>
      <c r="Q9" s="17">
        <v>8.1141050734067299E-2</v>
      </c>
      <c r="R9" s="17"/>
      <c r="S9" s="17">
        <v>0.20824304686971301</v>
      </c>
      <c r="T9" s="17">
        <v>6.0028999697562799E-2</v>
      </c>
      <c r="U9" s="17">
        <v>6.8511888418928094E-2</v>
      </c>
      <c r="V9" s="17">
        <v>9.6751584055674897E-2</v>
      </c>
      <c r="W9" s="17">
        <v>4.5503952060610697E-2</v>
      </c>
      <c r="X9" s="17">
        <v>0.12908011716248899</v>
      </c>
      <c r="Y9" s="17">
        <v>4.7399050423143303E-2</v>
      </c>
      <c r="Z9" s="17">
        <v>0.153161002234041</v>
      </c>
      <c r="AA9" s="17">
        <v>0.116936819941055</v>
      </c>
      <c r="AB9" s="17">
        <v>7.9870190331927493E-2</v>
      </c>
      <c r="AC9" s="17">
        <v>0.13936501691038999</v>
      </c>
      <c r="AD9" s="17">
        <v>0.16683388343054401</v>
      </c>
      <c r="AE9" s="17"/>
      <c r="AF9" s="17">
        <v>0.160779969560646</v>
      </c>
      <c r="AG9" s="17">
        <v>7.4384284827547401E-2</v>
      </c>
      <c r="AH9" s="17">
        <v>4.73583764661753E-2</v>
      </c>
      <c r="AI9" s="17">
        <v>0.11886919404204099</v>
      </c>
      <c r="AJ9" s="17">
        <v>9.49995281784215E-2</v>
      </c>
      <c r="AK9" s="17"/>
      <c r="AL9" s="17">
        <v>6.14408422258809E-2</v>
      </c>
      <c r="AM9" s="17">
        <v>7.00870988281736E-2</v>
      </c>
      <c r="AN9" s="17">
        <v>0.13775716002377</v>
      </c>
      <c r="AO9" s="17">
        <v>0.22069170310051001</v>
      </c>
      <c r="AP9" s="17">
        <v>0.26571652688655201</v>
      </c>
      <c r="AQ9" s="17"/>
      <c r="AR9" s="17">
        <v>0.200283388200486</v>
      </c>
      <c r="AS9" s="17"/>
      <c r="AT9" s="17">
        <v>0.248263594039315</v>
      </c>
      <c r="AU9" s="17"/>
      <c r="AV9" s="17">
        <v>0.256883680041672</v>
      </c>
      <c r="AW9" s="17"/>
      <c r="AX9" s="17">
        <v>0.195987013929908</v>
      </c>
      <c r="AY9" s="17">
        <v>0.15964834714590601</v>
      </c>
      <c r="AZ9" s="17"/>
      <c r="BA9" s="17">
        <v>6.3052086122900794E-2</v>
      </c>
      <c r="BB9" s="17">
        <v>0.12728341821119701</v>
      </c>
    </row>
    <row r="10" spans="2:54">
      <c r="B10" s="18" t="s">
        <v>217</v>
      </c>
      <c r="C10" s="17">
        <v>0.34522544937796301</v>
      </c>
      <c r="D10" s="17">
        <v>0.35346354854457901</v>
      </c>
      <c r="E10" s="17">
        <v>0.336526298034586</v>
      </c>
      <c r="F10" s="17"/>
      <c r="G10" s="17">
        <v>0.40722349058191598</v>
      </c>
      <c r="H10" s="17">
        <v>0.41908944461846998</v>
      </c>
      <c r="I10" s="17">
        <v>0.37518565880753901</v>
      </c>
      <c r="J10" s="17">
        <v>0.28222297045243999</v>
      </c>
      <c r="K10" s="17">
        <v>0.32409229407764401</v>
      </c>
      <c r="L10" s="17">
        <v>0.28919272559800202</v>
      </c>
      <c r="M10" s="17"/>
      <c r="N10" s="17">
        <v>0.44815542134169301</v>
      </c>
      <c r="O10" s="17">
        <v>0.32232765852566497</v>
      </c>
      <c r="P10" s="17">
        <v>0.30297674089355903</v>
      </c>
      <c r="Q10" s="17">
        <v>0.29810444650051798</v>
      </c>
      <c r="R10" s="17"/>
      <c r="S10" s="17">
        <v>0.396389829537099</v>
      </c>
      <c r="T10" s="17">
        <v>0.28612516918827502</v>
      </c>
      <c r="U10" s="17">
        <v>0.30555375266662999</v>
      </c>
      <c r="V10" s="17">
        <v>0.30676942120908002</v>
      </c>
      <c r="W10" s="17">
        <v>0.42999424758712301</v>
      </c>
      <c r="X10" s="17">
        <v>0.33706120248486798</v>
      </c>
      <c r="Y10" s="17">
        <v>0.35774582493748402</v>
      </c>
      <c r="Z10" s="17">
        <v>0.36079896898415698</v>
      </c>
      <c r="AA10" s="17">
        <v>0.35405978130698701</v>
      </c>
      <c r="AB10" s="17">
        <v>0.38102514114289199</v>
      </c>
      <c r="AC10" s="17">
        <v>0.34021485973573501</v>
      </c>
      <c r="AD10" s="17">
        <v>0.22074421461495899</v>
      </c>
      <c r="AE10" s="17"/>
      <c r="AF10" s="17">
        <v>0.48603966773288498</v>
      </c>
      <c r="AG10" s="17">
        <v>0.29590192428849099</v>
      </c>
      <c r="AH10" s="17">
        <v>0.38882509235814799</v>
      </c>
      <c r="AI10" s="17">
        <v>0.35476631657622099</v>
      </c>
      <c r="AJ10" s="17">
        <v>0.205415323936389</v>
      </c>
      <c r="AK10" s="17"/>
      <c r="AL10" s="17">
        <v>0.27196365831820002</v>
      </c>
      <c r="AM10" s="17">
        <v>0.35553593300932101</v>
      </c>
      <c r="AN10" s="17">
        <v>0.41083063062967101</v>
      </c>
      <c r="AO10" s="17">
        <v>0.41103465288176599</v>
      </c>
      <c r="AP10" s="17">
        <v>0.30430531135501399</v>
      </c>
      <c r="AQ10" s="17"/>
      <c r="AR10" s="17">
        <v>0.42925090772107199</v>
      </c>
      <c r="AS10" s="17"/>
      <c r="AT10" s="17">
        <v>0.39443676225402902</v>
      </c>
      <c r="AU10" s="17"/>
      <c r="AV10" s="17">
        <v>0.43991518935528301</v>
      </c>
      <c r="AW10" s="17"/>
      <c r="AX10" s="17">
        <v>0.391932595433096</v>
      </c>
      <c r="AY10" s="17">
        <v>0.45283867897912</v>
      </c>
      <c r="AZ10" s="17"/>
      <c r="BA10" s="17">
        <v>0.29006584241139899</v>
      </c>
      <c r="BB10" s="17">
        <v>0.38681429141988499</v>
      </c>
    </row>
    <row r="11" spans="2:54">
      <c r="B11" s="18" t="s">
        <v>218</v>
      </c>
      <c r="C11" s="17">
        <v>0.24824774431517199</v>
      </c>
      <c r="D11" s="17">
        <v>0.207537865460097</v>
      </c>
      <c r="E11" s="17">
        <v>0.28894809337117699</v>
      </c>
      <c r="F11" s="17"/>
      <c r="G11" s="17">
        <v>0.19879573307142501</v>
      </c>
      <c r="H11" s="17">
        <v>0.17608782208502699</v>
      </c>
      <c r="I11" s="17">
        <v>0.19090707295412501</v>
      </c>
      <c r="J11" s="17">
        <v>0.27876731327635101</v>
      </c>
      <c r="K11" s="17">
        <v>0.26982654086499702</v>
      </c>
      <c r="L11" s="17">
        <v>0.34508342694926603</v>
      </c>
      <c r="M11" s="17"/>
      <c r="N11" s="17">
        <v>0.20282598803294499</v>
      </c>
      <c r="O11" s="17">
        <v>0.26248204543871201</v>
      </c>
      <c r="P11" s="17">
        <v>0.236786165704157</v>
      </c>
      <c r="Q11" s="17">
        <v>0.28781485970058601</v>
      </c>
      <c r="R11" s="17"/>
      <c r="S11" s="17">
        <v>0.20963000262977999</v>
      </c>
      <c r="T11" s="17">
        <v>0.29300660121302002</v>
      </c>
      <c r="U11" s="17">
        <v>0.31324369314106498</v>
      </c>
      <c r="V11" s="17">
        <v>0.21098545347056</v>
      </c>
      <c r="W11" s="17">
        <v>0.177182795832596</v>
      </c>
      <c r="X11" s="17">
        <v>0.25858046878987001</v>
      </c>
      <c r="Y11" s="17">
        <v>0.263901378181227</v>
      </c>
      <c r="Z11" s="17">
        <v>0.249087108653018</v>
      </c>
      <c r="AA11" s="17">
        <v>0.257078872806772</v>
      </c>
      <c r="AB11" s="17">
        <v>0.27508577319862998</v>
      </c>
      <c r="AC11" s="17">
        <v>0.151198143592638</v>
      </c>
      <c r="AD11" s="17">
        <v>0.24432648958205699</v>
      </c>
      <c r="AE11" s="17"/>
      <c r="AF11" s="17">
        <v>0.17966433217552699</v>
      </c>
      <c r="AG11" s="17">
        <v>0.23022659989069799</v>
      </c>
      <c r="AH11" s="17">
        <v>0.30685233079500801</v>
      </c>
      <c r="AI11" s="17">
        <v>0.28662555295594</v>
      </c>
      <c r="AJ11" s="17">
        <v>0.28699567481507499</v>
      </c>
      <c r="AK11" s="17"/>
      <c r="AL11" s="17">
        <v>0.27968976307104598</v>
      </c>
      <c r="AM11" s="17">
        <v>0.27504745356459398</v>
      </c>
      <c r="AN11" s="17">
        <v>0.22375863231776599</v>
      </c>
      <c r="AO11" s="17">
        <v>0.17006983678287901</v>
      </c>
      <c r="AP11" s="17">
        <v>0.26885597002238198</v>
      </c>
      <c r="AQ11" s="17"/>
      <c r="AR11" s="17">
        <v>0.15621820953641</v>
      </c>
      <c r="AS11" s="17"/>
      <c r="AT11" s="17">
        <v>0.10131573586617899</v>
      </c>
      <c r="AU11" s="17"/>
      <c r="AV11" s="17">
        <v>0.15087564504770701</v>
      </c>
      <c r="AW11" s="17"/>
      <c r="AX11" s="17">
        <v>0.17713321772447099</v>
      </c>
      <c r="AY11" s="17">
        <v>0.21651845637439199</v>
      </c>
      <c r="AZ11" s="17"/>
      <c r="BA11" s="17">
        <v>0.28652200403581002</v>
      </c>
      <c r="BB11" s="17">
        <v>0.21970950391941699</v>
      </c>
    </row>
    <row r="12" spans="2:54">
      <c r="B12" s="18" t="s">
        <v>219</v>
      </c>
      <c r="C12" s="17">
        <v>0.20629030759567801</v>
      </c>
      <c r="D12" s="17">
        <v>0.19466573239513499</v>
      </c>
      <c r="E12" s="17">
        <v>0.21845022084952601</v>
      </c>
      <c r="F12" s="17"/>
      <c r="G12" s="17">
        <v>0.20066401577371801</v>
      </c>
      <c r="H12" s="17">
        <v>0.164257533021855</v>
      </c>
      <c r="I12" s="17">
        <v>0.21870422732376499</v>
      </c>
      <c r="J12" s="17">
        <v>0.244227084572855</v>
      </c>
      <c r="K12" s="17">
        <v>0.210015124236902</v>
      </c>
      <c r="L12" s="17">
        <v>0.19760870116635801</v>
      </c>
      <c r="M12" s="17"/>
      <c r="N12" s="17">
        <v>0.13924036795483699</v>
      </c>
      <c r="O12" s="17">
        <v>0.24650340897654699</v>
      </c>
      <c r="P12" s="17">
        <v>0.23065730575350801</v>
      </c>
      <c r="Q12" s="17">
        <v>0.22020630686925999</v>
      </c>
      <c r="R12" s="17"/>
      <c r="S12" s="17">
        <v>0.14850218516382899</v>
      </c>
      <c r="T12" s="17">
        <v>0.24796414365161201</v>
      </c>
      <c r="U12" s="17">
        <v>0.19794473049040701</v>
      </c>
      <c r="V12" s="17">
        <v>0.22332822053770701</v>
      </c>
      <c r="W12" s="17">
        <v>0.25853010512181701</v>
      </c>
      <c r="X12" s="17">
        <v>0.23185495353233501</v>
      </c>
      <c r="Y12" s="17">
        <v>0.21395440286116499</v>
      </c>
      <c r="Z12" s="17">
        <v>0.210109777490053</v>
      </c>
      <c r="AA12" s="17">
        <v>0.193757968022404</v>
      </c>
      <c r="AB12" s="17">
        <v>0.18283351032953299</v>
      </c>
      <c r="AC12" s="17">
        <v>0.20212962881892199</v>
      </c>
      <c r="AD12" s="17">
        <v>0.18332593591238999</v>
      </c>
      <c r="AE12" s="17"/>
      <c r="AF12" s="17">
        <v>0.14890967225564999</v>
      </c>
      <c r="AG12" s="17">
        <v>0.28062089366804799</v>
      </c>
      <c r="AH12" s="17">
        <v>0.18682991769846999</v>
      </c>
      <c r="AI12" s="17">
        <v>0.21232821638829499</v>
      </c>
      <c r="AJ12" s="17">
        <v>0.22404162175804199</v>
      </c>
      <c r="AK12" s="17"/>
      <c r="AL12" s="17">
        <v>0.25090164565885997</v>
      </c>
      <c r="AM12" s="17">
        <v>0.21129842431999499</v>
      </c>
      <c r="AN12" s="17">
        <v>0.163036259133057</v>
      </c>
      <c r="AO12" s="17">
        <v>0.15011116856571499</v>
      </c>
      <c r="AP12" s="17">
        <v>0.122032048647016</v>
      </c>
      <c r="AQ12" s="17"/>
      <c r="AR12" s="17">
        <v>0.155722145228191</v>
      </c>
      <c r="AS12" s="17"/>
      <c r="AT12" s="17">
        <v>0.17580333908662599</v>
      </c>
      <c r="AU12" s="17"/>
      <c r="AV12" s="17">
        <v>0.10959340833527401</v>
      </c>
      <c r="AW12" s="17"/>
      <c r="AX12" s="17">
        <v>0.17853549946174099</v>
      </c>
      <c r="AY12" s="17">
        <v>0.13480263225974401</v>
      </c>
      <c r="AZ12" s="17"/>
      <c r="BA12" s="17">
        <v>0.22592891671332399</v>
      </c>
      <c r="BB12" s="17">
        <v>0.19606677339654499</v>
      </c>
    </row>
    <row r="13" spans="2:54">
      <c r="B13" s="18" t="s">
        <v>220</v>
      </c>
      <c r="C13" s="19">
        <v>9.3380030173970896E-2</v>
      </c>
      <c r="D13" s="19">
        <v>0.10202492811273101</v>
      </c>
      <c r="E13" s="19">
        <v>8.5317704023104596E-2</v>
      </c>
      <c r="F13" s="19"/>
      <c r="G13" s="19">
        <v>4.26546729395164E-2</v>
      </c>
      <c r="H13" s="19">
        <v>8.17640183138999E-2</v>
      </c>
      <c r="I13" s="19">
        <v>5.99565903366562E-2</v>
      </c>
      <c r="J13" s="19">
        <v>0.10317740462526701</v>
      </c>
      <c r="K13" s="19">
        <v>0.124583614091798</v>
      </c>
      <c r="L13" s="19">
        <v>0.13357958669574099</v>
      </c>
      <c r="M13" s="19"/>
      <c r="N13" s="19">
        <v>7.5913641658920103E-2</v>
      </c>
      <c r="O13" s="19">
        <v>7.6186487605851103E-2</v>
      </c>
      <c r="P13" s="19">
        <v>0.10837321322069</v>
      </c>
      <c r="Q13" s="19">
        <v>0.11273333619556899</v>
      </c>
      <c r="R13" s="19"/>
      <c r="S13" s="19">
        <v>3.72349357995801E-2</v>
      </c>
      <c r="T13" s="19">
        <v>0.11287508624952999</v>
      </c>
      <c r="U13" s="19">
        <v>0.11474593528297</v>
      </c>
      <c r="V13" s="19">
        <v>0.16216532072697901</v>
      </c>
      <c r="W13" s="19">
        <v>8.8788899397853394E-2</v>
      </c>
      <c r="X13" s="19">
        <v>4.3423258030437097E-2</v>
      </c>
      <c r="Y13" s="19">
        <v>0.11699934359698</v>
      </c>
      <c r="Z13" s="19">
        <v>2.684314263873E-2</v>
      </c>
      <c r="AA13" s="19">
        <v>7.8166557922781696E-2</v>
      </c>
      <c r="AB13" s="19">
        <v>8.1185384997017093E-2</v>
      </c>
      <c r="AC13" s="19">
        <v>0.167092350942315</v>
      </c>
      <c r="AD13" s="19">
        <v>0.18476947646004899</v>
      </c>
      <c r="AE13" s="19"/>
      <c r="AF13" s="19">
        <v>2.46063582752926E-2</v>
      </c>
      <c r="AG13" s="19">
        <v>0.118866297325216</v>
      </c>
      <c r="AH13" s="19">
        <v>7.0134282682198706E-2</v>
      </c>
      <c r="AI13" s="19">
        <v>2.7410720037502299E-2</v>
      </c>
      <c r="AJ13" s="19">
        <v>0.188547851312072</v>
      </c>
      <c r="AK13" s="19"/>
      <c r="AL13" s="19">
        <v>0.13600409072601299</v>
      </c>
      <c r="AM13" s="19">
        <v>8.8031090277915697E-2</v>
      </c>
      <c r="AN13" s="19">
        <v>6.4617317895734799E-2</v>
      </c>
      <c r="AO13" s="19">
        <v>4.8092638669130702E-2</v>
      </c>
      <c r="AP13" s="19">
        <v>3.9090143089036002E-2</v>
      </c>
      <c r="AQ13" s="19"/>
      <c r="AR13" s="19">
        <v>5.85253493138412E-2</v>
      </c>
      <c r="AS13" s="19"/>
      <c r="AT13" s="19">
        <v>8.0180568753850504E-2</v>
      </c>
      <c r="AU13" s="19"/>
      <c r="AV13" s="19">
        <v>4.2732077220063801E-2</v>
      </c>
      <c r="AW13" s="19"/>
      <c r="AX13" s="19">
        <v>5.6411673450784398E-2</v>
      </c>
      <c r="AY13" s="19">
        <v>3.61918852408388E-2</v>
      </c>
      <c r="AZ13" s="19"/>
      <c r="BA13" s="19">
        <v>0.134431150716566</v>
      </c>
      <c r="BB13" s="19">
        <v>7.0126013052955502E-2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226</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1077</v>
      </c>
      <c r="D7" s="10">
        <v>525</v>
      </c>
      <c r="E7" s="10">
        <v>550</v>
      </c>
      <c r="F7" s="10"/>
      <c r="G7" s="10">
        <v>147</v>
      </c>
      <c r="H7" s="10">
        <v>177</v>
      </c>
      <c r="I7" s="10">
        <v>187</v>
      </c>
      <c r="J7" s="10">
        <v>148</v>
      </c>
      <c r="K7" s="10">
        <v>183</v>
      </c>
      <c r="L7" s="10">
        <v>235</v>
      </c>
      <c r="M7" s="10"/>
      <c r="N7" s="10">
        <v>311</v>
      </c>
      <c r="O7" s="10">
        <v>280</v>
      </c>
      <c r="P7" s="10">
        <v>211</v>
      </c>
      <c r="Q7" s="10">
        <v>264</v>
      </c>
      <c r="R7" s="10"/>
      <c r="S7" s="10">
        <v>154</v>
      </c>
      <c r="T7" s="10">
        <v>174</v>
      </c>
      <c r="U7" s="10">
        <v>116</v>
      </c>
      <c r="V7" s="10">
        <v>62</v>
      </c>
      <c r="W7" s="10">
        <v>63</v>
      </c>
      <c r="X7" s="10">
        <v>111</v>
      </c>
      <c r="Y7" s="10">
        <v>96</v>
      </c>
      <c r="Z7" s="10">
        <v>40</v>
      </c>
      <c r="AA7" s="10">
        <v>117</v>
      </c>
      <c r="AB7" s="10">
        <v>75</v>
      </c>
      <c r="AC7" s="10">
        <v>49</v>
      </c>
      <c r="AD7" s="10">
        <v>20</v>
      </c>
      <c r="AE7" s="10"/>
      <c r="AF7" s="10">
        <v>360</v>
      </c>
      <c r="AG7" s="10">
        <v>181</v>
      </c>
      <c r="AH7" s="10">
        <v>103</v>
      </c>
      <c r="AI7" s="10">
        <v>63</v>
      </c>
      <c r="AJ7" s="10">
        <v>182</v>
      </c>
      <c r="AK7" s="10"/>
      <c r="AL7" s="10">
        <v>261</v>
      </c>
      <c r="AM7" s="10">
        <v>239</v>
      </c>
      <c r="AN7" s="10">
        <v>271</v>
      </c>
      <c r="AO7" s="10">
        <v>117</v>
      </c>
      <c r="AP7" s="10">
        <v>25</v>
      </c>
      <c r="AQ7" s="10"/>
      <c r="AR7" s="10">
        <v>151</v>
      </c>
      <c r="AS7" s="10"/>
      <c r="AT7" s="10">
        <v>71</v>
      </c>
      <c r="AU7" s="10"/>
      <c r="AV7" s="10">
        <v>80</v>
      </c>
      <c r="AW7" s="10"/>
      <c r="AX7" s="10">
        <v>62</v>
      </c>
      <c r="AY7" s="10">
        <v>258</v>
      </c>
      <c r="AZ7" s="10"/>
      <c r="BA7" s="10">
        <v>371</v>
      </c>
      <c r="BB7" s="10">
        <v>440</v>
      </c>
    </row>
    <row r="8" spans="2:54" ht="30" customHeight="1">
      <c r="B8" s="11" t="s">
        <v>84</v>
      </c>
      <c r="C8" s="11">
        <v>1075</v>
      </c>
      <c r="D8" s="11">
        <v>530</v>
      </c>
      <c r="E8" s="11">
        <v>543</v>
      </c>
      <c r="F8" s="11"/>
      <c r="G8" s="11">
        <v>149</v>
      </c>
      <c r="H8" s="11">
        <v>174</v>
      </c>
      <c r="I8" s="11">
        <v>182</v>
      </c>
      <c r="J8" s="11">
        <v>189</v>
      </c>
      <c r="K8" s="11">
        <v>162</v>
      </c>
      <c r="L8" s="11">
        <v>218</v>
      </c>
      <c r="M8" s="11"/>
      <c r="N8" s="11">
        <v>284</v>
      </c>
      <c r="O8" s="11">
        <v>271</v>
      </c>
      <c r="P8" s="11">
        <v>243</v>
      </c>
      <c r="Q8" s="11">
        <v>267</v>
      </c>
      <c r="R8" s="11"/>
      <c r="S8" s="11">
        <v>155</v>
      </c>
      <c r="T8" s="11">
        <v>145</v>
      </c>
      <c r="U8" s="11">
        <v>98</v>
      </c>
      <c r="V8" s="11">
        <v>85</v>
      </c>
      <c r="W8" s="11">
        <v>68</v>
      </c>
      <c r="X8" s="11">
        <v>92</v>
      </c>
      <c r="Y8" s="11">
        <v>99</v>
      </c>
      <c r="Z8" s="11">
        <v>39</v>
      </c>
      <c r="AA8" s="11">
        <v>122</v>
      </c>
      <c r="AB8" s="11">
        <v>94</v>
      </c>
      <c r="AC8" s="11">
        <v>51</v>
      </c>
      <c r="AD8" s="11">
        <v>26</v>
      </c>
      <c r="AE8" s="11"/>
      <c r="AF8" s="11">
        <v>358</v>
      </c>
      <c r="AG8" s="11">
        <v>177</v>
      </c>
      <c r="AH8" s="11">
        <v>103</v>
      </c>
      <c r="AI8" s="11">
        <v>64</v>
      </c>
      <c r="AJ8" s="11">
        <v>181</v>
      </c>
      <c r="AK8" s="11"/>
      <c r="AL8" s="11">
        <v>262</v>
      </c>
      <c r="AM8" s="11">
        <v>247</v>
      </c>
      <c r="AN8" s="11">
        <v>267</v>
      </c>
      <c r="AO8" s="11">
        <v>109</v>
      </c>
      <c r="AP8" s="11">
        <v>23</v>
      </c>
      <c r="AQ8" s="11"/>
      <c r="AR8" s="11">
        <v>148</v>
      </c>
      <c r="AS8" s="11"/>
      <c r="AT8" s="11">
        <v>71</v>
      </c>
      <c r="AU8" s="11"/>
      <c r="AV8" s="11">
        <v>77</v>
      </c>
      <c r="AW8" s="11"/>
      <c r="AX8" s="11">
        <v>60</v>
      </c>
      <c r="AY8" s="11">
        <v>259</v>
      </c>
      <c r="AZ8" s="11"/>
      <c r="BA8" s="11">
        <v>363</v>
      </c>
      <c r="BB8" s="11">
        <v>440</v>
      </c>
    </row>
    <row r="9" spans="2:54">
      <c r="B9" s="18" t="s">
        <v>216</v>
      </c>
      <c r="C9" s="17">
        <v>0.135914193318245</v>
      </c>
      <c r="D9" s="17">
        <v>0.16408067742160201</v>
      </c>
      <c r="E9" s="17">
        <v>0.107037616239572</v>
      </c>
      <c r="F9" s="17"/>
      <c r="G9" s="17">
        <v>0.123902719981</v>
      </c>
      <c r="H9" s="17">
        <v>0.18083278434377401</v>
      </c>
      <c r="I9" s="17">
        <v>0.158529966079689</v>
      </c>
      <c r="J9" s="17">
        <v>0.103961004136658</v>
      </c>
      <c r="K9" s="17">
        <v>0.13332302794342599</v>
      </c>
      <c r="L9" s="17">
        <v>0.119030158681334</v>
      </c>
      <c r="M9" s="17"/>
      <c r="N9" s="17">
        <v>0.192766868940178</v>
      </c>
      <c r="O9" s="17">
        <v>0.112683508588738</v>
      </c>
      <c r="P9" s="17">
        <v>9.09590943973618E-2</v>
      </c>
      <c r="Q9" s="17">
        <v>0.139822683758066</v>
      </c>
      <c r="R9" s="17"/>
      <c r="S9" s="17">
        <v>0.25698251930628202</v>
      </c>
      <c r="T9" s="17">
        <v>0.115454278382031</v>
      </c>
      <c r="U9" s="17">
        <v>0.16981163970020099</v>
      </c>
      <c r="V9" s="17">
        <v>7.7859934197553299E-2</v>
      </c>
      <c r="W9" s="17">
        <v>9.2553713104957303E-2</v>
      </c>
      <c r="X9" s="17">
        <v>0.117361597571062</v>
      </c>
      <c r="Y9" s="17">
        <v>8.6314607744066102E-2</v>
      </c>
      <c r="Z9" s="17">
        <v>0.12262289388877</v>
      </c>
      <c r="AA9" s="17">
        <v>9.7458559844885606E-2</v>
      </c>
      <c r="AB9" s="17">
        <v>0.13925745256881</v>
      </c>
      <c r="AC9" s="17">
        <v>0.180772936898807</v>
      </c>
      <c r="AD9" s="17">
        <v>5.9783007728211199E-2</v>
      </c>
      <c r="AE9" s="17"/>
      <c r="AF9" s="17">
        <v>0.200643981101499</v>
      </c>
      <c r="AG9" s="17">
        <v>0.13800572497023</v>
      </c>
      <c r="AH9" s="17">
        <v>8.8968767582463096E-2</v>
      </c>
      <c r="AI9" s="17">
        <v>0.14515506912624099</v>
      </c>
      <c r="AJ9" s="17">
        <v>8.6784485769530406E-2</v>
      </c>
      <c r="AK9" s="17"/>
      <c r="AL9" s="17">
        <v>9.6099053069622103E-2</v>
      </c>
      <c r="AM9" s="17">
        <v>7.3630948687248093E-2</v>
      </c>
      <c r="AN9" s="17">
        <v>0.169917827550502</v>
      </c>
      <c r="AO9" s="17">
        <v>0.25171819125689499</v>
      </c>
      <c r="AP9" s="17">
        <v>0.25264001005224501</v>
      </c>
      <c r="AQ9" s="17"/>
      <c r="AR9" s="17">
        <v>0.24566270792605299</v>
      </c>
      <c r="AS9" s="17"/>
      <c r="AT9" s="17">
        <v>0.265779954329941</v>
      </c>
      <c r="AU9" s="17"/>
      <c r="AV9" s="17">
        <v>0.27818201911309898</v>
      </c>
      <c r="AW9" s="17"/>
      <c r="AX9" s="17">
        <v>0.21561579020426599</v>
      </c>
      <c r="AY9" s="17">
        <v>0.186600716097374</v>
      </c>
      <c r="AZ9" s="17"/>
      <c r="BA9" s="17">
        <v>0.10848900333766801</v>
      </c>
      <c r="BB9" s="17">
        <v>0.15836276797016299</v>
      </c>
    </row>
    <row r="10" spans="2:54">
      <c r="B10" s="18" t="s">
        <v>217</v>
      </c>
      <c r="C10" s="17">
        <v>0.33831838613341703</v>
      </c>
      <c r="D10" s="17">
        <v>0.37353551210691799</v>
      </c>
      <c r="E10" s="17">
        <v>0.30327282490881402</v>
      </c>
      <c r="F10" s="17"/>
      <c r="G10" s="17">
        <v>0.39076419339882401</v>
      </c>
      <c r="H10" s="17">
        <v>0.35697457348214001</v>
      </c>
      <c r="I10" s="17">
        <v>0.32487471288839498</v>
      </c>
      <c r="J10" s="17">
        <v>0.30146292859669099</v>
      </c>
      <c r="K10" s="17">
        <v>0.33069789308883701</v>
      </c>
      <c r="L10" s="17">
        <v>0.33642840511287703</v>
      </c>
      <c r="M10" s="17"/>
      <c r="N10" s="17">
        <v>0.39828416892038299</v>
      </c>
      <c r="O10" s="17">
        <v>0.384293556537736</v>
      </c>
      <c r="P10" s="17">
        <v>0.30986851975148999</v>
      </c>
      <c r="Q10" s="17">
        <v>0.25826699197518299</v>
      </c>
      <c r="R10" s="17"/>
      <c r="S10" s="17">
        <v>0.26856389230587402</v>
      </c>
      <c r="T10" s="17">
        <v>0.31981752278611703</v>
      </c>
      <c r="U10" s="17">
        <v>0.29692890618833001</v>
      </c>
      <c r="V10" s="17">
        <v>0.387243150451132</v>
      </c>
      <c r="W10" s="17">
        <v>0.32054515835997799</v>
      </c>
      <c r="X10" s="17">
        <v>0.32864831824630097</v>
      </c>
      <c r="Y10" s="17">
        <v>0.34428312128019101</v>
      </c>
      <c r="Z10" s="17">
        <v>0.46937587937112801</v>
      </c>
      <c r="AA10" s="17">
        <v>0.43246362853919201</v>
      </c>
      <c r="AB10" s="17">
        <v>0.29465677186762501</v>
      </c>
      <c r="AC10" s="17">
        <v>0.35525181740456002</v>
      </c>
      <c r="AD10" s="17">
        <v>0.39717253411749798</v>
      </c>
      <c r="AE10" s="17"/>
      <c r="AF10" s="17">
        <v>0.379535482921038</v>
      </c>
      <c r="AG10" s="17">
        <v>0.248034428111156</v>
      </c>
      <c r="AH10" s="17">
        <v>0.385249670645542</v>
      </c>
      <c r="AI10" s="17">
        <v>0.48075574818205402</v>
      </c>
      <c r="AJ10" s="17">
        <v>0.302521352839002</v>
      </c>
      <c r="AK10" s="17"/>
      <c r="AL10" s="17">
        <v>0.29542582839153703</v>
      </c>
      <c r="AM10" s="17">
        <v>0.36593192947431802</v>
      </c>
      <c r="AN10" s="17">
        <v>0.41164977772039502</v>
      </c>
      <c r="AO10" s="17">
        <v>0.30542938867379099</v>
      </c>
      <c r="AP10" s="17">
        <v>0.317792406877002</v>
      </c>
      <c r="AQ10" s="17"/>
      <c r="AR10" s="17">
        <v>0.31844539679568501</v>
      </c>
      <c r="AS10" s="17"/>
      <c r="AT10" s="17">
        <v>0.32952442835771101</v>
      </c>
      <c r="AU10" s="17"/>
      <c r="AV10" s="17">
        <v>0.30208109124693</v>
      </c>
      <c r="AW10" s="17"/>
      <c r="AX10" s="17">
        <v>0.39035000544293602</v>
      </c>
      <c r="AY10" s="17">
        <v>0.36094171188198498</v>
      </c>
      <c r="AZ10" s="17"/>
      <c r="BA10" s="17">
        <v>0.316376395768311</v>
      </c>
      <c r="BB10" s="17">
        <v>0.372738248918834</v>
      </c>
    </row>
    <row r="11" spans="2:54">
      <c r="B11" s="18" t="s">
        <v>218</v>
      </c>
      <c r="C11" s="17">
        <v>0.23511349470518</v>
      </c>
      <c r="D11" s="17">
        <v>0.209497434179132</v>
      </c>
      <c r="E11" s="17">
        <v>0.26103711592172801</v>
      </c>
      <c r="F11" s="17"/>
      <c r="G11" s="17">
        <v>0.18116426888672699</v>
      </c>
      <c r="H11" s="17">
        <v>0.165415803980245</v>
      </c>
      <c r="I11" s="17">
        <v>0.19100720149452199</v>
      </c>
      <c r="J11" s="17">
        <v>0.24429793073870101</v>
      </c>
      <c r="K11" s="17">
        <v>0.30252599889614701</v>
      </c>
      <c r="L11" s="17">
        <v>0.306351029913352</v>
      </c>
      <c r="M11" s="17"/>
      <c r="N11" s="17">
        <v>0.186386226996133</v>
      </c>
      <c r="O11" s="17">
        <v>0.22153214009796199</v>
      </c>
      <c r="P11" s="17">
        <v>0.24199031946258301</v>
      </c>
      <c r="Q11" s="17">
        <v>0.29592412994871597</v>
      </c>
      <c r="R11" s="17"/>
      <c r="S11" s="17">
        <v>0.22006270350194701</v>
      </c>
      <c r="T11" s="17">
        <v>0.28331993095923902</v>
      </c>
      <c r="U11" s="17">
        <v>0.27235100608215801</v>
      </c>
      <c r="V11" s="17">
        <v>0.12536829723902701</v>
      </c>
      <c r="W11" s="17">
        <v>0.26282514689779701</v>
      </c>
      <c r="X11" s="17">
        <v>0.30315736616258399</v>
      </c>
      <c r="Y11" s="17">
        <v>0.21027071826732499</v>
      </c>
      <c r="Z11" s="17">
        <v>0.22591739608153699</v>
      </c>
      <c r="AA11" s="17">
        <v>0.22112631154170001</v>
      </c>
      <c r="AB11" s="17">
        <v>0.27146115651240799</v>
      </c>
      <c r="AC11" s="17">
        <v>0.17502442567920801</v>
      </c>
      <c r="AD11" s="17">
        <v>0.119403643439231</v>
      </c>
      <c r="AE11" s="17"/>
      <c r="AF11" s="17">
        <v>0.204546549140115</v>
      </c>
      <c r="AG11" s="17">
        <v>0.29096913754763698</v>
      </c>
      <c r="AH11" s="17">
        <v>0.299435504587858</v>
      </c>
      <c r="AI11" s="17">
        <v>0.17785102787929</v>
      </c>
      <c r="AJ11" s="17">
        <v>0.178891387725225</v>
      </c>
      <c r="AK11" s="17"/>
      <c r="AL11" s="17">
        <v>0.26760305454366901</v>
      </c>
      <c r="AM11" s="17">
        <v>0.21826545508171399</v>
      </c>
      <c r="AN11" s="17">
        <v>0.21669519084333</v>
      </c>
      <c r="AO11" s="17">
        <v>0.169282013687657</v>
      </c>
      <c r="AP11" s="17">
        <v>0.27975818153232601</v>
      </c>
      <c r="AQ11" s="17"/>
      <c r="AR11" s="17">
        <v>0.207563835082613</v>
      </c>
      <c r="AS11" s="17"/>
      <c r="AT11" s="17">
        <v>0.14574527758778699</v>
      </c>
      <c r="AU11" s="17"/>
      <c r="AV11" s="17">
        <v>0.21003747609641801</v>
      </c>
      <c r="AW11" s="17"/>
      <c r="AX11" s="17">
        <v>0.19663798074480801</v>
      </c>
      <c r="AY11" s="17">
        <v>0.21494830047625901</v>
      </c>
      <c r="AZ11" s="17"/>
      <c r="BA11" s="17">
        <v>0.25331927869481302</v>
      </c>
      <c r="BB11" s="17">
        <v>0.221663764770792</v>
      </c>
    </row>
    <row r="12" spans="2:54">
      <c r="B12" s="18" t="s">
        <v>219</v>
      </c>
      <c r="C12" s="17">
        <v>0.206793282767917</v>
      </c>
      <c r="D12" s="17">
        <v>0.16012043566929601</v>
      </c>
      <c r="E12" s="17">
        <v>0.25314598223451401</v>
      </c>
      <c r="F12" s="17"/>
      <c r="G12" s="17">
        <v>0.22904689754184299</v>
      </c>
      <c r="H12" s="17">
        <v>0.248184622520816</v>
      </c>
      <c r="I12" s="17">
        <v>0.27764430047456501</v>
      </c>
      <c r="J12" s="17">
        <v>0.23787807028257801</v>
      </c>
      <c r="K12" s="17">
        <v>0.135442028025344</v>
      </c>
      <c r="L12" s="17">
        <v>0.125466759154122</v>
      </c>
      <c r="M12" s="17"/>
      <c r="N12" s="17">
        <v>0.166529707642877</v>
      </c>
      <c r="O12" s="17">
        <v>0.19924959035407599</v>
      </c>
      <c r="P12" s="17">
        <v>0.252942492772392</v>
      </c>
      <c r="Q12" s="17">
        <v>0.21559725316735201</v>
      </c>
      <c r="R12" s="17"/>
      <c r="S12" s="17">
        <v>0.196329867046868</v>
      </c>
      <c r="T12" s="17">
        <v>0.180436940646478</v>
      </c>
      <c r="U12" s="17">
        <v>0.18916024933279399</v>
      </c>
      <c r="V12" s="17">
        <v>0.24445514367438501</v>
      </c>
      <c r="W12" s="17">
        <v>0.251229107979341</v>
      </c>
      <c r="X12" s="17">
        <v>0.189186059719919</v>
      </c>
      <c r="Y12" s="17">
        <v>0.255197907476996</v>
      </c>
      <c r="Z12" s="17">
        <v>0.132375714831105</v>
      </c>
      <c r="AA12" s="17">
        <v>0.161559900690004</v>
      </c>
      <c r="AB12" s="17">
        <v>0.25570928417597499</v>
      </c>
      <c r="AC12" s="17">
        <v>0.24205821626979701</v>
      </c>
      <c r="AD12" s="17">
        <v>0.20065492053357201</v>
      </c>
      <c r="AE12" s="17"/>
      <c r="AF12" s="17">
        <v>0.18416359166151</v>
      </c>
      <c r="AG12" s="17">
        <v>0.21736465013734399</v>
      </c>
      <c r="AH12" s="17">
        <v>0.14661258337088801</v>
      </c>
      <c r="AI12" s="17">
        <v>0.17120879279562001</v>
      </c>
      <c r="AJ12" s="17">
        <v>0.25899522380426898</v>
      </c>
      <c r="AK12" s="17"/>
      <c r="AL12" s="17">
        <v>0.23527228827535401</v>
      </c>
      <c r="AM12" s="17">
        <v>0.24694382625293701</v>
      </c>
      <c r="AN12" s="17">
        <v>0.14805027959564701</v>
      </c>
      <c r="AO12" s="17">
        <v>0.21731534716347101</v>
      </c>
      <c r="AP12" s="17">
        <v>0.110719258449392</v>
      </c>
      <c r="AQ12" s="17"/>
      <c r="AR12" s="17">
        <v>0.201563196383993</v>
      </c>
      <c r="AS12" s="17"/>
      <c r="AT12" s="17">
        <v>0.21593153461282499</v>
      </c>
      <c r="AU12" s="17"/>
      <c r="AV12" s="17">
        <v>0.18032944445592</v>
      </c>
      <c r="AW12" s="17"/>
      <c r="AX12" s="17">
        <v>0.16913032336721601</v>
      </c>
      <c r="AY12" s="17">
        <v>0.20720966025485499</v>
      </c>
      <c r="AZ12" s="17"/>
      <c r="BA12" s="17">
        <v>0.20032428601581501</v>
      </c>
      <c r="BB12" s="17">
        <v>0.19597023173123401</v>
      </c>
    </row>
    <row r="13" spans="2:54">
      <c r="B13" s="18" t="s">
        <v>220</v>
      </c>
      <c r="C13" s="19">
        <v>8.3860643075241395E-2</v>
      </c>
      <c r="D13" s="19">
        <v>9.2765940623052295E-2</v>
      </c>
      <c r="E13" s="19">
        <v>7.5506460695371799E-2</v>
      </c>
      <c r="F13" s="19"/>
      <c r="G13" s="19">
        <v>7.5121920191605504E-2</v>
      </c>
      <c r="H13" s="19">
        <v>4.8592215673025498E-2</v>
      </c>
      <c r="I13" s="19">
        <v>4.7943819062828803E-2</v>
      </c>
      <c r="J13" s="19">
        <v>0.11240006624537301</v>
      </c>
      <c r="K13" s="19">
        <v>9.8011052046245703E-2</v>
      </c>
      <c r="L13" s="19">
        <v>0.11272364713831599</v>
      </c>
      <c r="M13" s="19"/>
      <c r="N13" s="19">
        <v>5.6033027500427803E-2</v>
      </c>
      <c r="O13" s="19">
        <v>8.2241204421488107E-2</v>
      </c>
      <c r="P13" s="19">
        <v>0.104239573616174</v>
      </c>
      <c r="Q13" s="19">
        <v>9.0388941150682994E-2</v>
      </c>
      <c r="R13" s="19"/>
      <c r="S13" s="19">
        <v>5.8061017839028999E-2</v>
      </c>
      <c r="T13" s="19">
        <v>0.100971327226136</v>
      </c>
      <c r="U13" s="19">
        <v>7.1748198696516496E-2</v>
      </c>
      <c r="V13" s="19">
        <v>0.16507347443790299</v>
      </c>
      <c r="W13" s="19">
        <v>7.28468736579264E-2</v>
      </c>
      <c r="X13" s="19">
        <v>6.1646658300133599E-2</v>
      </c>
      <c r="Y13" s="19">
        <v>0.103933645231423</v>
      </c>
      <c r="Z13" s="19">
        <v>4.9708115827460798E-2</v>
      </c>
      <c r="AA13" s="19">
        <v>8.7391599384218796E-2</v>
      </c>
      <c r="AB13" s="19">
        <v>3.8915334875181402E-2</v>
      </c>
      <c r="AC13" s="19">
        <v>4.6892603747627701E-2</v>
      </c>
      <c r="AD13" s="19">
        <v>0.22298589418148801</v>
      </c>
      <c r="AE13" s="19"/>
      <c r="AF13" s="19">
        <v>3.11103951758375E-2</v>
      </c>
      <c r="AG13" s="19">
        <v>0.105626059233634</v>
      </c>
      <c r="AH13" s="19">
        <v>7.9733473813248704E-2</v>
      </c>
      <c r="AI13" s="19">
        <v>2.5029362016795599E-2</v>
      </c>
      <c r="AJ13" s="19">
        <v>0.172807549861974</v>
      </c>
      <c r="AK13" s="19"/>
      <c r="AL13" s="19">
        <v>0.105599775719818</v>
      </c>
      <c r="AM13" s="19">
        <v>9.5227840503783204E-2</v>
      </c>
      <c r="AN13" s="19">
        <v>5.3686924290125899E-2</v>
      </c>
      <c r="AO13" s="19">
        <v>5.6255059218185202E-2</v>
      </c>
      <c r="AP13" s="19">
        <v>3.9090143089036002E-2</v>
      </c>
      <c r="AQ13" s="19"/>
      <c r="AR13" s="19">
        <v>2.6764863811655399E-2</v>
      </c>
      <c r="AS13" s="19"/>
      <c r="AT13" s="19">
        <v>4.30188051117356E-2</v>
      </c>
      <c r="AU13" s="19"/>
      <c r="AV13" s="19">
        <v>2.9369969087632099E-2</v>
      </c>
      <c r="AW13" s="19"/>
      <c r="AX13" s="19">
        <v>2.8265900240773901E-2</v>
      </c>
      <c r="AY13" s="19">
        <v>3.0299611289526501E-2</v>
      </c>
      <c r="AZ13" s="19"/>
      <c r="BA13" s="19">
        <v>0.12149103618339401</v>
      </c>
      <c r="BB13" s="19">
        <v>5.1264986608976798E-2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227</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1077</v>
      </c>
      <c r="D7" s="10">
        <v>525</v>
      </c>
      <c r="E7" s="10">
        <v>550</v>
      </c>
      <c r="F7" s="10"/>
      <c r="G7" s="10">
        <v>147</v>
      </c>
      <c r="H7" s="10">
        <v>177</v>
      </c>
      <c r="I7" s="10">
        <v>187</v>
      </c>
      <c r="J7" s="10">
        <v>148</v>
      </c>
      <c r="K7" s="10">
        <v>183</v>
      </c>
      <c r="L7" s="10">
        <v>235</v>
      </c>
      <c r="M7" s="10"/>
      <c r="N7" s="10">
        <v>311</v>
      </c>
      <c r="O7" s="10">
        <v>280</v>
      </c>
      <c r="P7" s="10">
        <v>211</v>
      </c>
      <c r="Q7" s="10">
        <v>264</v>
      </c>
      <c r="R7" s="10"/>
      <c r="S7" s="10">
        <v>154</v>
      </c>
      <c r="T7" s="10">
        <v>174</v>
      </c>
      <c r="U7" s="10">
        <v>116</v>
      </c>
      <c r="V7" s="10">
        <v>62</v>
      </c>
      <c r="W7" s="10">
        <v>63</v>
      </c>
      <c r="X7" s="10">
        <v>111</v>
      </c>
      <c r="Y7" s="10">
        <v>96</v>
      </c>
      <c r="Z7" s="10">
        <v>40</v>
      </c>
      <c r="AA7" s="10">
        <v>117</v>
      </c>
      <c r="AB7" s="10">
        <v>75</v>
      </c>
      <c r="AC7" s="10">
        <v>49</v>
      </c>
      <c r="AD7" s="10">
        <v>20</v>
      </c>
      <c r="AE7" s="10"/>
      <c r="AF7" s="10">
        <v>360</v>
      </c>
      <c r="AG7" s="10">
        <v>181</v>
      </c>
      <c r="AH7" s="10">
        <v>103</v>
      </c>
      <c r="AI7" s="10">
        <v>63</v>
      </c>
      <c r="AJ7" s="10">
        <v>182</v>
      </c>
      <c r="AK7" s="10"/>
      <c r="AL7" s="10">
        <v>261</v>
      </c>
      <c r="AM7" s="10">
        <v>239</v>
      </c>
      <c r="AN7" s="10">
        <v>271</v>
      </c>
      <c r="AO7" s="10">
        <v>117</v>
      </c>
      <c r="AP7" s="10">
        <v>25</v>
      </c>
      <c r="AQ7" s="10"/>
      <c r="AR7" s="10">
        <v>151</v>
      </c>
      <c r="AS7" s="10"/>
      <c r="AT7" s="10">
        <v>71</v>
      </c>
      <c r="AU7" s="10"/>
      <c r="AV7" s="10">
        <v>80</v>
      </c>
      <c r="AW7" s="10"/>
      <c r="AX7" s="10">
        <v>62</v>
      </c>
      <c r="AY7" s="10">
        <v>258</v>
      </c>
      <c r="AZ7" s="10"/>
      <c r="BA7" s="10">
        <v>371</v>
      </c>
      <c r="BB7" s="10">
        <v>440</v>
      </c>
    </row>
    <row r="8" spans="2:54" ht="30" customHeight="1">
      <c r="B8" s="11" t="s">
        <v>84</v>
      </c>
      <c r="C8" s="11">
        <v>1075</v>
      </c>
      <c r="D8" s="11">
        <v>530</v>
      </c>
      <c r="E8" s="11">
        <v>543</v>
      </c>
      <c r="F8" s="11"/>
      <c r="G8" s="11">
        <v>149</v>
      </c>
      <c r="H8" s="11">
        <v>174</v>
      </c>
      <c r="I8" s="11">
        <v>182</v>
      </c>
      <c r="J8" s="11">
        <v>189</v>
      </c>
      <c r="K8" s="11">
        <v>162</v>
      </c>
      <c r="L8" s="11">
        <v>218</v>
      </c>
      <c r="M8" s="11"/>
      <c r="N8" s="11">
        <v>284</v>
      </c>
      <c r="O8" s="11">
        <v>271</v>
      </c>
      <c r="P8" s="11">
        <v>243</v>
      </c>
      <c r="Q8" s="11">
        <v>267</v>
      </c>
      <c r="R8" s="11"/>
      <c r="S8" s="11">
        <v>155</v>
      </c>
      <c r="T8" s="11">
        <v>145</v>
      </c>
      <c r="U8" s="11">
        <v>98</v>
      </c>
      <c r="V8" s="11">
        <v>85</v>
      </c>
      <c r="W8" s="11">
        <v>68</v>
      </c>
      <c r="X8" s="11">
        <v>92</v>
      </c>
      <c r="Y8" s="11">
        <v>99</v>
      </c>
      <c r="Z8" s="11">
        <v>39</v>
      </c>
      <c r="AA8" s="11">
        <v>122</v>
      </c>
      <c r="AB8" s="11">
        <v>94</v>
      </c>
      <c r="AC8" s="11">
        <v>51</v>
      </c>
      <c r="AD8" s="11">
        <v>26</v>
      </c>
      <c r="AE8" s="11"/>
      <c r="AF8" s="11">
        <v>358</v>
      </c>
      <c r="AG8" s="11">
        <v>177</v>
      </c>
      <c r="AH8" s="11">
        <v>103</v>
      </c>
      <c r="AI8" s="11">
        <v>64</v>
      </c>
      <c r="AJ8" s="11">
        <v>181</v>
      </c>
      <c r="AK8" s="11"/>
      <c r="AL8" s="11">
        <v>262</v>
      </c>
      <c r="AM8" s="11">
        <v>247</v>
      </c>
      <c r="AN8" s="11">
        <v>267</v>
      </c>
      <c r="AO8" s="11">
        <v>109</v>
      </c>
      <c r="AP8" s="11">
        <v>23</v>
      </c>
      <c r="AQ8" s="11"/>
      <c r="AR8" s="11">
        <v>148</v>
      </c>
      <c r="AS8" s="11"/>
      <c r="AT8" s="11">
        <v>71</v>
      </c>
      <c r="AU8" s="11"/>
      <c r="AV8" s="11">
        <v>77</v>
      </c>
      <c r="AW8" s="11"/>
      <c r="AX8" s="11">
        <v>60</v>
      </c>
      <c r="AY8" s="11">
        <v>259</v>
      </c>
      <c r="AZ8" s="11"/>
      <c r="BA8" s="11">
        <v>363</v>
      </c>
      <c r="BB8" s="11">
        <v>440</v>
      </c>
    </row>
    <row r="9" spans="2:54">
      <c r="B9" s="18" t="s">
        <v>216</v>
      </c>
      <c r="C9" s="17">
        <v>0.14982989876960601</v>
      </c>
      <c r="D9" s="17">
        <v>0.17264760001448501</v>
      </c>
      <c r="E9" s="17">
        <v>0.12622653954712401</v>
      </c>
      <c r="F9" s="17"/>
      <c r="G9" s="17">
        <v>0.15325484944772599</v>
      </c>
      <c r="H9" s="17">
        <v>0.173033731635402</v>
      </c>
      <c r="I9" s="17">
        <v>0.16490139765299899</v>
      </c>
      <c r="J9" s="17">
        <v>0.114313275762985</v>
      </c>
      <c r="K9" s="17">
        <v>0.163558450791085</v>
      </c>
      <c r="L9" s="17">
        <v>0.13694717420917099</v>
      </c>
      <c r="M9" s="17"/>
      <c r="N9" s="17">
        <v>0.21287135831589099</v>
      </c>
      <c r="O9" s="17">
        <v>0.15738763728413899</v>
      </c>
      <c r="P9" s="17">
        <v>0.10144005782693</v>
      </c>
      <c r="Q9" s="17">
        <v>0.11954240350170101</v>
      </c>
      <c r="R9" s="17"/>
      <c r="S9" s="17">
        <v>0.25460818874510099</v>
      </c>
      <c r="T9" s="17">
        <v>0.14717595390268801</v>
      </c>
      <c r="U9" s="17">
        <v>0.174948029463008</v>
      </c>
      <c r="V9" s="17">
        <v>0.16048029494374</v>
      </c>
      <c r="W9" s="17">
        <v>9.0685660321324593E-2</v>
      </c>
      <c r="X9" s="17">
        <v>0.15890272385610699</v>
      </c>
      <c r="Y9" s="17">
        <v>9.3948293707043495E-2</v>
      </c>
      <c r="Z9" s="17">
        <v>0.14847879746267001</v>
      </c>
      <c r="AA9" s="17">
        <v>0.117363524679481</v>
      </c>
      <c r="AB9" s="17">
        <v>7.92912717612759E-2</v>
      </c>
      <c r="AC9" s="17">
        <v>0.12418733968814399</v>
      </c>
      <c r="AD9" s="17">
        <v>0.20578406947651401</v>
      </c>
      <c r="AE9" s="17"/>
      <c r="AF9" s="17">
        <v>0.229936956559321</v>
      </c>
      <c r="AG9" s="17">
        <v>0.123337791108664</v>
      </c>
      <c r="AH9" s="17">
        <v>9.6428442756558597E-2</v>
      </c>
      <c r="AI9" s="17">
        <v>0.17745434156930301</v>
      </c>
      <c r="AJ9" s="17">
        <v>9.3877428053947803E-2</v>
      </c>
      <c r="AK9" s="17"/>
      <c r="AL9" s="17">
        <v>0.11657585146758299</v>
      </c>
      <c r="AM9" s="17">
        <v>9.5308584694724294E-2</v>
      </c>
      <c r="AN9" s="17">
        <v>0.211561677779316</v>
      </c>
      <c r="AO9" s="17">
        <v>0.22282576931107601</v>
      </c>
      <c r="AP9" s="17">
        <v>0.25204901130532398</v>
      </c>
      <c r="AQ9" s="17"/>
      <c r="AR9" s="17">
        <v>0.222690964067115</v>
      </c>
      <c r="AS9" s="17"/>
      <c r="AT9" s="17">
        <v>0.195183223166742</v>
      </c>
      <c r="AU9" s="17"/>
      <c r="AV9" s="17">
        <v>0.311059014340134</v>
      </c>
      <c r="AW9" s="17"/>
      <c r="AX9" s="17">
        <v>0.17857500070830001</v>
      </c>
      <c r="AY9" s="17">
        <v>0.20826903851014</v>
      </c>
      <c r="AZ9" s="17"/>
      <c r="BA9" s="17">
        <v>0.11892505679132701</v>
      </c>
      <c r="BB9" s="17">
        <v>0.170835258800898</v>
      </c>
    </row>
    <row r="10" spans="2:54">
      <c r="B10" s="18" t="s">
        <v>217</v>
      </c>
      <c r="C10" s="17">
        <v>0.401848345140632</v>
      </c>
      <c r="D10" s="17">
        <v>0.43023486268833699</v>
      </c>
      <c r="E10" s="17">
        <v>0.37371872709760701</v>
      </c>
      <c r="F10" s="17"/>
      <c r="G10" s="17">
        <v>0.43201873304849497</v>
      </c>
      <c r="H10" s="17">
        <v>0.45280667124329599</v>
      </c>
      <c r="I10" s="17">
        <v>0.399992326613198</v>
      </c>
      <c r="J10" s="17">
        <v>0.37480603195315898</v>
      </c>
      <c r="K10" s="17">
        <v>0.38029075156473802</v>
      </c>
      <c r="L10" s="17">
        <v>0.38161167468863399</v>
      </c>
      <c r="M10" s="17"/>
      <c r="N10" s="17">
        <v>0.44819465698392802</v>
      </c>
      <c r="O10" s="17">
        <v>0.38561150246245102</v>
      </c>
      <c r="P10" s="17">
        <v>0.421853769522685</v>
      </c>
      <c r="Q10" s="17">
        <v>0.35383733275058599</v>
      </c>
      <c r="R10" s="17"/>
      <c r="S10" s="17">
        <v>0.38908811108795999</v>
      </c>
      <c r="T10" s="17">
        <v>0.41933883993561</v>
      </c>
      <c r="U10" s="17">
        <v>0.40454186316630297</v>
      </c>
      <c r="V10" s="17">
        <v>0.31102129309223497</v>
      </c>
      <c r="W10" s="17">
        <v>0.43647403763266002</v>
      </c>
      <c r="X10" s="17">
        <v>0.31266177700939002</v>
      </c>
      <c r="Y10" s="17">
        <v>0.42295630663764799</v>
      </c>
      <c r="Z10" s="17">
        <v>0.43108777598879999</v>
      </c>
      <c r="AA10" s="17">
        <v>0.48221849380278498</v>
      </c>
      <c r="AB10" s="17">
        <v>0.418565723019858</v>
      </c>
      <c r="AC10" s="17">
        <v>0.42432916711164997</v>
      </c>
      <c r="AD10" s="17">
        <v>0.28639593055544399</v>
      </c>
      <c r="AE10" s="17"/>
      <c r="AF10" s="17">
        <v>0.48556763270733999</v>
      </c>
      <c r="AG10" s="17">
        <v>0.34861261807664601</v>
      </c>
      <c r="AH10" s="17">
        <v>0.49828158236668102</v>
      </c>
      <c r="AI10" s="17">
        <v>0.39496069831334002</v>
      </c>
      <c r="AJ10" s="17">
        <v>0.31402140918841598</v>
      </c>
      <c r="AK10" s="17"/>
      <c r="AL10" s="17">
        <v>0.32058499261072498</v>
      </c>
      <c r="AM10" s="17">
        <v>0.425048348758508</v>
      </c>
      <c r="AN10" s="17">
        <v>0.47744171710241401</v>
      </c>
      <c r="AO10" s="17">
        <v>0.45638580061501899</v>
      </c>
      <c r="AP10" s="17">
        <v>0.39275570342036098</v>
      </c>
      <c r="AQ10" s="17"/>
      <c r="AR10" s="17">
        <v>0.42635789866555501</v>
      </c>
      <c r="AS10" s="17"/>
      <c r="AT10" s="17">
        <v>0.462812194943509</v>
      </c>
      <c r="AU10" s="17"/>
      <c r="AV10" s="17">
        <v>0.38256364316924801</v>
      </c>
      <c r="AW10" s="17"/>
      <c r="AX10" s="17">
        <v>0.52070859530013702</v>
      </c>
      <c r="AY10" s="17">
        <v>0.464279482672317</v>
      </c>
      <c r="AZ10" s="17"/>
      <c r="BA10" s="17">
        <v>0.35570721039348602</v>
      </c>
      <c r="BB10" s="17">
        <v>0.43987082341212302</v>
      </c>
    </row>
    <row r="11" spans="2:54">
      <c r="B11" s="18" t="s">
        <v>218</v>
      </c>
      <c r="C11" s="17">
        <v>0.199306926747049</v>
      </c>
      <c r="D11" s="17">
        <v>0.180395805801917</v>
      </c>
      <c r="E11" s="17">
        <v>0.21854736440451</v>
      </c>
      <c r="F11" s="17"/>
      <c r="G11" s="17">
        <v>0.17789304966803601</v>
      </c>
      <c r="H11" s="17">
        <v>0.170406776254444</v>
      </c>
      <c r="I11" s="17">
        <v>0.184590053723939</v>
      </c>
      <c r="J11" s="17">
        <v>0.239239798171097</v>
      </c>
      <c r="K11" s="17">
        <v>0.193813110897988</v>
      </c>
      <c r="L11" s="17">
        <v>0.218785120043124</v>
      </c>
      <c r="M11" s="17"/>
      <c r="N11" s="17">
        <v>0.15310404084742699</v>
      </c>
      <c r="O11" s="17">
        <v>0.200918972015562</v>
      </c>
      <c r="P11" s="17">
        <v>0.20408346133153599</v>
      </c>
      <c r="Q11" s="17">
        <v>0.238535720934653</v>
      </c>
      <c r="R11" s="17"/>
      <c r="S11" s="17">
        <v>0.17066224389613299</v>
      </c>
      <c r="T11" s="17">
        <v>0.17936493589369301</v>
      </c>
      <c r="U11" s="17">
        <v>0.246195527051213</v>
      </c>
      <c r="V11" s="17">
        <v>0.192418224931862</v>
      </c>
      <c r="W11" s="17">
        <v>0.15377503038852799</v>
      </c>
      <c r="X11" s="17">
        <v>0.294819005985057</v>
      </c>
      <c r="Y11" s="17">
        <v>0.178155703053992</v>
      </c>
      <c r="Z11" s="17">
        <v>0.162081898727399</v>
      </c>
      <c r="AA11" s="17">
        <v>0.185108469720351</v>
      </c>
      <c r="AB11" s="17">
        <v>0.28307429534148998</v>
      </c>
      <c r="AC11" s="17">
        <v>0.15109003481459199</v>
      </c>
      <c r="AD11" s="17">
        <v>0.10294840396655899</v>
      </c>
      <c r="AE11" s="17"/>
      <c r="AF11" s="17">
        <v>0.13724343387357099</v>
      </c>
      <c r="AG11" s="17">
        <v>0.22828387574108799</v>
      </c>
      <c r="AH11" s="17">
        <v>0.20951378098617601</v>
      </c>
      <c r="AI11" s="17">
        <v>0.23099739080051099</v>
      </c>
      <c r="AJ11" s="17">
        <v>0.22186509213070199</v>
      </c>
      <c r="AK11" s="17"/>
      <c r="AL11" s="17">
        <v>0.21961367190469699</v>
      </c>
      <c r="AM11" s="17">
        <v>0.23056700218451601</v>
      </c>
      <c r="AN11" s="17">
        <v>0.15061845116063999</v>
      </c>
      <c r="AO11" s="17">
        <v>0.11473648204856</v>
      </c>
      <c r="AP11" s="17">
        <v>0.16592503591329699</v>
      </c>
      <c r="AQ11" s="17"/>
      <c r="AR11" s="17">
        <v>0.16636630869702601</v>
      </c>
      <c r="AS11" s="17"/>
      <c r="AT11" s="17">
        <v>0.12410485044196599</v>
      </c>
      <c r="AU11" s="17"/>
      <c r="AV11" s="17">
        <v>0.164075528661278</v>
      </c>
      <c r="AW11" s="17"/>
      <c r="AX11" s="17">
        <v>0.123261709846329</v>
      </c>
      <c r="AY11" s="17">
        <v>0.17483580683166799</v>
      </c>
      <c r="AZ11" s="17"/>
      <c r="BA11" s="17">
        <v>0.23144211839363099</v>
      </c>
      <c r="BB11" s="17">
        <v>0.19058702107624401</v>
      </c>
    </row>
    <row r="12" spans="2:54">
      <c r="B12" s="18" t="s">
        <v>219</v>
      </c>
      <c r="C12" s="17">
        <v>0.161121865013165</v>
      </c>
      <c r="D12" s="17">
        <v>0.12289582493920299</v>
      </c>
      <c r="E12" s="17">
        <v>0.199052929391422</v>
      </c>
      <c r="F12" s="17"/>
      <c r="G12" s="17">
        <v>0.15595008647737299</v>
      </c>
      <c r="H12" s="17">
        <v>0.154220715806998</v>
      </c>
      <c r="I12" s="17">
        <v>0.17283022453961</v>
      </c>
      <c r="J12" s="17">
        <v>0.19473306366807</v>
      </c>
      <c r="K12" s="17">
        <v>0.14847937901373301</v>
      </c>
      <c r="L12" s="17">
        <v>0.14063594761923101</v>
      </c>
      <c r="M12" s="17"/>
      <c r="N12" s="17">
        <v>0.117132321538419</v>
      </c>
      <c r="O12" s="17">
        <v>0.18973424121024501</v>
      </c>
      <c r="P12" s="17">
        <v>0.18021809353288301</v>
      </c>
      <c r="Q12" s="17">
        <v>0.165243508932295</v>
      </c>
      <c r="R12" s="17"/>
      <c r="S12" s="17">
        <v>0.15572337529529501</v>
      </c>
      <c r="T12" s="17">
        <v>0.14888749979495799</v>
      </c>
      <c r="U12" s="17">
        <v>7.5885009846358598E-2</v>
      </c>
      <c r="V12" s="17">
        <v>0.17319110924179201</v>
      </c>
      <c r="W12" s="17">
        <v>0.24807710628106899</v>
      </c>
      <c r="X12" s="17">
        <v>0.17384024804696099</v>
      </c>
      <c r="Y12" s="17">
        <v>0.178472365980513</v>
      </c>
      <c r="Z12" s="17">
        <v>0.23150838518240099</v>
      </c>
      <c r="AA12" s="17">
        <v>0.12675637950260901</v>
      </c>
      <c r="AB12" s="17">
        <v>0.13897504262851099</v>
      </c>
      <c r="AC12" s="17">
        <v>0.17494850054675201</v>
      </c>
      <c r="AD12" s="17">
        <v>0.31071951989636798</v>
      </c>
      <c r="AE12" s="17"/>
      <c r="AF12" s="17">
        <v>0.110401141996106</v>
      </c>
      <c r="AG12" s="17">
        <v>0.19587785615790199</v>
      </c>
      <c r="AH12" s="17">
        <v>0.13422091835799299</v>
      </c>
      <c r="AI12" s="17">
        <v>0.181915432902297</v>
      </c>
      <c r="AJ12" s="17">
        <v>0.18343938681452099</v>
      </c>
      <c r="AK12" s="17"/>
      <c r="AL12" s="17">
        <v>0.20096265566788701</v>
      </c>
      <c r="AM12" s="17">
        <v>0.180275373636339</v>
      </c>
      <c r="AN12" s="17">
        <v>0.104994433781194</v>
      </c>
      <c r="AO12" s="17">
        <v>0.132176422381621</v>
      </c>
      <c r="AP12" s="17">
        <v>0.110719258449392</v>
      </c>
      <c r="AQ12" s="17"/>
      <c r="AR12" s="17">
        <v>0.12351228787013301</v>
      </c>
      <c r="AS12" s="17"/>
      <c r="AT12" s="17">
        <v>0.12123825378501001</v>
      </c>
      <c r="AU12" s="17"/>
      <c r="AV12" s="17">
        <v>0.11342846718503501</v>
      </c>
      <c r="AW12" s="17"/>
      <c r="AX12" s="17">
        <v>0.11123299600035901</v>
      </c>
      <c r="AY12" s="17">
        <v>0.118625595776976</v>
      </c>
      <c r="AZ12" s="17"/>
      <c r="BA12" s="17">
        <v>0.163681460929824</v>
      </c>
      <c r="BB12" s="17">
        <v>0.13965881845701</v>
      </c>
    </row>
    <row r="13" spans="2:54">
      <c r="B13" s="18" t="s">
        <v>220</v>
      </c>
      <c r="C13" s="19">
        <v>8.7892964329547199E-2</v>
      </c>
      <c r="D13" s="19">
        <v>9.3825906556058603E-2</v>
      </c>
      <c r="E13" s="19">
        <v>8.2454439559336096E-2</v>
      </c>
      <c r="F13" s="19"/>
      <c r="G13" s="19">
        <v>8.0883281358370196E-2</v>
      </c>
      <c r="H13" s="19">
        <v>4.9532105059860498E-2</v>
      </c>
      <c r="I13" s="19">
        <v>7.7685997470252996E-2</v>
      </c>
      <c r="J13" s="19">
        <v>7.6907830444687894E-2</v>
      </c>
      <c r="K13" s="19">
        <v>0.113858307732456</v>
      </c>
      <c r="L13" s="19">
        <v>0.12202008343984</v>
      </c>
      <c r="M13" s="19"/>
      <c r="N13" s="19">
        <v>6.8697622314335696E-2</v>
      </c>
      <c r="O13" s="19">
        <v>6.6347647027601597E-2</v>
      </c>
      <c r="P13" s="19">
        <v>9.2404617785965801E-2</v>
      </c>
      <c r="Q13" s="19">
        <v>0.12284103388076401</v>
      </c>
      <c r="R13" s="19"/>
      <c r="S13" s="19">
        <v>2.9918080975512001E-2</v>
      </c>
      <c r="T13" s="19">
        <v>0.105232770473051</v>
      </c>
      <c r="U13" s="19">
        <v>9.8429570473117206E-2</v>
      </c>
      <c r="V13" s="19">
        <v>0.16288907779037001</v>
      </c>
      <c r="W13" s="19">
        <v>7.0988165376418999E-2</v>
      </c>
      <c r="X13" s="19">
        <v>5.9776245102485102E-2</v>
      </c>
      <c r="Y13" s="19">
        <v>0.12646733062080401</v>
      </c>
      <c r="Z13" s="19">
        <v>2.684314263873E-2</v>
      </c>
      <c r="AA13" s="19">
        <v>8.8553132294774795E-2</v>
      </c>
      <c r="AB13" s="19">
        <v>8.0093667248864894E-2</v>
      </c>
      <c r="AC13" s="19">
        <v>0.125444957838861</v>
      </c>
      <c r="AD13" s="19">
        <v>9.4152076105114502E-2</v>
      </c>
      <c r="AE13" s="19"/>
      <c r="AF13" s="19">
        <v>3.6850834863662002E-2</v>
      </c>
      <c r="AG13" s="19">
        <v>0.103887858915701</v>
      </c>
      <c r="AH13" s="19">
        <v>6.15552755325907E-2</v>
      </c>
      <c r="AI13" s="19">
        <v>1.46721364145498E-2</v>
      </c>
      <c r="AJ13" s="19">
        <v>0.18679668381241399</v>
      </c>
      <c r="AK13" s="19"/>
      <c r="AL13" s="19">
        <v>0.142262828349109</v>
      </c>
      <c r="AM13" s="19">
        <v>6.8800690725913299E-2</v>
      </c>
      <c r="AN13" s="19">
        <v>5.5383720176436099E-2</v>
      </c>
      <c r="AO13" s="19">
        <v>7.3875525643723503E-2</v>
      </c>
      <c r="AP13" s="19">
        <v>7.8550990911625901E-2</v>
      </c>
      <c r="AQ13" s="19"/>
      <c r="AR13" s="19">
        <v>6.1072540700171499E-2</v>
      </c>
      <c r="AS13" s="19"/>
      <c r="AT13" s="19">
        <v>9.6661477662772499E-2</v>
      </c>
      <c r="AU13" s="19"/>
      <c r="AV13" s="19">
        <v>2.8873346644305301E-2</v>
      </c>
      <c r="AW13" s="19"/>
      <c r="AX13" s="19">
        <v>6.6221698144874899E-2</v>
      </c>
      <c r="AY13" s="19">
        <v>3.3990076208899399E-2</v>
      </c>
      <c r="AZ13" s="19"/>
      <c r="BA13" s="19">
        <v>0.13024415349173199</v>
      </c>
      <c r="BB13" s="19">
        <v>5.9048078253725399E-2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228</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1077</v>
      </c>
      <c r="D7" s="10">
        <v>525</v>
      </c>
      <c r="E7" s="10">
        <v>550</v>
      </c>
      <c r="F7" s="10"/>
      <c r="G7" s="10">
        <v>147</v>
      </c>
      <c r="H7" s="10">
        <v>177</v>
      </c>
      <c r="I7" s="10">
        <v>187</v>
      </c>
      <c r="J7" s="10">
        <v>148</v>
      </c>
      <c r="K7" s="10">
        <v>183</v>
      </c>
      <c r="L7" s="10">
        <v>235</v>
      </c>
      <c r="M7" s="10"/>
      <c r="N7" s="10">
        <v>311</v>
      </c>
      <c r="O7" s="10">
        <v>280</v>
      </c>
      <c r="P7" s="10">
        <v>211</v>
      </c>
      <c r="Q7" s="10">
        <v>264</v>
      </c>
      <c r="R7" s="10"/>
      <c r="S7" s="10">
        <v>154</v>
      </c>
      <c r="T7" s="10">
        <v>174</v>
      </c>
      <c r="U7" s="10">
        <v>116</v>
      </c>
      <c r="V7" s="10">
        <v>62</v>
      </c>
      <c r="W7" s="10">
        <v>63</v>
      </c>
      <c r="X7" s="10">
        <v>111</v>
      </c>
      <c r="Y7" s="10">
        <v>96</v>
      </c>
      <c r="Z7" s="10">
        <v>40</v>
      </c>
      <c r="AA7" s="10">
        <v>117</v>
      </c>
      <c r="AB7" s="10">
        <v>75</v>
      </c>
      <c r="AC7" s="10">
        <v>49</v>
      </c>
      <c r="AD7" s="10">
        <v>20</v>
      </c>
      <c r="AE7" s="10"/>
      <c r="AF7" s="10">
        <v>360</v>
      </c>
      <c r="AG7" s="10">
        <v>181</v>
      </c>
      <c r="AH7" s="10">
        <v>103</v>
      </c>
      <c r="AI7" s="10">
        <v>63</v>
      </c>
      <c r="AJ7" s="10">
        <v>182</v>
      </c>
      <c r="AK7" s="10"/>
      <c r="AL7" s="10">
        <v>261</v>
      </c>
      <c r="AM7" s="10">
        <v>239</v>
      </c>
      <c r="AN7" s="10">
        <v>271</v>
      </c>
      <c r="AO7" s="10">
        <v>117</v>
      </c>
      <c r="AP7" s="10">
        <v>25</v>
      </c>
      <c r="AQ7" s="10"/>
      <c r="AR7" s="10">
        <v>151</v>
      </c>
      <c r="AS7" s="10"/>
      <c r="AT7" s="10">
        <v>71</v>
      </c>
      <c r="AU7" s="10"/>
      <c r="AV7" s="10">
        <v>80</v>
      </c>
      <c r="AW7" s="10"/>
      <c r="AX7" s="10">
        <v>62</v>
      </c>
      <c r="AY7" s="10">
        <v>258</v>
      </c>
      <c r="AZ7" s="10"/>
      <c r="BA7" s="10">
        <v>371</v>
      </c>
      <c r="BB7" s="10">
        <v>440</v>
      </c>
    </row>
    <row r="8" spans="2:54" ht="30" customHeight="1">
      <c r="B8" s="11" t="s">
        <v>84</v>
      </c>
      <c r="C8" s="11">
        <v>1075</v>
      </c>
      <c r="D8" s="11">
        <v>530</v>
      </c>
      <c r="E8" s="11">
        <v>543</v>
      </c>
      <c r="F8" s="11"/>
      <c r="G8" s="11">
        <v>149</v>
      </c>
      <c r="H8" s="11">
        <v>174</v>
      </c>
      <c r="I8" s="11">
        <v>182</v>
      </c>
      <c r="J8" s="11">
        <v>189</v>
      </c>
      <c r="K8" s="11">
        <v>162</v>
      </c>
      <c r="L8" s="11">
        <v>218</v>
      </c>
      <c r="M8" s="11"/>
      <c r="N8" s="11">
        <v>284</v>
      </c>
      <c r="O8" s="11">
        <v>271</v>
      </c>
      <c r="P8" s="11">
        <v>243</v>
      </c>
      <c r="Q8" s="11">
        <v>267</v>
      </c>
      <c r="R8" s="11"/>
      <c r="S8" s="11">
        <v>155</v>
      </c>
      <c r="T8" s="11">
        <v>145</v>
      </c>
      <c r="U8" s="11">
        <v>98</v>
      </c>
      <c r="V8" s="11">
        <v>85</v>
      </c>
      <c r="W8" s="11">
        <v>68</v>
      </c>
      <c r="X8" s="11">
        <v>92</v>
      </c>
      <c r="Y8" s="11">
        <v>99</v>
      </c>
      <c r="Z8" s="11">
        <v>39</v>
      </c>
      <c r="AA8" s="11">
        <v>122</v>
      </c>
      <c r="AB8" s="11">
        <v>94</v>
      </c>
      <c r="AC8" s="11">
        <v>51</v>
      </c>
      <c r="AD8" s="11">
        <v>26</v>
      </c>
      <c r="AE8" s="11"/>
      <c r="AF8" s="11">
        <v>358</v>
      </c>
      <c r="AG8" s="11">
        <v>177</v>
      </c>
      <c r="AH8" s="11">
        <v>103</v>
      </c>
      <c r="AI8" s="11">
        <v>64</v>
      </c>
      <c r="AJ8" s="11">
        <v>181</v>
      </c>
      <c r="AK8" s="11"/>
      <c r="AL8" s="11">
        <v>262</v>
      </c>
      <c r="AM8" s="11">
        <v>247</v>
      </c>
      <c r="AN8" s="11">
        <v>267</v>
      </c>
      <c r="AO8" s="11">
        <v>109</v>
      </c>
      <c r="AP8" s="11">
        <v>23</v>
      </c>
      <c r="AQ8" s="11"/>
      <c r="AR8" s="11">
        <v>148</v>
      </c>
      <c r="AS8" s="11"/>
      <c r="AT8" s="11">
        <v>71</v>
      </c>
      <c r="AU8" s="11"/>
      <c r="AV8" s="11">
        <v>77</v>
      </c>
      <c r="AW8" s="11"/>
      <c r="AX8" s="11">
        <v>60</v>
      </c>
      <c r="AY8" s="11">
        <v>259</v>
      </c>
      <c r="AZ8" s="11"/>
      <c r="BA8" s="11">
        <v>363</v>
      </c>
      <c r="BB8" s="11">
        <v>440</v>
      </c>
    </row>
    <row r="9" spans="2:54">
      <c r="B9" s="18" t="s">
        <v>216</v>
      </c>
      <c r="C9" s="17">
        <v>9.6189122057344201E-2</v>
      </c>
      <c r="D9" s="17">
        <v>0.119348822891054</v>
      </c>
      <c r="E9" s="17">
        <v>7.3978272009468493E-2</v>
      </c>
      <c r="F9" s="17"/>
      <c r="G9" s="17">
        <v>8.7428006752762494E-2</v>
      </c>
      <c r="H9" s="17">
        <v>0.13955304275324701</v>
      </c>
      <c r="I9" s="17">
        <v>0.13236942729503101</v>
      </c>
      <c r="J9" s="17">
        <v>5.9628890777535297E-2</v>
      </c>
      <c r="K9" s="17">
        <v>0.10027490978937401</v>
      </c>
      <c r="L9" s="17">
        <v>6.5996068619144393E-2</v>
      </c>
      <c r="M9" s="17"/>
      <c r="N9" s="17">
        <v>0.13916478683251199</v>
      </c>
      <c r="O9" s="17">
        <v>7.6766625185667695E-2</v>
      </c>
      <c r="P9" s="17">
        <v>5.78561765207029E-2</v>
      </c>
      <c r="Q9" s="17">
        <v>0.103383246650949</v>
      </c>
      <c r="R9" s="17"/>
      <c r="S9" s="17">
        <v>0.20381034606135701</v>
      </c>
      <c r="T9" s="17">
        <v>8.2474764436303499E-2</v>
      </c>
      <c r="U9" s="17">
        <v>0.108274155724649</v>
      </c>
      <c r="V9" s="17">
        <v>1.8309533013367799E-2</v>
      </c>
      <c r="W9" s="17">
        <v>4.0598574449933297E-2</v>
      </c>
      <c r="X9" s="17">
        <v>8.1820177403435806E-2</v>
      </c>
      <c r="Y9" s="17">
        <v>7.8868840403536797E-2</v>
      </c>
      <c r="Z9" s="17">
        <v>9.9181945646838104E-2</v>
      </c>
      <c r="AA9" s="17">
        <v>9.7623968723102902E-2</v>
      </c>
      <c r="AB9" s="17">
        <v>0.112285770920766</v>
      </c>
      <c r="AC9" s="17">
        <v>6.2405056529648201E-2</v>
      </c>
      <c r="AD9" s="17">
        <v>0</v>
      </c>
      <c r="AE9" s="17"/>
      <c r="AF9" s="17">
        <v>0.154624421352167</v>
      </c>
      <c r="AG9" s="17">
        <v>7.9426233449929107E-2</v>
      </c>
      <c r="AH9" s="17">
        <v>6.8889882048494805E-2</v>
      </c>
      <c r="AI9" s="17">
        <v>8.0249265890897106E-2</v>
      </c>
      <c r="AJ9" s="17">
        <v>5.2110110434899402E-2</v>
      </c>
      <c r="AK9" s="17"/>
      <c r="AL9" s="17">
        <v>6.3324518801879101E-2</v>
      </c>
      <c r="AM9" s="17">
        <v>7.2218936339831896E-2</v>
      </c>
      <c r="AN9" s="17">
        <v>0.12259087716096501</v>
      </c>
      <c r="AO9" s="17">
        <v>0.190762665419971</v>
      </c>
      <c r="AP9" s="17">
        <v>0.22357278971269601</v>
      </c>
      <c r="AQ9" s="17"/>
      <c r="AR9" s="17">
        <v>0.14420129431022499</v>
      </c>
      <c r="AS9" s="17"/>
      <c r="AT9" s="17">
        <v>0.19771190696158</v>
      </c>
      <c r="AU9" s="17"/>
      <c r="AV9" s="17">
        <v>0.18751049148771501</v>
      </c>
      <c r="AW9" s="17"/>
      <c r="AX9" s="17">
        <v>0.153255771212532</v>
      </c>
      <c r="AY9" s="17">
        <v>0.150319946425711</v>
      </c>
      <c r="AZ9" s="17"/>
      <c r="BA9" s="17">
        <v>6.43062591112466E-2</v>
      </c>
      <c r="BB9" s="17">
        <v>0.13135544321974599</v>
      </c>
    </row>
    <row r="10" spans="2:54">
      <c r="B10" s="18" t="s">
        <v>217</v>
      </c>
      <c r="C10" s="17">
        <v>0.29341353977753198</v>
      </c>
      <c r="D10" s="17">
        <v>0.32472102686430998</v>
      </c>
      <c r="E10" s="17">
        <v>0.262003525063704</v>
      </c>
      <c r="F10" s="17"/>
      <c r="G10" s="17">
        <v>0.32076705285601198</v>
      </c>
      <c r="H10" s="17">
        <v>0.34541202266378901</v>
      </c>
      <c r="I10" s="17">
        <v>0.32609697344181898</v>
      </c>
      <c r="J10" s="17">
        <v>0.252282809433026</v>
      </c>
      <c r="K10" s="17">
        <v>0.29288629997704002</v>
      </c>
      <c r="L10" s="17">
        <v>0.24193656292695701</v>
      </c>
      <c r="M10" s="17"/>
      <c r="N10" s="17">
        <v>0.36438330227591997</v>
      </c>
      <c r="O10" s="17">
        <v>0.319760320716373</v>
      </c>
      <c r="P10" s="17">
        <v>0.25355233759699097</v>
      </c>
      <c r="Q10" s="17">
        <v>0.22883897420923099</v>
      </c>
      <c r="R10" s="17"/>
      <c r="S10" s="17">
        <v>0.31964278220975401</v>
      </c>
      <c r="T10" s="17">
        <v>0.26155446712770097</v>
      </c>
      <c r="U10" s="17">
        <v>0.27304866263928301</v>
      </c>
      <c r="V10" s="17">
        <v>0.31314180817384701</v>
      </c>
      <c r="W10" s="17">
        <v>0.28490296262970999</v>
      </c>
      <c r="X10" s="17">
        <v>0.31936158654511199</v>
      </c>
      <c r="Y10" s="17">
        <v>0.27981428499778099</v>
      </c>
      <c r="Z10" s="17">
        <v>0.23921760380284801</v>
      </c>
      <c r="AA10" s="17">
        <v>0.333465856608466</v>
      </c>
      <c r="AB10" s="17">
        <v>0.243730733375986</v>
      </c>
      <c r="AC10" s="17">
        <v>0.31335648394346299</v>
      </c>
      <c r="AD10" s="17">
        <v>0.345074536219173</v>
      </c>
      <c r="AE10" s="17"/>
      <c r="AF10" s="17">
        <v>0.410226742798665</v>
      </c>
      <c r="AG10" s="17">
        <v>0.23724601090228301</v>
      </c>
      <c r="AH10" s="17">
        <v>0.31397152844180398</v>
      </c>
      <c r="AI10" s="17">
        <v>0.30610840695841302</v>
      </c>
      <c r="AJ10" s="17">
        <v>0.18290922092628201</v>
      </c>
      <c r="AK10" s="17"/>
      <c r="AL10" s="17">
        <v>0.22674411812520601</v>
      </c>
      <c r="AM10" s="17">
        <v>0.28437708300564302</v>
      </c>
      <c r="AN10" s="17">
        <v>0.35814827819349299</v>
      </c>
      <c r="AO10" s="17">
        <v>0.35043681316324998</v>
      </c>
      <c r="AP10" s="17">
        <v>0.38247906354411199</v>
      </c>
      <c r="AQ10" s="17"/>
      <c r="AR10" s="17">
        <v>0.34039272984250202</v>
      </c>
      <c r="AS10" s="17"/>
      <c r="AT10" s="17">
        <v>0.36355849031132897</v>
      </c>
      <c r="AU10" s="17"/>
      <c r="AV10" s="17">
        <v>0.3626831497952</v>
      </c>
      <c r="AW10" s="17"/>
      <c r="AX10" s="17">
        <v>0.39004145579338101</v>
      </c>
      <c r="AY10" s="17">
        <v>0.383826419601147</v>
      </c>
      <c r="AZ10" s="17"/>
      <c r="BA10" s="17">
        <v>0.24238551487528201</v>
      </c>
      <c r="BB10" s="17">
        <v>0.32938740837742603</v>
      </c>
    </row>
    <row r="11" spans="2:54">
      <c r="B11" s="18" t="s">
        <v>218</v>
      </c>
      <c r="C11" s="17">
        <v>0.28623201086284</v>
      </c>
      <c r="D11" s="17">
        <v>0.264123288470687</v>
      </c>
      <c r="E11" s="17">
        <v>0.30699793955763099</v>
      </c>
      <c r="F11" s="17"/>
      <c r="G11" s="17">
        <v>0.23878002905964699</v>
      </c>
      <c r="H11" s="17">
        <v>0.20208196051389499</v>
      </c>
      <c r="I11" s="17">
        <v>0.218224883010388</v>
      </c>
      <c r="J11" s="17">
        <v>0.36729808092216198</v>
      </c>
      <c r="K11" s="17">
        <v>0.30271680082083002</v>
      </c>
      <c r="L11" s="17">
        <v>0.36013218955898602</v>
      </c>
      <c r="M11" s="17"/>
      <c r="N11" s="17">
        <v>0.24829405847671299</v>
      </c>
      <c r="O11" s="17">
        <v>0.27707280559234199</v>
      </c>
      <c r="P11" s="17">
        <v>0.300440186916962</v>
      </c>
      <c r="Q11" s="17">
        <v>0.32305175495636201</v>
      </c>
      <c r="R11" s="17"/>
      <c r="S11" s="17">
        <v>0.235580790958412</v>
      </c>
      <c r="T11" s="17">
        <v>0.33345307773785199</v>
      </c>
      <c r="U11" s="17">
        <v>0.25413130887850099</v>
      </c>
      <c r="V11" s="17">
        <v>0.31594144581391798</v>
      </c>
      <c r="W11" s="17">
        <v>0.29279504031209003</v>
      </c>
      <c r="X11" s="17">
        <v>0.29435275262865901</v>
      </c>
      <c r="Y11" s="17">
        <v>0.25405459339153003</v>
      </c>
      <c r="Z11" s="17">
        <v>0.43732249653623201</v>
      </c>
      <c r="AA11" s="17">
        <v>0.24614728061437899</v>
      </c>
      <c r="AB11" s="17">
        <v>0.32525089773330401</v>
      </c>
      <c r="AC11" s="17">
        <v>0.235532230255452</v>
      </c>
      <c r="AD11" s="17">
        <v>0.34006570433057998</v>
      </c>
      <c r="AE11" s="17"/>
      <c r="AF11" s="17">
        <v>0.229598848515533</v>
      </c>
      <c r="AG11" s="17">
        <v>0.30004064807836001</v>
      </c>
      <c r="AH11" s="17">
        <v>0.33863170790972102</v>
      </c>
      <c r="AI11" s="17">
        <v>0.30145607813689002</v>
      </c>
      <c r="AJ11" s="17">
        <v>0.309349946175207</v>
      </c>
      <c r="AK11" s="17"/>
      <c r="AL11" s="17">
        <v>0.33591380444459501</v>
      </c>
      <c r="AM11" s="17">
        <v>0.29693622566816502</v>
      </c>
      <c r="AN11" s="17">
        <v>0.274465051696965</v>
      </c>
      <c r="AO11" s="17">
        <v>0.17758200044390801</v>
      </c>
      <c r="AP11" s="17">
        <v>0.152531287335812</v>
      </c>
      <c r="AQ11" s="17"/>
      <c r="AR11" s="17">
        <v>0.234451250649645</v>
      </c>
      <c r="AS11" s="17"/>
      <c r="AT11" s="17">
        <v>0.137050402570464</v>
      </c>
      <c r="AU11" s="17"/>
      <c r="AV11" s="17">
        <v>0.218115366109526</v>
      </c>
      <c r="AW11" s="17"/>
      <c r="AX11" s="17">
        <v>0.21714366500436699</v>
      </c>
      <c r="AY11" s="17">
        <v>0.256499936014492</v>
      </c>
      <c r="AZ11" s="17"/>
      <c r="BA11" s="17">
        <v>0.31540720421186302</v>
      </c>
      <c r="BB11" s="17">
        <v>0.27266803675704199</v>
      </c>
    </row>
    <row r="12" spans="2:54">
      <c r="B12" s="18" t="s">
        <v>219</v>
      </c>
      <c r="C12" s="17">
        <v>0.222218954632597</v>
      </c>
      <c r="D12" s="17">
        <v>0.18153420542981499</v>
      </c>
      <c r="E12" s="17">
        <v>0.26279135738009601</v>
      </c>
      <c r="F12" s="17"/>
      <c r="G12" s="17">
        <v>0.28429542698395699</v>
      </c>
      <c r="H12" s="17">
        <v>0.24509426021869599</v>
      </c>
      <c r="I12" s="17">
        <v>0.23634581709211799</v>
      </c>
      <c r="J12" s="17">
        <v>0.223881389619942</v>
      </c>
      <c r="K12" s="17">
        <v>0.183420160166402</v>
      </c>
      <c r="L12" s="17">
        <v>0.177123747070913</v>
      </c>
      <c r="M12" s="17"/>
      <c r="N12" s="17">
        <v>0.18197229227719799</v>
      </c>
      <c r="O12" s="17">
        <v>0.22809679687489601</v>
      </c>
      <c r="P12" s="17">
        <v>0.28427713742543098</v>
      </c>
      <c r="Q12" s="17">
        <v>0.21151548802501499</v>
      </c>
      <c r="R12" s="17"/>
      <c r="S12" s="17">
        <v>0.19674929419797399</v>
      </c>
      <c r="T12" s="17">
        <v>0.17802629415334301</v>
      </c>
      <c r="U12" s="17">
        <v>0.25276711762550902</v>
      </c>
      <c r="V12" s="17">
        <v>0.19174431863422101</v>
      </c>
      <c r="W12" s="17">
        <v>0.31248313462597499</v>
      </c>
      <c r="X12" s="17">
        <v>0.222151532512574</v>
      </c>
      <c r="Y12" s="17">
        <v>0.269674938284439</v>
      </c>
      <c r="Z12" s="17">
        <v>0.17399386313342</v>
      </c>
      <c r="AA12" s="17">
        <v>0.23166114510657401</v>
      </c>
      <c r="AB12" s="17">
        <v>0.26724048314389598</v>
      </c>
      <c r="AC12" s="17">
        <v>0.19692477298383701</v>
      </c>
      <c r="AD12" s="17">
        <v>0.10400971630017999</v>
      </c>
      <c r="AE12" s="17"/>
      <c r="AF12" s="17">
        <v>0.177697461395524</v>
      </c>
      <c r="AG12" s="17">
        <v>0.26055013924951198</v>
      </c>
      <c r="AH12" s="17">
        <v>0.20290015723585</v>
      </c>
      <c r="AI12" s="17">
        <v>0.25132411579365899</v>
      </c>
      <c r="AJ12" s="17">
        <v>0.22484221035208499</v>
      </c>
      <c r="AK12" s="17"/>
      <c r="AL12" s="17">
        <v>0.21950604147140099</v>
      </c>
      <c r="AM12" s="17">
        <v>0.26260069166612499</v>
      </c>
      <c r="AN12" s="17">
        <v>0.18234966655280599</v>
      </c>
      <c r="AO12" s="17">
        <v>0.20157142000799899</v>
      </c>
      <c r="AP12" s="17">
        <v>0.134616627094434</v>
      </c>
      <c r="AQ12" s="17"/>
      <c r="AR12" s="17">
        <v>0.22791225076225999</v>
      </c>
      <c r="AS12" s="17"/>
      <c r="AT12" s="17">
        <v>0.230299479022819</v>
      </c>
      <c r="AU12" s="17"/>
      <c r="AV12" s="17">
        <v>0.193588268665535</v>
      </c>
      <c r="AW12" s="17"/>
      <c r="AX12" s="17">
        <v>0.211293207748946</v>
      </c>
      <c r="AY12" s="17">
        <v>0.16202833809242001</v>
      </c>
      <c r="AZ12" s="17"/>
      <c r="BA12" s="17">
        <v>0.22654461329162701</v>
      </c>
      <c r="BB12" s="17">
        <v>0.198666117077855</v>
      </c>
    </row>
    <row r="13" spans="2:54">
      <c r="B13" s="18" t="s">
        <v>220</v>
      </c>
      <c r="C13" s="19">
        <v>0.10194637266968599</v>
      </c>
      <c r="D13" s="19">
        <v>0.110272656344134</v>
      </c>
      <c r="E13" s="19">
        <v>9.4228905989101205E-2</v>
      </c>
      <c r="F13" s="19"/>
      <c r="G13" s="19">
        <v>6.8729484347621606E-2</v>
      </c>
      <c r="H13" s="19">
        <v>6.7858713850372995E-2</v>
      </c>
      <c r="I13" s="19">
        <v>8.6962899160643897E-2</v>
      </c>
      <c r="J13" s="19">
        <v>9.6908829247334696E-2</v>
      </c>
      <c r="K13" s="19">
        <v>0.120701829246355</v>
      </c>
      <c r="L13" s="19">
        <v>0.15481143182400001</v>
      </c>
      <c r="M13" s="19"/>
      <c r="N13" s="19">
        <v>6.61855601376556E-2</v>
      </c>
      <c r="O13" s="19">
        <v>9.8303451630720601E-2</v>
      </c>
      <c r="P13" s="19">
        <v>0.103874161539913</v>
      </c>
      <c r="Q13" s="19">
        <v>0.133210536158442</v>
      </c>
      <c r="R13" s="19"/>
      <c r="S13" s="19">
        <v>4.4216786572502699E-2</v>
      </c>
      <c r="T13" s="19">
        <v>0.1444913965448</v>
      </c>
      <c r="U13" s="19">
        <v>0.111778755132057</v>
      </c>
      <c r="V13" s="19">
        <v>0.16086289436464599</v>
      </c>
      <c r="W13" s="19">
        <v>6.92202879822926E-2</v>
      </c>
      <c r="X13" s="19">
        <v>8.2313950910218994E-2</v>
      </c>
      <c r="Y13" s="19">
        <v>0.117587342922713</v>
      </c>
      <c r="Z13" s="19">
        <v>5.0284090880661603E-2</v>
      </c>
      <c r="AA13" s="19">
        <v>9.1101748947478203E-2</v>
      </c>
      <c r="AB13" s="19">
        <v>5.1492114826048797E-2</v>
      </c>
      <c r="AC13" s="19">
        <v>0.19178145628760099</v>
      </c>
      <c r="AD13" s="19">
        <v>0.210850043150067</v>
      </c>
      <c r="AE13" s="19"/>
      <c r="AF13" s="19">
        <v>2.78525259381113E-2</v>
      </c>
      <c r="AG13" s="19">
        <v>0.122736968319916</v>
      </c>
      <c r="AH13" s="19">
        <v>7.5606724364130906E-2</v>
      </c>
      <c r="AI13" s="19">
        <v>6.0862133220141099E-2</v>
      </c>
      <c r="AJ13" s="19">
        <v>0.23078851211152701</v>
      </c>
      <c r="AK13" s="19"/>
      <c r="AL13" s="19">
        <v>0.15451151715691899</v>
      </c>
      <c r="AM13" s="19">
        <v>8.3867063320234303E-2</v>
      </c>
      <c r="AN13" s="19">
        <v>6.2446126395770803E-2</v>
      </c>
      <c r="AO13" s="19">
        <v>7.9647100964872999E-2</v>
      </c>
      <c r="AP13" s="19">
        <v>0.106800232312946</v>
      </c>
      <c r="AQ13" s="19"/>
      <c r="AR13" s="19">
        <v>5.3042474435368199E-2</v>
      </c>
      <c r="AS13" s="19"/>
      <c r="AT13" s="19">
        <v>7.1379721133806903E-2</v>
      </c>
      <c r="AU13" s="19"/>
      <c r="AV13" s="19">
        <v>3.8102723942023901E-2</v>
      </c>
      <c r="AW13" s="19"/>
      <c r="AX13" s="19">
        <v>2.8265900240773901E-2</v>
      </c>
      <c r="AY13" s="19">
        <v>4.7325359866229502E-2</v>
      </c>
      <c r="AZ13" s="19"/>
      <c r="BA13" s="19">
        <v>0.151356408509981</v>
      </c>
      <c r="BB13" s="19">
        <v>6.7922994567931494E-2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229</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1077</v>
      </c>
      <c r="D7" s="10">
        <v>525</v>
      </c>
      <c r="E7" s="10">
        <v>550</v>
      </c>
      <c r="F7" s="10"/>
      <c r="G7" s="10">
        <v>147</v>
      </c>
      <c r="H7" s="10">
        <v>177</v>
      </c>
      <c r="I7" s="10">
        <v>187</v>
      </c>
      <c r="J7" s="10">
        <v>148</v>
      </c>
      <c r="K7" s="10">
        <v>183</v>
      </c>
      <c r="L7" s="10">
        <v>235</v>
      </c>
      <c r="M7" s="10"/>
      <c r="N7" s="10">
        <v>311</v>
      </c>
      <c r="O7" s="10">
        <v>280</v>
      </c>
      <c r="P7" s="10">
        <v>211</v>
      </c>
      <c r="Q7" s="10">
        <v>264</v>
      </c>
      <c r="R7" s="10"/>
      <c r="S7" s="10">
        <v>154</v>
      </c>
      <c r="T7" s="10">
        <v>174</v>
      </c>
      <c r="U7" s="10">
        <v>116</v>
      </c>
      <c r="V7" s="10">
        <v>62</v>
      </c>
      <c r="W7" s="10">
        <v>63</v>
      </c>
      <c r="X7" s="10">
        <v>111</v>
      </c>
      <c r="Y7" s="10">
        <v>96</v>
      </c>
      <c r="Z7" s="10">
        <v>40</v>
      </c>
      <c r="AA7" s="10">
        <v>117</v>
      </c>
      <c r="AB7" s="10">
        <v>75</v>
      </c>
      <c r="AC7" s="10">
        <v>49</v>
      </c>
      <c r="AD7" s="10">
        <v>20</v>
      </c>
      <c r="AE7" s="10"/>
      <c r="AF7" s="10">
        <v>360</v>
      </c>
      <c r="AG7" s="10">
        <v>181</v>
      </c>
      <c r="AH7" s="10">
        <v>103</v>
      </c>
      <c r="AI7" s="10">
        <v>63</v>
      </c>
      <c r="AJ7" s="10">
        <v>182</v>
      </c>
      <c r="AK7" s="10"/>
      <c r="AL7" s="10">
        <v>261</v>
      </c>
      <c r="AM7" s="10">
        <v>239</v>
      </c>
      <c r="AN7" s="10">
        <v>271</v>
      </c>
      <c r="AO7" s="10">
        <v>117</v>
      </c>
      <c r="AP7" s="10">
        <v>25</v>
      </c>
      <c r="AQ7" s="10"/>
      <c r="AR7" s="10">
        <v>151</v>
      </c>
      <c r="AS7" s="10"/>
      <c r="AT7" s="10">
        <v>71</v>
      </c>
      <c r="AU7" s="10"/>
      <c r="AV7" s="10">
        <v>80</v>
      </c>
      <c r="AW7" s="10"/>
      <c r="AX7" s="10">
        <v>62</v>
      </c>
      <c r="AY7" s="10">
        <v>258</v>
      </c>
      <c r="AZ7" s="10"/>
      <c r="BA7" s="10">
        <v>371</v>
      </c>
      <c r="BB7" s="10">
        <v>440</v>
      </c>
    </row>
    <row r="8" spans="2:54" ht="30" customHeight="1">
      <c r="B8" s="11" t="s">
        <v>84</v>
      </c>
      <c r="C8" s="11">
        <v>1075</v>
      </c>
      <c r="D8" s="11">
        <v>530</v>
      </c>
      <c r="E8" s="11">
        <v>543</v>
      </c>
      <c r="F8" s="11"/>
      <c r="G8" s="11">
        <v>149</v>
      </c>
      <c r="H8" s="11">
        <v>174</v>
      </c>
      <c r="I8" s="11">
        <v>182</v>
      </c>
      <c r="J8" s="11">
        <v>189</v>
      </c>
      <c r="K8" s="11">
        <v>162</v>
      </c>
      <c r="L8" s="11">
        <v>218</v>
      </c>
      <c r="M8" s="11"/>
      <c r="N8" s="11">
        <v>284</v>
      </c>
      <c r="O8" s="11">
        <v>271</v>
      </c>
      <c r="P8" s="11">
        <v>243</v>
      </c>
      <c r="Q8" s="11">
        <v>267</v>
      </c>
      <c r="R8" s="11"/>
      <c r="S8" s="11">
        <v>155</v>
      </c>
      <c r="T8" s="11">
        <v>145</v>
      </c>
      <c r="U8" s="11">
        <v>98</v>
      </c>
      <c r="V8" s="11">
        <v>85</v>
      </c>
      <c r="W8" s="11">
        <v>68</v>
      </c>
      <c r="X8" s="11">
        <v>92</v>
      </c>
      <c r="Y8" s="11">
        <v>99</v>
      </c>
      <c r="Z8" s="11">
        <v>39</v>
      </c>
      <c r="AA8" s="11">
        <v>122</v>
      </c>
      <c r="AB8" s="11">
        <v>94</v>
      </c>
      <c r="AC8" s="11">
        <v>51</v>
      </c>
      <c r="AD8" s="11">
        <v>26</v>
      </c>
      <c r="AE8" s="11"/>
      <c r="AF8" s="11">
        <v>358</v>
      </c>
      <c r="AG8" s="11">
        <v>177</v>
      </c>
      <c r="AH8" s="11">
        <v>103</v>
      </c>
      <c r="AI8" s="11">
        <v>64</v>
      </c>
      <c r="AJ8" s="11">
        <v>181</v>
      </c>
      <c r="AK8" s="11"/>
      <c r="AL8" s="11">
        <v>262</v>
      </c>
      <c r="AM8" s="11">
        <v>247</v>
      </c>
      <c r="AN8" s="11">
        <v>267</v>
      </c>
      <c r="AO8" s="11">
        <v>109</v>
      </c>
      <c r="AP8" s="11">
        <v>23</v>
      </c>
      <c r="AQ8" s="11"/>
      <c r="AR8" s="11">
        <v>148</v>
      </c>
      <c r="AS8" s="11"/>
      <c r="AT8" s="11">
        <v>71</v>
      </c>
      <c r="AU8" s="11"/>
      <c r="AV8" s="11">
        <v>77</v>
      </c>
      <c r="AW8" s="11"/>
      <c r="AX8" s="11">
        <v>60</v>
      </c>
      <c r="AY8" s="11">
        <v>259</v>
      </c>
      <c r="AZ8" s="11"/>
      <c r="BA8" s="11">
        <v>363</v>
      </c>
      <c r="BB8" s="11">
        <v>440</v>
      </c>
    </row>
    <row r="9" spans="2:54">
      <c r="B9" s="18" t="s">
        <v>216</v>
      </c>
      <c r="C9" s="17">
        <v>5.4081947452413001E-2</v>
      </c>
      <c r="D9" s="17">
        <v>7.5965646928589703E-2</v>
      </c>
      <c r="E9" s="17">
        <v>3.29485576644944E-2</v>
      </c>
      <c r="F9" s="17"/>
      <c r="G9" s="17">
        <v>9.6507387223295493E-2</v>
      </c>
      <c r="H9" s="17">
        <v>8.2640119579943896E-2</v>
      </c>
      <c r="I9" s="17">
        <v>6.9160978653848904E-2</v>
      </c>
      <c r="J9" s="17">
        <v>5.3342674404987203E-2</v>
      </c>
      <c r="K9" s="17">
        <v>1.55640286308546E-2</v>
      </c>
      <c r="L9" s="17">
        <v>1.8982065960559898E-2</v>
      </c>
      <c r="M9" s="17"/>
      <c r="N9" s="17">
        <v>6.9070934432309106E-2</v>
      </c>
      <c r="O9" s="17">
        <v>6.16914696884929E-2</v>
      </c>
      <c r="P9" s="17">
        <v>5.2692886012337598E-2</v>
      </c>
      <c r="Q9" s="17">
        <v>3.3816405265655602E-2</v>
      </c>
      <c r="R9" s="17"/>
      <c r="S9" s="17">
        <v>0.139220718905609</v>
      </c>
      <c r="T9" s="17">
        <v>3.9040903336717399E-2</v>
      </c>
      <c r="U9" s="17">
        <v>2.6652976961758501E-2</v>
      </c>
      <c r="V9" s="17">
        <v>5.3480997521284199E-2</v>
      </c>
      <c r="W9" s="17">
        <v>2.9972237161242199E-2</v>
      </c>
      <c r="X9" s="17">
        <v>3.6114878861805998E-2</v>
      </c>
      <c r="Y9" s="17">
        <v>9.8973756641582405E-3</v>
      </c>
      <c r="Z9" s="17">
        <v>0.102687342399248</v>
      </c>
      <c r="AA9" s="17">
        <v>2.52326052101009E-2</v>
      </c>
      <c r="AB9" s="17">
        <v>7.3901832778557303E-2</v>
      </c>
      <c r="AC9" s="17">
        <v>6.5024402926899705E-2</v>
      </c>
      <c r="AD9" s="17">
        <v>0</v>
      </c>
      <c r="AE9" s="17"/>
      <c r="AF9" s="17">
        <v>9.0600212618377696E-2</v>
      </c>
      <c r="AG9" s="17">
        <v>4.2993369541152203E-2</v>
      </c>
      <c r="AH9" s="17">
        <v>4.6079306744264102E-2</v>
      </c>
      <c r="AI9" s="17">
        <v>4.5281347136353498E-2</v>
      </c>
      <c r="AJ9" s="17">
        <v>3.5289920448868903E-2</v>
      </c>
      <c r="AK9" s="17"/>
      <c r="AL9" s="17">
        <v>2.81091776676647E-2</v>
      </c>
      <c r="AM9" s="17">
        <v>5.0860622934156503E-2</v>
      </c>
      <c r="AN9" s="17">
        <v>6.2617931777021699E-2</v>
      </c>
      <c r="AO9" s="17">
        <v>0.12184239993918899</v>
      </c>
      <c r="AP9" s="17">
        <v>0.176679086161879</v>
      </c>
      <c r="AQ9" s="17"/>
      <c r="AR9" s="17">
        <v>8.4730646543901306E-2</v>
      </c>
      <c r="AS9" s="17"/>
      <c r="AT9" s="17">
        <v>0.141770696693197</v>
      </c>
      <c r="AU9" s="17"/>
      <c r="AV9" s="17">
        <v>0.104733885517974</v>
      </c>
      <c r="AW9" s="17"/>
      <c r="AX9" s="17">
        <v>0.10829547874232399</v>
      </c>
      <c r="AY9" s="17">
        <v>6.8894076663541803E-2</v>
      </c>
      <c r="AZ9" s="17"/>
      <c r="BA9" s="17">
        <v>2.36638060475989E-2</v>
      </c>
      <c r="BB9" s="17">
        <v>7.3753034216201496E-2</v>
      </c>
    </row>
    <row r="10" spans="2:54">
      <c r="B10" s="18" t="s">
        <v>217</v>
      </c>
      <c r="C10" s="17">
        <v>0.245852869999764</v>
      </c>
      <c r="D10" s="17">
        <v>0.25741953589953898</v>
      </c>
      <c r="E10" s="17">
        <v>0.233606850122516</v>
      </c>
      <c r="F10" s="17"/>
      <c r="G10" s="17">
        <v>0.30586648724786603</v>
      </c>
      <c r="H10" s="17">
        <v>0.357861634799787</v>
      </c>
      <c r="I10" s="17">
        <v>0.24437331926053499</v>
      </c>
      <c r="J10" s="17">
        <v>0.26003965061497403</v>
      </c>
      <c r="K10" s="17">
        <v>0.19323473280687201</v>
      </c>
      <c r="L10" s="17">
        <v>0.14353639395367301</v>
      </c>
      <c r="M10" s="17"/>
      <c r="N10" s="17">
        <v>0.29732705118914299</v>
      </c>
      <c r="O10" s="17">
        <v>0.21850753134689599</v>
      </c>
      <c r="P10" s="17">
        <v>0.26790797580480902</v>
      </c>
      <c r="Q10" s="17">
        <v>0.19555793722831399</v>
      </c>
      <c r="R10" s="17"/>
      <c r="S10" s="17">
        <v>0.26480609478613598</v>
      </c>
      <c r="T10" s="17">
        <v>0.15839757219848799</v>
      </c>
      <c r="U10" s="17">
        <v>0.20732636231485399</v>
      </c>
      <c r="V10" s="17">
        <v>0.24283181009928301</v>
      </c>
      <c r="W10" s="17">
        <v>0.23991706728927001</v>
      </c>
      <c r="X10" s="17">
        <v>0.26573443406630198</v>
      </c>
      <c r="Y10" s="17">
        <v>0.23504319630902701</v>
      </c>
      <c r="Z10" s="17">
        <v>0.31373312965612998</v>
      </c>
      <c r="AA10" s="17">
        <v>0.34193151430878999</v>
      </c>
      <c r="AB10" s="17">
        <v>0.23352594248351799</v>
      </c>
      <c r="AC10" s="17">
        <v>0.249481482871204</v>
      </c>
      <c r="AD10" s="17">
        <v>0.24760105003598601</v>
      </c>
      <c r="AE10" s="17"/>
      <c r="AF10" s="17">
        <v>0.377280566712688</v>
      </c>
      <c r="AG10" s="17">
        <v>0.13864152150888001</v>
      </c>
      <c r="AH10" s="17">
        <v>0.30189626100761902</v>
      </c>
      <c r="AI10" s="17">
        <v>0.27679063802039899</v>
      </c>
      <c r="AJ10" s="17">
        <v>0.136591813421612</v>
      </c>
      <c r="AK10" s="17"/>
      <c r="AL10" s="17">
        <v>0.155875463836191</v>
      </c>
      <c r="AM10" s="17">
        <v>0.224088625873751</v>
      </c>
      <c r="AN10" s="17">
        <v>0.30627108757465399</v>
      </c>
      <c r="AO10" s="17">
        <v>0.31193627090485099</v>
      </c>
      <c r="AP10" s="17">
        <v>0.35458989061080898</v>
      </c>
      <c r="AQ10" s="17"/>
      <c r="AR10" s="17">
        <v>0.35019796359724498</v>
      </c>
      <c r="AS10" s="17"/>
      <c r="AT10" s="17">
        <v>0.37276573336551999</v>
      </c>
      <c r="AU10" s="17"/>
      <c r="AV10" s="17">
        <v>0.39079811807124099</v>
      </c>
      <c r="AW10" s="17"/>
      <c r="AX10" s="17">
        <v>0.308551136720009</v>
      </c>
      <c r="AY10" s="17">
        <v>0.37776046754582199</v>
      </c>
      <c r="AZ10" s="17"/>
      <c r="BA10" s="17">
        <v>0.17236498221516</v>
      </c>
      <c r="BB10" s="17">
        <v>0.30208617146424399</v>
      </c>
    </row>
    <row r="11" spans="2:54">
      <c r="B11" s="18" t="s">
        <v>218</v>
      </c>
      <c r="C11" s="17">
        <v>0.273267582301359</v>
      </c>
      <c r="D11" s="17">
        <v>0.25019262093225902</v>
      </c>
      <c r="E11" s="17">
        <v>0.29686388858714102</v>
      </c>
      <c r="F11" s="17"/>
      <c r="G11" s="17">
        <v>0.23774709827023599</v>
      </c>
      <c r="H11" s="17">
        <v>0.18534787071030101</v>
      </c>
      <c r="I11" s="17">
        <v>0.291370512145321</v>
      </c>
      <c r="J11" s="17">
        <v>0.25923560644205401</v>
      </c>
      <c r="K11" s="17">
        <v>0.31984633260230799</v>
      </c>
      <c r="L11" s="17">
        <v>0.330057959654666</v>
      </c>
      <c r="M11" s="17"/>
      <c r="N11" s="17">
        <v>0.270189725138618</v>
      </c>
      <c r="O11" s="17">
        <v>0.30418062685823699</v>
      </c>
      <c r="P11" s="17">
        <v>0.19287737006699801</v>
      </c>
      <c r="Q11" s="17">
        <v>0.31514211756889299</v>
      </c>
      <c r="R11" s="17"/>
      <c r="S11" s="17">
        <v>0.27845823051145702</v>
      </c>
      <c r="T11" s="17">
        <v>0.30064061552381599</v>
      </c>
      <c r="U11" s="17">
        <v>0.31257650603783999</v>
      </c>
      <c r="V11" s="17">
        <v>0.30616084923387998</v>
      </c>
      <c r="W11" s="17">
        <v>0.17126864743704601</v>
      </c>
      <c r="X11" s="17">
        <v>0.32899946246093997</v>
      </c>
      <c r="Y11" s="17">
        <v>0.30574431620694598</v>
      </c>
      <c r="Z11" s="17">
        <v>0.33449972532884897</v>
      </c>
      <c r="AA11" s="17">
        <v>0.219468177173022</v>
      </c>
      <c r="AB11" s="17">
        <v>0.28388476132588503</v>
      </c>
      <c r="AC11" s="17">
        <v>0.135895682943553</v>
      </c>
      <c r="AD11" s="17">
        <v>0.17151327868312399</v>
      </c>
      <c r="AE11" s="17"/>
      <c r="AF11" s="17">
        <v>0.29944329846302198</v>
      </c>
      <c r="AG11" s="17">
        <v>0.25028442662092798</v>
      </c>
      <c r="AH11" s="17">
        <v>0.36741293320191598</v>
      </c>
      <c r="AI11" s="17">
        <v>0.27965862023513</v>
      </c>
      <c r="AJ11" s="17">
        <v>0.147463815334263</v>
      </c>
      <c r="AK11" s="17"/>
      <c r="AL11" s="17">
        <v>0.314618295443858</v>
      </c>
      <c r="AM11" s="17">
        <v>0.30842110135901302</v>
      </c>
      <c r="AN11" s="17">
        <v>0.27184920729963302</v>
      </c>
      <c r="AO11" s="17">
        <v>0.25174664547522801</v>
      </c>
      <c r="AP11" s="17">
        <v>0.26677501164252099</v>
      </c>
      <c r="AQ11" s="17"/>
      <c r="AR11" s="17">
        <v>0.22667831646140699</v>
      </c>
      <c r="AS11" s="17"/>
      <c r="AT11" s="17">
        <v>0.13335299399591399</v>
      </c>
      <c r="AU11" s="17"/>
      <c r="AV11" s="17">
        <v>0.29640364248585399</v>
      </c>
      <c r="AW11" s="17"/>
      <c r="AX11" s="17">
        <v>0.20388071408014499</v>
      </c>
      <c r="AY11" s="17">
        <v>0.31494578907254001</v>
      </c>
      <c r="AZ11" s="17"/>
      <c r="BA11" s="17">
        <v>0.25348080643106702</v>
      </c>
      <c r="BB11" s="17">
        <v>0.27999765141974697</v>
      </c>
    </row>
    <row r="12" spans="2:54">
      <c r="B12" s="18" t="s">
        <v>219</v>
      </c>
      <c r="C12" s="17">
        <v>0.29203360345041401</v>
      </c>
      <c r="D12" s="17">
        <v>0.25637505785070402</v>
      </c>
      <c r="E12" s="17">
        <v>0.32594575966584399</v>
      </c>
      <c r="F12" s="17"/>
      <c r="G12" s="17">
        <v>0.28976354697238599</v>
      </c>
      <c r="H12" s="17">
        <v>0.27313656222794302</v>
      </c>
      <c r="I12" s="17">
        <v>0.30406178847475701</v>
      </c>
      <c r="J12" s="17">
        <v>0.31596770227114601</v>
      </c>
      <c r="K12" s="17">
        <v>0.25862000637174898</v>
      </c>
      <c r="L12" s="17">
        <v>0.30273721808973603</v>
      </c>
      <c r="M12" s="17"/>
      <c r="N12" s="17">
        <v>0.26879278175364502</v>
      </c>
      <c r="O12" s="17">
        <v>0.28945127328655501</v>
      </c>
      <c r="P12" s="17">
        <v>0.32165752834783301</v>
      </c>
      <c r="Q12" s="17">
        <v>0.29121930386307299</v>
      </c>
      <c r="R12" s="17"/>
      <c r="S12" s="17">
        <v>0.256641425837768</v>
      </c>
      <c r="T12" s="17">
        <v>0.34525342889350702</v>
      </c>
      <c r="U12" s="17">
        <v>0.26491865905749901</v>
      </c>
      <c r="V12" s="17">
        <v>0.26077213225882501</v>
      </c>
      <c r="W12" s="17">
        <v>0.40024220000817901</v>
      </c>
      <c r="X12" s="17">
        <v>0.24620980454805999</v>
      </c>
      <c r="Y12" s="17">
        <v>0.293468495361699</v>
      </c>
      <c r="Z12" s="17">
        <v>0.168742275122062</v>
      </c>
      <c r="AA12" s="17">
        <v>0.32018830476675603</v>
      </c>
      <c r="AB12" s="17">
        <v>0.25265881864884399</v>
      </c>
      <c r="AC12" s="17">
        <v>0.32142953784846201</v>
      </c>
      <c r="AD12" s="17">
        <v>0.42081034660966898</v>
      </c>
      <c r="AE12" s="17"/>
      <c r="AF12" s="17">
        <v>0.186051435676439</v>
      </c>
      <c r="AG12" s="17">
        <v>0.384575505935706</v>
      </c>
      <c r="AH12" s="17">
        <v>0.22913229381799899</v>
      </c>
      <c r="AI12" s="17">
        <v>0.33749511021102602</v>
      </c>
      <c r="AJ12" s="17">
        <v>0.398438526298243</v>
      </c>
      <c r="AK12" s="17"/>
      <c r="AL12" s="17">
        <v>0.33059772106156099</v>
      </c>
      <c r="AM12" s="17">
        <v>0.30446168734957602</v>
      </c>
      <c r="AN12" s="17">
        <v>0.240597034639805</v>
      </c>
      <c r="AO12" s="17">
        <v>0.23560613669994299</v>
      </c>
      <c r="AP12" s="17">
        <v>0.16286586849575399</v>
      </c>
      <c r="AQ12" s="17"/>
      <c r="AR12" s="17">
        <v>0.24334042692104199</v>
      </c>
      <c r="AS12" s="17"/>
      <c r="AT12" s="17">
        <v>0.23028570965783199</v>
      </c>
      <c r="AU12" s="17"/>
      <c r="AV12" s="17">
        <v>0.16696962196453499</v>
      </c>
      <c r="AW12" s="17"/>
      <c r="AX12" s="17">
        <v>0.30478625052299002</v>
      </c>
      <c r="AY12" s="17">
        <v>0.19269880469678899</v>
      </c>
      <c r="AZ12" s="17"/>
      <c r="BA12" s="17">
        <v>0.33547145123269001</v>
      </c>
      <c r="BB12" s="17">
        <v>0.25290972537582901</v>
      </c>
    </row>
    <row r="13" spans="2:54">
      <c r="B13" s="18" t="s">
        <v>220</v>
      </c>
      <c r="C13" s="19">
        <v>0.13476399679605</v>
      </c>
      <c r="D13" s="19">
        <v>0.16004713838890899</v>
      </c>
      <c r="E13" s="19">
        <v>0.11063494396000501</v>
      </c>
      <c r="F13" s="19"/>
      <c r="G13" s="19">
        <v>7.0115480286217197E-2</v>
      </c>
      <c r="H13" s="19">
        <v>0.101013812682024</v>
      </c>
      <c r="I13" s="19">
        <v>9.1033401465539093E-2</v>
      </c>
      <c r="J13" s="19">
        <v>0.111414366266839</v>
      </c>
      <c r="K13" s="19">
        <v>0.21273489958821701</v>
      </c>
      <c r="L13" s="19">
        <v>0.204686362341365</v>
      </c>
      <c r="M13" s="19"/>
      <c r="N13" s="19">
        <v>9.4619507486284907E-2</v>
      </c>
      <c r="O13" s="19">
        <v>0.126169098819819</v>
      </c>
      <c r="P13" s="19">
        <v>0.164864239768023</v>
      </c>
      <c r="Q13" s="19">
        <v>0.16426423607406501</v>
      </c>
      <c r="R13" s="19"/>
      <c r="S13" s="19">
        <v>6.0873529959030198E-2</v>
      </c>
      <c r="T13" s="19">
        <v>0.156667480047471</v>
      </c>
      <c r="U13" s="19">
        <v>0.18852549562804899</v>
      </c>
      <c r="V13" s="19">
        <v>0.13675421088672901</v>
      </c>
      <c r="W13" s="19">
        <v>0.158599848104264</v>
      </c>
      <c r="X13" s="19">
        <v>0.12294142006289301</v>
      </c>
      <c r="Y13" s="19">
        <v>0.15584661645817</v>
      </c>
      <c r="Z13" s="19">
        <v>8.03375274937113E-2</v>
      </c>
      <c r="AA13" s="19">
        <v>9.3179398541330297E-2</v>
      </c>
      <c r="AB13" s="19">
        <v>0.156028644763195</v>
      </c>
      <c r="AC13" s="19">
        <v>0.228168893409882</v>
      </c>
      <c r="AD13" s="19">
        <v>0.16007532467122099</v>
      </c>
      <c r="AE13" s="19"/>
      <c r="AF13" s="19">
        <v>4.6624486529474297E-2</v>
      </c>
      <c r="AG13" s="19">
        <v>0.183505176393334</v>
      </c>
      <c r="AH13" s="19">
        <v>5.54792052282016E-2</v>
      </c>
      <c r="AI13" s="19">
        <v>6.0774284397091302E-2</v>
      </c>
      <c r="AJ13" s="19">
        <v>0.28221592449701399</v>
      </c>
      <c r="AK13" s="19"/>
      <c r="AL13" s="19">
        <v>0.170799341990725</v>
      </c>
      <c r="AM13" s="19">
        <v>0.112167962483504</v>
      </c>
      <c r="AN13" s="19">
        <v>0.118664738708887</v>
      </c>
      <c r="AO13" s="19">
        <v>7.88685469807896E-2</v>
      </c>
      <c r="AP13" s="19">
        <v>3.9090143089036002E-2</v>
      </c>
      <c r="AQ13" s="19"/>
      <c r="AR13" s="19">
        <v>9.5052646476404795E-2</v>
      </c>
      <c r="AS13" s="19"/>
      <c r="AT13" s="19">
        <v>0.121824866287537</v>
      </c>
      <c r="AU13" s="19"/>
      <c r="AV13" s="19">
        <v>4.10947319603953E-2</v>
      </c>
      <c r="AW13" s="19"/>
      <c r="AX13" s="19">
        <v>7.4486419934532394E-2</v>
      </c>
      <c r="AY13" s="19">
        <v>4.5700862021307298E-2</v>
      </c>
      <c r="AZ13" s="19"/>
      <c r="BA13" s="19">
        <v>0.21501895407348501</v>
      </c>
      <c r="BB13" s="19">
        <v>9.1253417523978794E-2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BB30"/>
  <sheetViews>
    <sheetView showGridLines="0" workbookViewId="0">
      <pane xSplit="2" topLeftCell="AI1" activePane="topRight" state="frozen"/>
      <selection pane="topRight" activeCell="AR5" sqref="AR5:AY6"/>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85</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c r="B9" s="18" t="s">
        <v>86</v>
      </c>
      <c r="C9" s="17">
        <v>0.60816017234990105</v>
      </c>
      <c r="D9" s="17">
        <v>0.55048073655127605</v>
      </c>
      <c r="E9" s="17">
        <v>0.66381937932769397</v>
      </c>
      <c r="F9" s="17"/>
      <c r="G9" s="17">
        <v>0.65868866493976397</v>
      </c>
      <c r="H9" s="17">
        <v>0.68078201075353695</v>
      </c>
      <c r="I9" s="17">
        <v>0.65045464460705904</v>
      </c>
      <c r="J9" s="17">
        <v>0.66657191964769702</v>
      </c>
      <c r="K9" s="17">
        <v>0.53482843171828998</v>
      </c>
      <c r="L9" s="17">
        <v>0.48332747869085102</v>
      </c>
      <c r="M9" s="17"/>
      <c r="N9" s="17">
        <v>0.55240736229266296</v>
      </c>
      <c r="O9" s="17">
        <v>0.62670615070362601</v>
      </c>
      <c r="P9" s="17">
        <v>0.60263664650876403</v>
      </c>
      <c r="Q9" s="17">
        <v>0.65337575154775396</v>
      </c>
      <c r="R9" s="17"/>
      <c r="S9" s="17">
        <v>0.60505595294565395</v>
      </c>
      <c r="T9" s="17">
        <v>0.53060428585666497</v>
      </c>
      <c r="U9" s="17">
        <v>0.52842657107345403</v>
      </c>
      <c r="V9" s="17">
        <v>0.64330608155770097</v>
      </c>
      <c r="W9" s="17">
        <v>0.58551869395464395</v>
      </c>
      <c r="X9" s="17">
        <v>0.59637568572273802</v>
      </c>
      <c r="Y9" s="17">
        <v>0.63134125800345098</v>
      </c>
      <c r="Z9" s="17">
        <v>0.68244965004066704</v>
      </c>
      <c r="AA9" s="17">
        <v>0.68583915395999295</v>
      </c>
      <c r="AB9" s="17">
        <v>0.64893928936483702</v>
      </c>
      <c r="AC9" s="17">
        <v>0.56802008788671199</v>
      </c>
      <c r="AD9" s="17">
        <v>0.65405040210823795</v>
      </c>
      <c r="AE9" s="17"/>
      <c r="AF9" s="17">
        <v>0.66413218306190602</v>
      </c>
      <c r="AG9" s="17">
        <v>0.49605279811296799</v>
      </c>
      <c r="AH9" s="17">
        <v>0.55690426363214096</v>
      </c>
      <c r="AI9" s="17">
        <v>0.68517618332029695</v>
      </c>
      <c r="AJ9" s="17">
        <v>0.53700393383246103</v>
      </c>
      <c r="AK9" s="17"/>
      <c r="AL9" s="17">
        <v>0.59406646376073902</v>
      </c>
      <c r="AM9" s="17">
        <v>0.64911348397888602</v>
      </c>
      <c r="AN9" s="17">
        <v>0.620853385904234</v>
      </c>
      <c r="AO9" s="17">
        <v>0.58815657519769704</v>
      </c>
      <c r="AP9" s="17">
        <v>0.60346902750878495</v>
      </c>
      <c r="AQ9" s="17"/>
      <c r="AR9" s="17">
        <v>0.59528659089468094</v>
      </c>
      <c r="AS9" s="17"/>
      <c r="AT9" s="17">
        <v>0.61023697218663797</v>
      </c>
      <c r="AU9" s="17"/>
      <c r="AV9" s="17">
        <v>0.58971968943039899</v>
      </c>
      <c r="AW9" s="17"/>
      <c r="AX9" s="17">
        <v>0.65733610127059805</v>
      </c>
      <c r="AY9" s="17">
        <v>0.65835622620571299</v>
      </c>
      <c r="AZ9" s="17"/>
      <c r="BA9" s="17">
        <v>0.55211118730886599</v>
      </c>
      <c r="BB9" s="17">
        <v>0.59598288829600798</v>
      </c>
    </row>
    <row r="10" spans="2:54">
      <c r="B10" s="18" t="s">
        <v>87</v>
      </c>
      <c r="C10" s="17">
        <v>0.53218263328264204</v>
      </c>
      <c r="D10" s="17">
        <v>0.46358747917335402</v>
      </c>
      <c r="E10" s="17">
        <v>0.59880541008308197</v>
      </c>
      <c r="F10" s="17"/>
      <c r="G10" s="17">
        <v>0.41170182793093002</v>
      </c>
      <c r="H10" s="17">
        <v>0.41986743090400802</v>
      </c>
      <c r="I10" s="17">
        <v>0.52042485442128805</v>
      </c>
      <c r="J10" s="17">
        <v>0.56054310633219295</v>
      </c>
      <c r="K10" s="17">
        <v>0.61965164534350803</v>
      </c>
      <c r="L10" s="17">
        <v>0.63115155369578202</v>
      </c>
      <c r="M10" s="17"/>
      <c r="N10" s="17">
        <v>0.52409344709112404</v>
      </c>
      <c r="O10" s="17">
        <v>0.55711287078466998</v>
      </c>
      <c r="P10" s="17">
        <v>0.50263011214351305</v>
      </c>
      <c r="Q10" s="17">
        <v>0.53738064511105199</v>
      </c>
      <c r="R10" s="17"/>
      <c r="S10" s="17">
        <v>0.396082593186731</v>
      </c>
      <c r="T10" s="17">
        <v>0.60908018277512499</v>
      </c>
      <c r="U10" s="17">
        <v>0.56600861223628696</v>
      </c>
      <c r="V10" s="17">
        <v>0.55855228017054903</v>
      </c>
      <c r="W10" s="17">
        <v>0.51395669209668704</v>
      </c>
      <c r="X10" s="17">
        <v>0.51810956675389597</v>
      </c>
      <c r="Y10" s="17">
        <v>0.52171575801940995</v>
      </c>
      <c r="Z10" s="17">
        <v>0.421573837338302</v>
      </c>
      <c r="AA10" s="17">
        <v>0.50246455582495297</v>
      </c>
      <c r="AB10" s="17">
        <v>0.59002100252751899</v>
      </c>
      <c r="AC10" s="17">
        <v>0.63347314285763501</v>
      </c>
      <c r="AD10" s="17">
        <v>0.69023611863262402</v>
      </c>
      <c r="AE10" s="17"/>
      <c r="AF10" s="17">
        <v>0.56860704678016805</v>
      </c>
      <c r="AG10" s="17">
        <v>0.48459712656398501</v>
      </c>
      <c r="AH10" s="17">
        <v>0.61103360750888502</v>
      </c>
      <c r="AI10" s="17">
        <v>0.58334581438420996</v>
      </c>
      <c r="AJ10" s="17">
        <v>0.41548483480597098</v>
      </c>
      <c r="AK10" s="17"/>
      <c r="AL10" s="17">
        <v>0.56023430592324897</v>
      </c>
      <c r="AM10" s="17">
        <v>0.55478372287116295</v>
      </c>
      <c r="AN10" s="17">
        <v>0.51885562515177897</v>
      </c>
      <c r="AO10" s="17">
        <v>0.48351874726706201</v>
      </c>
      <c r="AP10" s="17">
        <v>0.49172051911668702</v>
      </c>
      <c r="AQ10" s="17"/>
      <c r="AR10" s="17">
        <v>0.491520606350143</v>
      </c>
      <c r="AS10" s="17"/>
      <c r="AT10" s="17">
        <v>0.36224144625141302</v>
      </c>
      <c r="AU10" s="17"/>
      <c r="AV10" s="17">
        <v>0.52655127425443904</v>
      </c>
      <c r="AW10" s="17"/>
      <c r="AX10" s="17">
        <v>0.56097157058674196</v>
      </c>
      <c r="AY10" s="17">
        <v>0.576847823309251</v>
      </c>
      <c r="AZ10" s="17"/>
      <c r="BA10" s="17">
        <v>0.516839139522691</v>
      </c>
      <c r="BB10" s="17">
        <v>0.59835180051627901</v>
      </c>
    </row>
    <row r="11" spans="2:54">
      <c r="B11" s="18" t="s">
        <v>88</v>
      </c>
      <c r="C11" s="17">
        <v>0.35832054064763502</v>
      </c>
      <c r="D11" s="17">
        <v>0.377633556713806</v>
      </c>
      <c r="E11" s="17">
        <v>0.34063150964828998</v>
      </c>
      <c r="F11" s="17"/>
      <c r="G11" s="17">
        <v>0.28064084141818402</v>
      </c>
      <c r="H11" s="17">
        <v>0.331500865444533</v>
      </c>
      <c r="I11" s="17">
        <v>0.35840906720104898</v>
      </c>
      <c r="J11" s="17">
        <v>0.40095326369076001</v>
      </c>
      <c r="K11" s="17">
        <v>0.35849092157603102</v>
      </c>
      <c r="L11" s="17">
        <v>0.39617745164019103</v>
      </c>
      <c r="M11" s="17"/>
      <c r="N11" s="17">
        <v>0.40614753815703702</v>
      </c>
      <c r="O11" s="17">
        <v>0.34413064708142799</v>
      </c>
      <c r="P11" s="17">
        <v>0.34054692550170101</v>
      </c>
      <c r="Q11" s="17">
        <v>0.33738128769848402</v>
      </c>
      <c r="R11" s="17"/>
      <c r="S11" s="17">
        <v>0.34650150066831897</v>
      </c>
      <c r="T11" s="17">
        <v>0.38075653484584598</v>
      </c>
      <c r="U11" s="17">
        <v>0.37357682959156902</v>
      </c>
      <c r="V11" s="17">
        <v>0.32921734031637201</v>
      </c>
      <c r="W11" s="17">
        <v>0.35885958595856399</v>
      </c>
      <c r="X11" s="17">
        <v>0.33321006043551799</v>
      </c>
      <c r="Y11" s="17">
        <v>0.41274281594597001</v>
      </c>
      <c r="Z11" s="17">
        <v>0.35272105270026699</v>
      </c>
      <c r="AA11" s="17">
        <v>0.31244484118245902</v>
      </c>
      <c r="AB11" s="17">
        <v>0.42151547029876202</v>
      </c>
      <c r="AC11" s="17">
        <v>0.32834240520860902</v>
      </c>
      <c r="AD11" s="17">
        <v>0.327455420434274</v>
      </c>
      <c r="AE11" s="17"/>
      <c r="AF11" s="17">
        <v>0.38642810296580998</v>
      </c>
      <c r="AG11" s="17">
        <v>0.40655303698886702</v>
      </c>
      <c r="AH11" s="17">
        <v>0.37714031506296303</v>
      </c>
      <c r="AI11" s="17">
        <v>0.28687816339244898</v>
      </c>
      <c r="AJ11" s="17">
        <v>0.27721419154240701</v>
      </c>
      <c r="AK11" s="17"/>
      <c r="AL11" s="17">
        <v>0.31075278038223297</v>
      </c>
      <c r="AM11" s="17">
        <v>0.36514446483556401</v>
      </c>
      <c r="AN11" s="17">
        <v>0.37595120916999297</v>
      </c>
      <c r="AO11" s="17">
        <v>0.40343297490021501</v>
      </c>
      <c r="AP11" s="17">
        <v>0.26632709192677101</v>
      </c>
      <c r="AQ11" s="17"/>
      <c r="AR11" s="17">
        <v>0.34643497054851302</v>
      </c>
      <c r="AS11" s="17"/>
      <c r="AT11" s="17">
        <v>0.357555942924901</v>
      </c>
      <c r="AU11" s="17"/>
      <c r="AV11" s="17">
        <v>0.33945907554448701</v>
      </c>
      <c r="AW11" s="17"/>
      <c r="AX11" s="17">
        <v>0.41587780016555598</v>
      </c>
      <c r="AY11" s="17">
        <v>0.38201931238172199</v>
      </c>
      <c r="AZ11" s="17"/>
      <c r="BA11" s="17">
        <v>0.32539627588813702</v>
      </c>
      <c r="BB11" s="17">
        <v>0.41207032181150899</v>
      </c>
    </row>
    <row r="12" spans="2:54">
      <c r="B12" s="18" t="s">
        <v>89</v>
      </c>
      <c r="C12" s="17">
        <v>0.348260353486392</v>
      </c>
      <c r="D12" s="17">
        <v>0.36257680730395098</v>
      </c>
      <c r="E12" s="17">
        <v>0.33597431081752299</v>
      </c>
      <c r="F12" s="17"/>
      <c r="G12" s="17">
        <v>0.19176255403576201</v>
      </c>
      <c r="H12" s="17">
        <v>0.25281940532478298</v>
      </c>
      <c r="I12" s="17">
        <v>0.28123634495710598</v>
      </c>
      <c r="J12" s="17">
        <v>0.37081486469275898</v>
      </c>
      <c r="K12" s="17">
        <v>0.45751502667375399</v>
      </c>
      <c r="L12" s="17">
        <v>0.49221678506438798</v>
      </c>
      <c r="M12" s="17"/>
      <c r="N12" s="17">
        <v>0.31198389274634097</v>
      </c>
      <c r="O12" s="17">
        <v>0.32929463542786203</v>
      </c>
      <c r="P12" s="17">
        <v>0.38305451587427303</v>
      </c>
      <c r="Q12" s="17">
        <v>0.37986890582836302</v>
      </c>
      <c r="R12" s="17"/>
      <c r="S12" s="17">
        <v>0.26418348753861198</v>
      </c>
      <c r="T12" s="17">
        <v>0.39952767636556302</v>
      </c>
      <c r="U12" s="17">
        <v>0.37685585166234298</v>
      </c>
      <c r="V12" s="17">
        <v>0.38822870091865902</v>
      </c>
      <c r="W12" s="17">
        <v>0.34785598658514799</v>
      </c>
      <c r="X12" s="17">
        <v>0.378645947250556</v>
      </c>
      <c r="Y12" s="17">
        <v>0.32394438817965998</v>
      </c>
      <c r="Z12" s="17">
        <v>0.35981815300804298</v>
      </c>
      <c r="AA12" s="17">
        <v>0.35135742555541499</v>
      </c>
      <c r="AB12" s="17">
        <v>0.30114152692292701</v>
      </c>
      <c r="AC12" s="17">
        <v>0.41160546664852199</v>
      </c>
      <c r="AD12" s="17">
        <v>0.30579664967912001</v>
      </c>
      <c r="AE12" s="17"/>
      <c r="AF12" s="17">
        <v>0.203616813382448</v>
      </c>
      <c r="AG12" s="17">
        <v>0.49455604160581901</v>
      </c>
      <c r="AH12" s="17">
        <v>0.237997130472304</v>
      </c>
      <c r="AI12" s="17">
        <v>0.124386710605749</v>
      </c>
      <c r="AJ12" s="17">
        <v>0.72823312389887296</v>
      </c>
      <c r="AK12" s="17"/>
      <c r="AL12" s="17">
        <v>0.46886719451647602</v>
      </c>
      <c r="AM12" s="17">
        <v>0.32725286239442802</v>
      </c>
      <c r="AN12" s="17">
        <v>0.26244057981909702</v>
      </c>
      <c r="AO12" s="17">
        <v>0.225470544515877</v>
      </c>
      <c r="AP12" s="17">
        <v>0.30744902619960801</v>
      </c>
      <c r="AQ12" s="17"/>
      <c r="AR12" s="17">
        <v>0.261050847835958</v>
      </c>
      <c r="AS12" s="17"/>
      <c r="AT12" s="17">
        <v>0.36361553242549599</v>
      </c>
      <c r="AU12" s="17"/>
      <c r="AV12" s="17">
        <v>0.16574663799373199</v>
      </c>
      <c r="AW12" s="17"/>
      <c r="AX12" s="17">
        <v>0.33673068303310699</v>
      </c>
      <c r="AY12" s="17">
        <v>0.221061517542116</v>
      </c>
      <c r="AZ12" s="17"/>
      <c r="BA12" s="17">
        <v>0.576147770458171</v>
      </c>
      <c r="BB12" s="17">
        <v>0.23099352329315301</v>
      </c>
    </row>
    <row r="13" spans="2:54">
      <c r="B13" s="18" t="s">
        <v>90</v>
      </c>
      <c r="C13" s="17">
        <v>0.182137868538299</v>
      </c>
      <c r="D13" s="17">
        <v>0.18393366119784699</v>
      </c>
      <c r="E13" s="17">
        <v>0.18059787914235501</v>
      </c>
      <c r="F13" s="17"/>
      <c r="G13" s="17">
        <v>0.266279197823308</v>
      </c>
      <c r="H13" s="17">
        <v>0.189627442072727</v>
      </c>
      <c r="I13" s="17">
        <v>0.15090382289686899</v>
      </c>
      <c r="J13" s="17">
        <v>0.18594948861334901</v>
      </c>
      <c r="K13" s="17">
        <v>0.17694127146754701</v>
      </c>
      <c r="L13" s="17">
        <v>0.14623199035235701</v>
      </c>
      <c r="M13" s="17"/>
      <c r="N13" s="17">
        <v>0.17074361819988099</v>
      </c>
      <c r="O13" s="17">
        <v>0.17129653550214399</v>
      </c>
      <c r="P13" s="17">
        <v>0.20333644699758299</v>
      </c>
      <c r="Q13" s="17">
        <v>0.18457013891836699</v>
      </c>
      <c r="R13" s="17"/>
      <c r="S13" s="17">
        <v>0.21386975661915</v>
      </c>
      <c r="T13" s="17">
        <v>0.17010315046291599</v>
      </c>
      <c r="U13" s="17">
        <v>0.165018056325691</v>
      </c>
      <c r="V13" s="17">
        <v>0.21997342401474801</v>
      </c>
      <c r="W13" s="17">
        <v>0.16800869511149799</v>
      </c>
      <c r="X13" s="17">
        <v>0.21981727272477899</v>
      </c>
      <c r="Y13" s="17">
        <v>0.15857169031446799</v>
      </c>
      <c r="Z13" s="17">
        <v>0.24633125981913401</v>
      </c>
      <c r="AA13" s="17">
        <v>0.18447692777969901</v>
      </c>
      <c r="AB13" s="17">
        <v>0.11537828661489</v>
      </c>
      <c r="AC13" s="17">
        <v>0.13704810157490799</v>
      </c>
      <c r="AD13" s="17">
        <v>0.182889510404214</v>
      </c>
      <c r="AE13" s="17"/>
      <c r="AF13" s="17">
        <v>0.156507965559811</v>
      </c>
      <c r="AG13" s="17">
        <v>0.159212768876376</v>
      </c>
      <c r="AH13" s="17">
        <v>0.16214701154931399</v>
      </c>
      <c r="AI13" s="17">
        <v>0.16794850063101599</v>
      </c>
      <c r="AJ13" s="17">
        <v>0.276927108410636</v>
      </c>
      <c r="AK13" s="17"/>
      <c r="AL13" s="17">
        <v>0.17956345844142799</v>
      </c>
      <c r="AM13" s="17">
        <v>0.22710166592363501</v>
      </c>
      <c r="AN13" s="17">
        <v>0.161481097072738</v>
      </c>
      <c r="AO13" s="17">
        <v>0.160159839086054</v>
      </c>
      <c r="AP13" s="17">
        <v>0.13461475255397801</v>
      </c>
      <c r="AQ13" s="17"/>
      <c r="AR13" s="17">
        <v>0.19497894158116</v>
      </c>
      <c r="AS13" s="17"/>
      <c r="AT13" s="17">
        <v>0.22680870705427</v>
      </c>
      <c r="AU13" s="17"/>
      <c r="AV13" s="17">
        <v>0.172695365304502</v>
      </c>
      <c r="AW13" s="17"/>
      <c r="AX13" s="17">
        <v>0.17811149307908</v>
      </c>
      <c r="AY13" s="17">
        <v>0.165489775265211</v>
      </c>
      <c r="AZ13" s="17"/>
      <c r="BA13" s="17">
        <v>0.17261393105971101</v>
      </c>
      <c r="BB13" s="17">
        <v>0.15780749617592199</v>
      </c>
    </row>
    <row r="14" spans="2:54">
      <c r="B14" s="18" t="s">
        <v>91</v>
      </c>
      <c r="C14" s="17">
        <v>0.167884176352319</v>
      </c>
      <c r="D14" s="17">
        <v>0.15416404116815199</v>
      </c>
      <c r="E14" s="17">
        <v>0.180736050573995</v>
      </c>
      <c r="F14" s="17"/>
      <c r="G14" s="17">
        <v>0.25671478045436402</v>
      </c>
      <c r="H14" s="17">
        <v>0.221115315243406</v>
      </c>
      <c r="I14" s="17">
        <v>0.18404200050517999</v>
      </c>
      <c r="J14" s="17">
        <v>0.128956029916829</v>
      </c>
      <c r="K14" s="17">
        <v>0.142744485158563</v>
      </c>
      <c r="L14" s="17">
        <v>0.100987670121954</v>
      </c>
      <c r="M14" s="17"/>
      <c r="N14" s="17">
        <v>0.16441617055096</v>
      </c>
      <c r="O14" s="17">
        <v>0.174832752504436</v>
      </c>
      <c r="P14" s="17">
        <v>0.16487865002247801</v>
      </c>
      <c r="Q14" s="17">
        <v>0.169609056743074</v>
      </c>
      <c r="R14" s="17"/>
      <c r="S14" s="17">
        <v>0.21073117018334001</v>
      </c>
      <c r="T14" s="17">
        <v>0.12722057053278499</v>
      </c>
      <c r="U14" s="17">
        <v>0.17782194546062</v>
      </c>
      <c r="V14" s="17">
        <v>0.17207128491519399</v>
      </c>
      <c r="W14" s="17">
        <v>0.19333635109494901</v>
      </c>
      <c r="X14" s="17">
        <v>0.126431709817723</v>
      </c>
      <c r="Y14" s="17">
        <v>0.15630518434507501</v>
      </c>
      <c r="Z14" s="17">
        <v>0.16498116821030001</v>
      </c>
      <c r="AA14" s="17">
        <v>0.183165792989925</v>
      </c>
      <c r="AB14" s="17">
        <v>0.15748820029476801</v>
      </c>
      <c r="AC14" s="17">
        <v>0.18409721849501301</v>
      </c>
      <c r="AD14" s="17">
        <v>0.153100561390215</v>
      </c>
      <c r="AE14" s="17"/>
      <c r="AF14" s="17">
        <v>0.20989300677809</v>
      </c>
      <c r="AG14" s="17">
        <v>0.11985045463866099</v>
      </c>
      <c r="AH14" s="17">
        <v>0.147673279642834</v>
      </c>
      <c r="AI14" s="17">
        <v>0.21109262019429201</v>
      </c>
      <c r="AJ14" s="17">
        <v>0.12355519981364201</v>
      </c>
      <c r="AK14" s="17"/>
      <c r="AL14" s="17">
        <v>0.14835134769172001</v>
      </c>
      <c r="AM14" s="17">
        <v>0.17660327918731</v>
      </c>
      <c r="AN14" s="17">
        <v>0.19146039851382801</v>
      </c>
      <c r="AO14" s="17">
        <v>0.15869148353314699</v>
      </c>
      <c r="AP14" s="17">
        <v>0.194920216392619</v>
      </c>
      <c r="AQ14" s="17"/>
      <c r="AR14" s="17">
        <v>0.199138712672354</v>
      </c>
      <c r="AS14" s="17"/>
      <c r="AT14" s="17">
        <v>0.14369052008087399</v>
      </c>
      <c r="AU14" s="17"/>
      <c r="AV14" s="17">
        <v>0.22632081923373501</v>
      </c>
      <c r="AW14" s="17"/>
      <c r="AX14" s="17">
        <v>9.7475948542251806E-2</v>
      </c>
      <c r="AY14" s="17">
        <v>0.21003819086868</v>
      </c>
      <c r="AZ14" s="17"/>
      <c r="BA14" s="17">
        <v>0.12150172587896001</v>
      </c>
      <c r="BB14" s="17">
        <v>0.181702800942175</v>
      </c>
    </row>
    <row r="15" spans="2:54">
      <c r="B15" s="18" t="s">
        <v>92</v>
      </c>
      <c r="C15" s="17">
        <v>0.165315443060947</v>
      </c>
      <c r="D15" s="17">
        <v>0.179322415938484</v>
      </c>
      <c r="E15" s="17">
        <v>0.149484827418636</v>
      </c>
      <c r="F15" s="17"/>
      <c r="G15" s="17">
        <v>0.15574026173128999</v>
      </c>
      <c r="H15" s="17">
        <v>0.161575634854522</v>
      </c>
      <c r="I15" s="17">
        <v>0.17933280177748101</v>
      </c>
      <c r="J15" s="17">
        <v>0.13744576765876901</v>
      </c>
      <c r="K15" s="17">
        <v>0.18122035074177101</v>
      </c>
      <c r="L15" s="17">
        <v>0.17547848322672299</v>
      </c>
      <c r="M15" s="17"/>
      <c r="N15" s="17">
        <v>0.21227247392652199</v>
      </c>
      <c r="O15" s="17">
        <v>0.169979165389891</v>
      </c>
      <c r="P15" s="17">
        <v>0.126616518906988</v>
      </c>
      <c r="Q15" s="17">
        <v>0.143771619242923</v>
      </c>
      <c r="R15" s="17"/>
      <c r="S15" s="17">
        <v>0.18951810973713001</v>
      </c>
      <c r="T15" s="17">
        <v>0.176954505585178</v>
      </c>
      <c r="U15" s="17">
        <v>0.179678573433009</v>
      </c>
      <c r="V15" s="17">
        <v>0.17745277309862001</v>
      </c>
      <c r="W15" s="17">
        <v>0.13193012925508399</v>
      </c>
      <c r="X15" s="17">
        <v>0.174987202232257</v>
      </c>
      <c r="Y15" s="17">
        <v>0.15305072718728199</v>
      </c>
      <c r="Z15" s="17">
        <v>0.124551865795388</v>
      </c>
      <c r="AA15" s="17">
        <v>0.149977966507363</v>
      </c>
      <c r="AB15" s="17">
        <v>0.145836398905549</v>
      </c>
      <c r="AC15" s="17">
        <v>0.186273030546416</v>
      </c>
      <c r="AD15" s="17">
        <v>0.142718169884504</v>
      </c>
      <c r="AE15" s="17"/>
      <c r="AF15" s="17">
        <v>0.19768804108601201</v>
      </c>
      <c r="AG15" s="17">
        <v>0.123180571795971</v>
      </c>
      <c r="AH15" s="17">
        <v>0.207793703673888</v>
      </c>
      <c r="AI15" s="17">
        <v>0.426490166515895</v>
      </c>
      <c r="AJ15" s="17">
        <v>4.7368118779681702E-2</v>
      </c>
      <c r="AK15" s="17"/>
      <c r="AL15" s="17">
        <v>0.13042059376272999</v>
      </c>
      <c r="AM15" s="17">
        <v>0.16214251080835099</v>
      </c>
      <c r="AN15" s="17">
        <v>0.20294535643129</v>
      </c>
      <c r="AO15" s="17">
        <v>0.182289873519456</v>
      </c>
      <c r="AP15" s="17">
        <v>0.29822399505307901</v>
      </c>
      <c r="AQ15" s="17"/>
      <c r="AR15" s="17">
        <v>0.21427147519710699</v>
      </c>
      <c r="AS15" s="17"/>
      <c r="AT15" s="17">
        <v>0.14295495736739899</v>
      </c>
      <c r="AU15" s="17"/>
      <c r="AV15" s="17">
        <v>0.28385431036613801</v>
      </c>
      <c r="AW15" s="17"/>
      <c r="AX15" s="17">
        <v>0.18463232613288899</v>
      </c>
      <c r="AY15" s="17">
        <v>0.18022025323133001</v>
      </c>
      <c r="AZ15" s="17"/>
      <c r="BA15" s="17">
        <v>0.11715084543637</v>
      </c>
      <c r="BB15" s="17">
        <v>0.21001803053028201</v>
      </c>
    </row>
    <row r="16" spans="2:54">
      <c r="B16" s="18" t="s">
        <v>93</v>
      </c>
      <c r="C16" s="17">
        <v>0.13557966742859301</v>
      </c>
      <c r="D16" s="17">
        <v>0.16351150569551301</v>
      </c>
      <c r="E16" s="17">
        <v>0.10840664162970801</v>
      </c>
      <c r="F16" s="17"/>
      <c r="G16" s="17">
        <v>0.19932948156737501</v>
      </c>
      <c r="H16" s="17">
        <v>0.18653147819773599</v>
      </c>
      <c r="I16" s="17">
        <v>0.15763046611272999</v>
      </c>
      <c r="J16" s="17">
        <v>0.101692177120698</v>
      </c>
      <c r="K16" s="17">
        <v>8.5234781756890393E-2</v>
      </c>
      <c r="L16" s="17">
        <v>9.5189632842538799E-2</v>
      </c>
      <c r="M16" s="17"/>
      <c r="N16" s="17">
        <v>0.17216569175395699</v>
      </c>
      <c r="O16" s="17">
        <v>0.14036254884052601</v>
      </c>
      <c r="P16" s="17">
        <v>0.14151706624239799</v>
      </c>
      <c r="Q16" s="17">
        <v>8.5456740486757707E-2</v>
      </c>
      <c r="R16" s="17"/>
      <c r="S16" s="17">
        <v>0.23773888178774499</v>
      </c>
      <c r="T16" s="17">
        <v>0.10549935878172099</v>
      </c>
      <c r="U16" s="17">
        <v>0.12459302460309001</v>
      </c>
      <c r="V16" s="17">
        <v>8.7507885367268598E-2</v>
      </c>
      <c r="W16" s="17">
        <v>0.16743860619311399</v>
      </c>
      <c r="X16" s="17">
        <v>9.5609075621741701E-2</v>
      </c>
      <c r="Y16" s="17">
        <v>0.10021525823854401</v>
      </c>
      <c r="Z16" s="17">
        <v>0.13680943448073499</v>
      </c>
      <c r="AA16" s="17">
        <v>0.14331584386563401</v>
      </c>
      <c r="AB16" s="17">
        <v>0.141441304674052</v>
      </c>
      <c r="AC16" s="17">
        <v>9.2286816056673202E-2</v>
      </c>
      <c r="AD16" s="17">
        <v>0.12744409703276499</v>
      </c>
      <c r="AE16" s="17"/>
      <c r="AF16" s="17">
        <v>0.14412481766225499</v>
      </c>
      <c r="AG16" s="17">
        <v>0.17674183863155299</v>
      </c>
      <c r="AH16" s="17">
        <v>0.11228148899686199</v>
      </c>
      <c r="AI16" s="17">
        <v>0.113140567535085</v>
      </c>
      <c r="AJ16" s="17">
        <v>0.117419793166767</v>
      </c>
      <c r="AK16" s="17"/>
      <c r="AL16" s="17">
        <v>9.5247517861994396E-2</v>
      </c>
      <c r="AM16" s="17">
        <v>0.110485956860861</v>
      </c>
      <c r="AN16" s="17">
        <v>0.162574813493298</v>
      </c>
      <c r="AO16" s="17">
        <v>0.24184348485874199</v>
      </c>
      <c r="AP16" s="17">
        <v>0.22512321943759001</v>
      </c>
      <c r="AQ16" s="17"/>
      <c r="AR16" s="17">
        <v>0.176706323550095</v>
      </c>
      <c r="AS16" s="17"/>
      <c r="AT16" s="17">
        <v>0.23093728779779499</v>
      </c>
      <c r="AU16" s="17"/>
      <c r="AV16" s="17">
        <v>0.191534563722604</v>
      </c>
      <c r="AW16" s="17"/>
      <c r="AX16" s="17">
        <v>0.16775699337994199</v>
      </c>
      <c r="AY16" s="17">
        <v>0.128560356830697</v>
      </c>
      <c r="AZ16" s="17"/>
      <c r="BA16" s="17">
        <v>0.10841400746209399</v>
      </c>
      <c r="BB16" s="17">
        <v>0.123686488702689</v>
      </c>
    </row>
    <row r="17" spans="2:54">
      <c r="B17" s="18" t="s">
        <v>94</v>
      </c>
      <c r="C17" s="17">
        <v>9.7491094881478293E-2</v>
      </c>
      <c r="D17" s="17">
        <v>0.116950371380699</v>
      </c>
      <c r="E17" s="17">
        <v>7.8964739859957903E-2</v>
      </c>
      <c r="F17" s="17"/>
      <c r="G17" s="17">
        <v>7.9153060493563507E-2</v>
      </c>
      <c r="H17" s="17">
        <v>0.11265061585887499</v>
      </c>
      <c r="I17" s="17">
        <v>0.104375575186216</v>
      </c>
      <c r="J17" s="17">
        <v>0.109494058783158</v>
      </c>
      <c r="K17" s="17">
        <v>9.4835451746364194E-2</v>
      </c>
      <c r="L17" s="17">
        <v>8.3805117064080198E-2</v>
      </c>
      <c r="M17" s="17"/>
      <c r="N17" s="17">
        <v>0.11754723700870701</v>
      </c>
      <c r="O17" s="17">
        <v>9.1549175917462297E-2</v>
      </c>
      <c r="P17" s="17">
        <v>0.105383582871084</v>
      </c>
      <c r="Q17" s="17">
        <v>7.4077472795868196E-2</v>
      </c>
      <c r="R17" s="17"/>
      <c r="S17" s="17">
        <v>9.5456450362232298E-2</v>
      </c>
      <c r="T17" s="17">
        <v>0.11813383701511999</v>
      </c>
      <c r="U17" s="17">
        <v>0.104478430053052</v>
      </c>
      <c r="V17" s="17">
        <v>8.3821525904065705E-2</v>
      </c>
      <c r="W17" s="17">
        <v>8.7054380980798596E-2</v>
      </c>
      <c r="X17" s="17">
        <v>0.107743427180436</v>
      </c>
      <c r="Y17" s="17">
        <v>9.8921250118209902E-2</v>
      </c>
      <c r="Z17" s="17">
        <v>8.77769502970209E-2</v>
      </c>
      <c r="AA17" s="17">
        <v>9.3151485892399299E-2</v>
      </c>
      <c r="AB17" s="17">
        <v>8.29279876439519E-2</v>
      </c>
      <c r="AC17" s="17">
        <v>9.2620560032247196E-2</v>
      </c>
      <c r="AD17" s="17">
        <v>0.11012618057988199</v>
      </c>
      <c r="AE17" s="17"/>
      <c r="AF17" s="17">
        <v>0.110767243110152</v>
      </c>
      <c r="AG17" s="17">
        <v>6.7343217042946601E-2</v>
      </c>
      <c r="AH17" s="17">
        <v>0.19651838891034401</v>
      </c>
      <c r="AI17" s="17">
        <v>0.13564425010108699</v>
      </c>
      <c r="AJ17" s="17">
        <v>3.1557268423746503E-2</v>
      </c>
      <c r="AK17" s="17"/>
      <c r="AL17" s="17">
        <v>7.74715441854123E-2</v>
      </c>
      <c r="AM17" s="17">
        <v>9.0312061743843999E-2</v>
      </c>
      <c r="AN17" s="17">
        <v>0.124466691889733</v>
      </c>
      <c r="AO17" s="17">
        <v>0.120517238446914</v>
      </c>
      <c r="AP17" s="17">
        <v>0.16780394098736001</v>
      </c>
      <c r="AQ17" s="17"/>
      <c r="AR17" s="17">
        <v>0.10234186502496601</v>
      </c>
      <c r="AS17" s="17"/>
      <c r="AT17" s="17">
        <v>7.4526905786400699E-2</v>
      </c>
      <c r="AU17" s="17"/>
      <c r="AV17" s="17">
        <v>0.13517451319242599</v>
      </c>
      <c r="AW17" s="17"/>
      <c r="AX17" s="17">
        <v>4.0661407702107501E-2</v>
      </c>
      <c r="AY17" s="17">
        <v>0.121923117814332</v>
      </c>
      <c r="AZ17" s="17"/>
      <c r="BA17" s="17">
        <v>4.57768552602578E-2</v>
      </c>
      <c r="BB17" s="17">
        <v>0.14819916791365301</v>
      </c>
    </row>
    <row r="18" spans="2:54">
      <c r="B18" s="18" t="s">
        <v>95</v>
      </c>
      <c r="C18" s="17">
        <v>8.09707604266095E-2</v>
      </c>
      <c r="D18" s="17">
        <v>8.0527133096100795E-2</v>
      </c>
      <c r="E18" s="17">
        <v>8.1797465615401702E-2</v>
      </c>
      <c r="F18" s="17"/>
      <c r="G18" s="17">
        <v>5.8315996054275197E-2</v>
      </c>
      <c r="H18" s="17">
        <v>6.0889408358919497E-2</v>
      </c>
      <c r="I18" s="17">
        <v>6.8513932109530495E-2</v>
      </c>
      <c r="J18" s="17">
        <v>6.9816472369419999E-2</v>
      </c>
      <c r="K18" s="17">
        <v>9.9202217372134902E-2</v>
      </c>
      <c r="L18" s="17">
        <v>0.119487639268964</v>
      </c>
      <c r="M18" s="17"/>
      <c r="N18" s="17">
        <v>9.0229884720015294E-2</v>
      </c>
      <c r="O18" s="17">
        <v>7.82686910729255E-2</v>
      </c>
      <c r="P18" s="17">
        <v>0.10629887792845701</v>
      </c>
      <c r="Q18" s="17">
        <v>5.1977087808165401E-2</v>
      </c>
      <c r="R18" s="17"/>
      <c r="S18" s="17">
        <v>5.38433439916607E-2</v>
      </c>
      <c r="T18" s="17">
        <v>0.103858349900926</v>
      </c>
      <c r="U18" s="17">
        <v>9.3360864504661606E-2</v>
      </c>
      <c r="V18" s="17">
        <v>7.7058081418028002E-2</v>
      </c>
      <c r="W18" s="17">
        <v>0.106580419411673</v>
      </c>
      <c r="X18" s="17">
        <v>9.6331758988874999E-2</v>
      </c>
      <c r="Y18" s="17">
        <v>7.0042117822161895E-2</v>
      </c>
      <c r="Z18" s="17">
        <v>0.10357406846952601</v>
      </c>
      <c r="AA18" s="17">
        <v>5.2849346564691299E-2</v>
      </c>
      <c r="AB18" s="17">
        <v>8.0008732986087405E-2</v>
      </c>
      <c r="AC18" s="17">
        <v>7.4303383144821294E-2</v>
      </c>
      <c r="AD18" s="17">
        <v>9.7219830612985295E-2</v>
      </c>
      <c r="AE18" s="17"/>
      <c r="AF18" s="17">
        <v>5.2486277295634098E-2</v>
      </c>
      <c r="AG18" s="17">
        <v>0.147096081845809</v>
      </c>
      <c r="AH18" s="17">
        <v>6.4869066618354801E-2</v>
      </c>
      <c r="AI18" s="17">
        <v>3.41616340675608E-2</v>
      </c>
      <c r="AJ18" s="17">
        <v>0.113857484927759</v>
      </c>
      <c r="AK18" s="17"/>
      <c r="AL18" s="17">
        <v>7.7573455143910605E-2</v>
      </c>
      <c r="AM18" s="17">
        <v>7.5045650433410299E-2</v>
      </c>
      <c r="AN18" s="17">
        <v>6.7240721907906406E-2</v>
      </c>
      <c r="AO18" s="17">
        <v>0.103862956272472</v>
      </c>
      <c r="AP18" s="17">
        <v>3.9102835397231701E-2</v>
      </c>
      <c r="AQ18" s="17"/>
      <c r="AR18" s="17">
        <v>7.1203221683300899E-2</v>
      </c>
      <c r="AS18" s="17"/>
      <c r="AT18" s="17">
        <v>8.8090105189781207E-2</v>
      </c>
      <c r="AU18" s="17"/>
      <c r="AV18" s="17">
        <v>6.19667856024744E-2</v>
      </c>
      <c r="AW18" s="17"/>
      <c r="AX18" s="17">
        <v>5.0624303994467601E-2</v>
      </c>
      <c r="AY18" s="17">
        <v>5.5991641601086002E-2</v>
      </c>
      <c r="AZ18" s="17"/>
      <c r="BA18" s="17">
        <v>0.12056353327499</v>
      </c>
      <c r="BB18" s="17">
        <v>6.2804670310825997E-2</v>
      </c>
    </row>
    <row r="19" spans="2:54">
      <c r="B19" s="18" t="s">
        <v>96</v>
      </c>
      <c r="C19" s="17">
        <v>5.8773014054589998E-2</v>
      </c>
      <c r="D19" s="17">
        <v>6.9772929091296801E-2</v>
      </c>
      <c r="E19" s="17">
        <v>4.8318264848412798E-2</v>
      </c>
      <c r="F19" s="17"/>
      <c r="G19" s="17">
        <v>7.1852457553298901E-2</v>
      </c>
      <c r="H19" s="17">
        <v>6.4021361108421604E-2</v>
      </c>
      <c r="I19" s="17">
        <v>6.3083957155408904E-2</v>
      </c>
      <c r="J19" s="17">
        <v>7.2833068363347506E-2</v>
      </c>
      <c r="K19" s="17">
        <v>5.3975677913054701E-2</v>
      </c>
      <c r="L19" s="17">
        <v>3.4155463811973E-2</v>
      </c>
      <c r="M19" s="17"/>
      <c r="N19" s="17">
        <v>5.87414743497508E-2</v>
      </c>
      <c r="O19" s="17">
        <v>5.0780914307327202E-2</v>
      </c>
      <c r="P19" s="17">
        <v>5.58218099358797E-2</v>
      </c>
      <c r="Q19" s="17">
        <v>7.1383553863675203E-2</v>
      </c>
      <c r="R19" s="17"/>
      <c r="S19" s="17">
        <v>8.517573699389E-2</v>
      </c>
      <c r="T19" s="17">
        <v>2.86868368224979E-2</v>
      </c>
      <c r="U19" s="17">
        <v>4.2688664254500103E-2</v>
      </c>
      <c r="V19" s="17">
        <v>6.3475152603167398E-2</v>
      </c>
      <c r="W19" s="17">
        <v>4.8937992996240402E-2</v>
      </c>
      <c r="X19" s="17">
        <v>5.7335526325841699E-2</v>
      </c>
      <c r="Y19" s="17">
        <v>5.3936655325981797E-2</v>
      </c>
      <c r="Z19" s="17">
        <v>8.6527999110769499E-2</v>
      </c>
      <c r="AA19" s="17">
        <v>7.3305750473852793E-2</v>
      </c>
      <c r="AB19" s="17">
        <v>5.5555981985780399E-2</v>
      </c>
      <c r="AC19" s="17">
        <v>5.2573884158385001E-2</v>
      </c>
      <c r="AD19" s="17">
        <v>6.4918472283584494E-2</v>
      </c>
      <c r="AE19" s="17"/>
      <c r="AF19" s="17">
        <v>6.2112890525674203E-2</v>
      </c>
      <c r="AG19" s="17">
        <v>6.8278443008443102E-2</v>
      </c>
      <c r="AH19" s="17">
        <v>2.8371747372473E-2</v>
      </c>
      <c r="AI19" s="17">
        <v>3.9842464852727001E-2</v>
      </c>
      <c r="AJ19" s="17">
        <v>8.5462094959824805E-2</v>
      </c>
      <c r="AK19" s="17"/>
      <c r="AL19" s="17">
        <v>5.6408583993548603E-2</v>
      </c>
      <c r="AM19" s="17">
        <v>4.3293155954993501E-2</v>
      </c>
      <c r="AN19" s="17">
        <v>6.4842096723837506E-2</v>
      </c>
      <c r="AO19" s="17">
        <v>7.3404059765980606E-2</v>
      </c>
      <c r="AP19" s="17">
        <v>8.8376126658016696E-2</v>
      </c>
      <c r="AQ19" s="17"/>
      <c r="AR19" s="17">
        <v>7.6676890055870695E-2</v>
      </c>
      <c r="AS19" s="17"/>
      <c r="AT19" s="17">
        <v>0.102696910538078</v>
      </c>
      <c r="AU19" s="17"/>
      <c r="AV19" s="17">
        <v>5.3067171213936198E-2</v>
      </c>
      <c r="AW19" s="17"/>
      <c r="AX19" s="17">
        <v>8.4910589730396793E-2</v>
      </c>
      <c r="AY19" s="17">
        <v>5.36769359882927E-2</v>
      </c>
      <c r="AZ19" s="17"/>
      <c r="BA19" s="17">
        <v>6.9689382473046402E-2</v>
      </c>
      <c r="BB19" s="17">
        <v>5.3716970173049598E-2</v>
      </c>
    </row>
    <row r="20" spans="2:54">
      <c r="B20" s="18" t="s">
        <v>97</v>
      </c>
      <c r="C20" s="17">
        <v>4.77708303783149E-2</v>
      </c>
      <c r="D20" s="17">
        <v>3.8517363485666402E-2</v>
      </c>
      <c r="E20" s="17">
        <v>5.7038170985842698E-2</v>
      </c>
      <c r="F20" s="17"/>
      <c r="G20" s="17">
        <v>4.0753308172720201E-2</v>
      </c>
      <c r="H20" s="17">
        <v>3.6442393272403097E-2</v>
      </c>
      <c r="I20" s="17">
        <v>3.4263778489935302E-2</v>
      </c>
      <c r="J20" s="17">
        <v>3.3297220597513201E-2</v>
      </c>
      <c r="K20" s="17">
        <v>3.9467242077603701E-2</v>
      </c>
      <c r="L20" s="17">
        <v>9.00958074941451E-2</v>
      </c>
      <c r="M20" s="17"/>
      <c r="N20" s="17">
        <v>3.7509148145968001E-2</v>
      </c>
      <c r="O20" s="17">
        <v>5.8780131855290303E-2</v>
      </c>
      <c r="P20" s="17">
        <v>3.6584714490266498E-2</v>
      </c>
      <c r="Q20" s="17">
        <v>5.86025604867133E-2</v>
      </c>
      <c r="R20" s="17"/>
      <c r="S20" s="17">
        <v>3.0337289089039501E-2</v>
      </c>
      <c r="T20" s="17">
        <v>6.4300463917923198E-2</v>
      </c>
      <c r="U20" s="17">
        <v>4.3742522864994103E-2</v>
      </c>
      <c r="V20" s="17">
        <v>4.7812141574648997E-2</v>
      </c>
      <c r="W20" s="17">
        <v>4.5970529120633701E-2</v>
      </c>
      <c r="X20" s="17">
        <v>4.8983810084552701E-2</v>
      </c>
      <c r="Y20" s="17">
        <v>4.1137546718931897E-2</v>
      </c>
      <c r="Z20" s="17">
        <v>3.6117166414023301E-2</v>
      </c>
      <c r="AA20" s="17">
        <v>6.1135046122025402E-2</v>
      </c>
      <c r="AB20" s="17">
        <v>6.5505788151504499E-2</v>
      </c>
      <c r="AC20" s="17">
        <v>4.7667197045399602E-2</v>
      </c>
      <c r="AD20" s="17">
        <v>0</v>
      </c>
      <c r="AE20" s="17"/>
      <c r="AF20" s="17">
        <v>3.6354005061988798E-2</v>
      </c>
      <c r="AG20" s="17">
        <v>7.6394892383178495E-2</v>
      </c>
      <c r="AH20" s="17">
        <v>5.94626187917991E-2</v>
      </c>
      <c r="AI20" s="17">
        <v>2.3958846317130598E-2</v>
      </c>
      <c r="AJ20" s="17">
        <v>4.5511555295443401E-2</v>
      </c>
      <c r="AK20" s="17"/>
      <c r="AL20" s="17">
        <v>5.8390085392154803E-2</v>
      </c>
      <c r="AM20" s="17">
        <v>4.6366347556964102E-2</v>
      </c>
      <c r="AN20" s="17">
        <v>3.3041556674945197E-2</v>
      </c>
      <c r="AO20" s="17">
        <v>3.6257406466136601E-2</v>
      </c>
      <c r="AP20" s="17">
        <v>3.5800000967514498E-2</v>
      </c>
      <c r="AQ20" s="17"/>
      <c r="AR20" s="17">
        <v>5.6286353745957397E-2</v>
      </c>
      <c r="AS20" s="17"/>
      <c r="AT20" s="17">
        <v>6.2259196796099002E-2</v>
      </c>
      <c r="AU20" s="17"/>
      <c r="AV20" s="17">
        <v>5.0134562978271201E-2</v>
      </c>
      <c r="AW20" s="17"/>
      <c r="AX20" s="17">
        <v>7.9668075353910198E-2</v>
      </c>
      <c r="AY20" s="17">
        <v>4.0554710807749597E-2</v>
      </c>
      <c r="AZ20" s="17"/>
      <c r="BA20" s="17">
        <v>6.1519704543945598E-2</v>
      </c>
      <c r="BB20" s="17">
        <v>4.4448546694104502E-2</v>
      </c>
    </row>
    <row r="21" spans="2:54" ht="28.9">
      <c r="B21" s="18" t="s">
        <v>98</v>
      </c>
      <c r="C21" s="17">
        <v>4.6584666514882599E-2</v>
      </c>
      <c r="D21" s="17">
        <v>5.13638362508659E-2</v>
      </c>
      <c r="E21" s="17">
        <v>4.1585546978663297E-2</v>
      </c>
      <c r="F21" s="17"/>
      <c r="G21" s="17">
        <v>9.0026899408462105E-2</v>
      </c>
      <c r="H21" s="17">
        <v>8.2544453256407094E-2</v>
      </c>
      <c r="I21" s="17">
        <v>5.2742293208556897E-2</v>
      </c>
      <c r="J21" s="17">
        <v>3.02380461355099E-2</v>
      </c>
      <c r="K21" s="17">
        <v>1.8872266984746498E-2</v>
      </c>
      <c r="L21" s="17">
        <v>1.5302424091143499E-2</v>
      </c>
      <c r="M21" s="17"/>
      <c r="N21" s="17">
        <v>3.5776842109863698E-2</v>
      </c>
      <c r="O21" s="17">
        <v>5.09492231503497E-2</v>
      </c>
      <c r="P21" s="17">
        <v>5.1176699834899302E-2</v>
      </c>
      <c r="Q21" s="17">
        <v>5.0081298315470799E-2</v>
      </c>
      <c r="R21" s="17"/>
      <c r="S21" s="17">
        <v>6.2901033284703797E-2</v>
      </c>
      <c r="T21" s="17">
        <v>3.8083392253613103E-2</v>
      </c>
      <c r="U21" s="17">
        <v>4.5967217673258301E-2</v>
      </c>
      <c r="V21" s="17">
        <v>4.0487242223451798E-2</v>
      </c>
      <c r="W21" s="17">
        <v>4.1209914221671598E-2</v>
      </c>
      <c r="X21" s="17">
        <v>4.1495787159605599E-2</v>
      </c>
      <c r="Y21" s="17">
        <v>7.2639901391677003E-2</v>
      </c>
      <c r="Z21" s="17">
        <v>4.3253763388151401E-2</v>
      </c>
      <c r="AA21" s="17">
        <v>5.0560105708558997E-2</v>
      </c>
      <c r="AB21" s="17">
        <v>2.98343001389616E-2</v>
      </c>
      <c r="AC21" s="17">
        <v>3.0062757115470799E-2</v>
      </c>
      <c r="AD21" s="17">
        <v>5.3080488659573703E-2</v>
      </c>
      <c r="AE21" s="17"/>
      <c r="AF21" s="17">
        <v>5.7557846725422003E-2</v>
      </c>
      <c r="AG21" s="17">
        <v>2.82196555835721E-2</v>
      </c>
      <c r="AH21" s="17">
        <v>5.9001110499654799E-2</v>
      </c>
      <c r="AI21" s="17">
        <v>7.45122018382149E-2</v>
      </c>
      <c r="AJ21" s="17">
        <v>3.0682402453444401E-2</v>
      </c>
      <c r="AK21" s="17"/>
      <c r="AL21" s="17">
        <v>3.7155590838196202E-2</v>
      </c>
      <c r="AM21" s="17">
        <v>4.7099646158949897E-2</v>
      </c>
      <c r="AN21" s="17">
        <v>5.6880628179197701E-2</v>
      </c>
      <c r="AO21" s="17">
        <v>5.05407276115305E-2</v>
      </c>
      <c r="AP21" s="17">
        <v>7.4899989602623201E-2</v>
      </c>
      <c r="AQ21" s="17"/>
      <c r="AR21" s="17">
        <v>5.5680275612424703E-2</v>
      </c>
      <c r="AS21" s="17"/>
      <c r="AT21" s="17">
        <v>5.9598260414239199E-2</v>
      </c>
      <c r="AU21" s="17"/>
      <c r="AV21" s="17">
        <v>5.7734946431637998E-2</v>
      </c>
      <c r="AW21" s="17"/>
      <c r="AX21" s="17">
        <v>2.10811055797278E-2</v>
      </c>
      <c r="AY21" s="17">
        <v>4.8519917700156297E-2</v>
      </c>
      <c r="AZ21" s="17"/>
      <c r="BA21" s="17">
        <v>3.5777326700175797E-2</v>
      </c>
      <c r="BB21" s="17">
        <v>4.06884319492615E-2</v>
      </c>
    </row>
    <row r="22" spans="2:54" ht="28.9">
      <c r="B22" s="18" t="s">
        <v>99</v>
      </c>
      <c r="C22" s="17">
        <v>4.38498797113238E-2</v>
      </c>
      <c r="D22" s="17">
        <v>6.27667470645938E-2</v>
      </c>
      <c r="E22" s="17">
        <v>2.5592423769296799E-2</v>
      </c>
      <c r="F22" s="17"/>
      <c r="G22" s="17">
        <v>2.4384336758048901E-2</v>
      </c>
      <c r="H22" s="17">
        <v>2.7181946564266202E-2</v>
      </c>
      <c r="I22" s="17">
        <v>3.2777195142475998E-2</v>
      </c>
      <c r="J22" s="17">
        <v>3.6806339673641303E-2</v>
      </c>
      <c r="K22" s="17">
        <v>5.8733321299620299E-2</v>
      </c>
      <c r="L22" s="17">
        <v>7.5194672832355994E-2</v>
      </c>
      <c r="M22" s="17"/>
      <c r="N22" s="17">
        <v>5.57477999150729E-2</v>
      </c>
      <c r="O22" s="17">
        <v>4.6377074091340703E-2</v>
      </c>
      <c r="P22" s="17">
        <v>3.8617009991608199E-2</v>
      </c>
      <c r="Q22" s="17">
        <v>3.3309182539444301E-2</v>
      </c>
      <c r="R22" s="17"/>
      <c r="S22" s="17">
        <v>4.0515209601213797E-2</v>
      </c>
      <c r="T22" s="17">
        <v>5.4602549877661097E-2</v>
      </c>
      <c r="U22" s="17">
        <v>6.21896188260012E-2</v>
      </c>
      <c r="V22" s="17">
        <v>1.0031284828733E-2</v>
      </c>
      <c r="W22" s="17">
        <v>5.1459583637390102E-2</v>
      </c>
      <c r="X22" s="17">
        <v>3.9915757169234602E-2</v>
      </c>
      <c r="Y22" s="17">
        <v>5.8394699427055399E-2</v>
      </c>
      <c r="Z22" s="17">
        <v>4.51686804604301E-2</v>
      </c>
      <c r="AA22" s="17">
        <v>3.5299991911027902E-2</v>
      </c>
      <c r="AB22" s="17">
        <v>3.5126227116215103E-2</v>
      </c>
      <c r="AC22" s="17">
        <v>5.9215640518410502E-2</v>
      </c>
      <c r="AD22" s="17">
        <v>5.0447506698137301E-2</v>
      </c>
      <c r="AE22" s="17"/>
      <c r="AF22" s="17">
        <v>3.0458244263209599E-2</v>
      </c>
      <c r="AG22" s="17">
        <v>7.9792927807393901E-2</v>
      </c>
      <c r="AH22" s="17">
        <v>3.27033663573921E-2</v>
      </c>
      <c r="AI22" s="17">
        <v>1.7536953247724599E-2</v>
      </c>
      <c r="AJ22" s="17">
        <v>7.0518786648369303E-2</v>
      </c>
      <c r="AK22" s="17"/>
      <c r="AL22" s="17">
        <v>5.14405689053005E-2</v>
      </c>
      <c r="AM22" s="17">
        <v>1.6252330073381699E-2</v>
      </c>
      <c r="AN22" s="17">
        <v>4.4933848884987998E-2</v>
      </c>
      <c r="AO22" s="17">
        <v>4.1455481336244299E-2</v>
      </c>
      <c r="AP22" s="17">
        <v>2.34771917516335E-2</v>
      </c>
      <c r="AQ22" s="17"/>
      <c r="AR22" s="17">
        <v>4.79772348239942E-2</v>
      </c>
      <c r="AS22" s="17"/>
      <c r="AT22" s="17">
        <v>6.1625265541075398E-2</v>
      </c>
      <c r="AU22" s="17"/>
      <c r="AV22" s="17">
        <v>2.8322015513208499E-2</v>
      </c>
      <c r="AW22" s="17"/>
      <c r="AX22" s="17">
        <v>5.1665569671356798E-2</v>
      </c>
      <c r="AY22" s="17">
        <v>3.2467631978596798E-2</v>
      </c>
      <c r="AZ22" s="17"/>
      <c r="BA22" s="17">
        <v>7.67867821742E-2</v>
      </c>
      <c r="BB22" s="17">
        <v>3.66506450870231E-2</v>
      </c>
    </row>
    <row r="23" spans="2:54" ht="28.9">
      <c r="B23" s="18" t="s">
        <v>100</v>
      </c>
      <c r="C23" s="17">
        <v>3.0436746295404001E-2</v>
      </c>
      <c r="D23" s="17">
        <v>2.7149807084250101E-2</v>
      </c>
      <c r="E23" s="17">
        <v>3.37940723761972E-2</v>
      </c>
      <c r="F23" s="17"/>
      <c r="G23" s="17">
        <v>3.8896820122103701E-2</v>
      </c>
      <c r="H23" s="17">
        <v>3.6419549758347401E-2</v>
      </c>
      <c r="I23" s="17">
        <v>5.2191911252587098E-2</v>
      </c>
      <c r="J23" s="17">
        <v>2.6835745869428801E-2</v>
      </c>
      <c r="K23" s="17">
        <v>2.0906244490906899E-2</v>
      </c>
      <c r="L23" s="17">
        <v>1.15759956719408E-2</v>
      </c>
      <c r="M23" s="17"/>
      <c r="N23" s="17">
        <v>3.8301415676175697E-2</v>
      </c>
      <c r="O23" s="17">
        <v>2.24398291799341E-2</v>
      </c>
      <c r="P23" s="17">
        <v>2.47770372974833E-2</v>
      </c>
      <c r="Q23" s="17">
        <v>3.6109563224959298E-2</v>
      </c>
      <c r="R23" s="17"/>
      <c r="S23" s="17">
        <v>3.3993852834829301E-2</v>
      </c>
      <c r="T23" s="17">
        <v>2.96803449277269E-2</v>
      </c>
      <c r="U23" s="17">
        <v>2.4238100808532899E-2</v>
      </c>
      <c r="V23" s="17">
        <v>2.7693814584647099E-2</v>
      </c>
      <c r="W23" s="17">
        <v>4.2380858735539102E-2</v>
      </c>
      <c r="X23" s="17">
        <v>3.4671764334926199E-2</v>
      </c>
      <c r="Y23" s="17">
        <v>2.0624395760922998E-2</v>
      </c>
      <c r="Z23" s="17">
        <v>3.9056434067179402E-2</v>
      </c>
      <c r="AA23" s="17">
        <v>4.20454297497996E-2</v>
      </c>
      <c r="AB23" s="17">
        <v>2.2274378593616001E-2</v>
      </c>
      <c r="AC23" s="17">
        <v>1.3698259095619499E-2</v>
      </c>
      <c r="AD23" s="17">
        <v>2.59443265806408E-2</v>
      </c>
      <c r="AE23" s="17"/>
      <c r="AF23" s="17">
        <v>4.4462179348938702E-2</v>
      </c>
      <c r="AG23" s="17">
        <v>2.2447506159999301E-2</v>
      </c>
      <c r="AH23" s="17">
        <v>4.2863066968292202E-2</v>
      </c>
      <c r="AI23" s="17">
        <v>1.6037239250175198E-2</v>
      </c>
      <c r="AJ23" s="17">
        <v>1.0919855954687099E-2</v>
      </c>
      <c r="AK23" s="17"/>
      <c r="AL23" s="17">
        <v>2.48417385679288E-2</v>
      </c>
      <c r="AM23" s="17">
        <v>3.1521714965914799E-2</v>
      </c>
      <c r="AN23" s="17">
        <v>3.7663543406562E-2</v>
      </c>
      <c r="AO23" s="17">
        <v>5.4848151712685402E-2</v>
      </c>
      <c r="AP23" s="17">
        <v>1.4297659701071899E-2</v>
      </c>
      <c r="AQ23" s="17"/>
      <c r="AR23" s="17">
        <v>4.9738698347290403E-2</v>
      </c>
      <c r="AS23" s="17"/>
      <c r="AT23" s="17">
        <v>3.8697640654015097E-2</v>
      </c>
      <c r="AU23" s="17"/>
      <c r="AV23" s="17">
        <v>5.7981516892125398E-2</v>
      </c>
      <c r="AW23" s="17"/>
      <c r="AX23" s="17">
        <v>3.2632494729180402E-2</v>
      </c>
      <c r="AY23" s="17">
        <v>4.73246507742019E-2</v>
      </c>
      <c r="AZ23" s="17"/>
      <c r="BA23" s="17">
        <v>2.0212387652488999E-2</v>
      </c>
      <c r="BB23" s="17">
        <v>4.0052102757342202E-2</v>
      </c>
    </row>
    <row r="24" spans="2:54">
      <c r="B24" s="18" t="s">
        <v>101</v>
      </c>
      <c r="C24" s="17">
        <v>2.8588605467181798E-3</v>
      </c>
      <c r="D24" s="17">
        <v>3.3749890779503802E-3</v>
      </c>
      <c r="E24" s="17">
        <v>2.3688035054406599E-3</v>
      </c>
      <c r="F24" s="17"/>
      <c r="G24" s="17">
        <v>7.2910753794624798E-3</v>
      </c>
      <c r="H24" s="17">
        <v>4.1298855984087399E-3</v>
      </c>
      <c r="I24" s="17">
        <v>2.0495274048183301E-3</v>
      </c>
      <c r="J24" s="17">
        <v>0</v>
      </c>
      <c r="K24" s="17">
        <v>3.0265466074739299E-3</v>
      </c>
      <c r="L24" s="17">
        <v>1.7522729208507999E-3</v>
      </c>
      <c r="M24" s="17"/>
      <c r="N24" s="17">
        <v>1.2584846874457399E-3</v>
      </c>
      <c r="O24" s="17">
        <v>1.9541719116228898E-3</v>
      </c>
      <c r="P24" s="17">
        <v>4.9881969203200201E-3</v>
      </c>
      <c r="Q24" s="17">
        <v>3.7335670508343599E-3</v>
      </c>
      <c r="R24" s="17"/>
      <c r="S24" s="17">
        <v>7.2292863627114803E-3</v>
      </c>
      <c r="T24" s="17">
        <v>1.72786912175881E-3</v>
      </c>
      <c r="U24" s="17">
        <v>0</v>
      </c>
      <c r="V24" s="17">
        <v>0</v>
      </c>
      <c r="W24" s="17">
        <v>4.8183124675820399E-3</v>
      </c>
      <c r="X24" s="17">
        <v>2.2287498287315299E-3</v>
      </c>
      <c r="Y24" s="17">
        <v>8.9316594446388602E-3</v>
      </c>
      <c r="Z24" s="17">
        <v>0</v>
      </c>
      <c r="AA24" s="17">
        <v>3.3565810697590301E-3</v>
      </c>
      <c r="AB24" s="17">
        <v>0</v>
      </c>
      <c r="AC24" s="17">
        <v>0</v>
      </c>
      <c r="AD24" s="17">
        <v>0</v>
      </c>
      <c r="AE24" s="17"/>
      <c r="AF24" s="17">
        <v>8.2523135326348395E-4</v>
      </c>
      <c r="AG24" s="17">
        <v>0</v>
      </c>
      <c r="AH24" s="17">
        <v>0</v>
      </c>
      <c r="AI24" s="17">
        <v>0</v>
      </c>
      <c r="AJ24" s="17">
        <v>2.2140141125420801E-3</v>
      </c>
      <c r="AK24" s="17"/>
      <c r="AL24" s="17">
        <v>4.4912457882821596E-3</v>
      </c>
      <c r="AM24" s="17">
        <v>3.79528293224706E-3</v>
      </c>
      <c r="AN24" s="17">
        <v>1.3502653290095E-3</v>
      </c>
      <c r="AO24" s="17">
        <v>0</v>
      </c>
      <c r="AP24" s="17">
        <v>0</v>
      </c>
      <c r="AQ24" s="17"/>
      <c r="AR24" s="17">
        <v>2.6873877077291199E-3</v>
      </c>
      <c r="AS24" s="17"/>
      <c r="AT24" s="17">
        <v>6.0758214639207797E-3</v>
      </c>
      <c r="AU24" s="17"/>
      <c r="AV24" s="17">
        <v>0</v>
      </c>
      <c r="AW24" s="17"/>
      <c r="AX24" s="17">
        <v>0</v>
      </c>
      <c r="AY24" s="17">
        <v>0</v>
      </c>
      <c r="AZ24" s="17"/>
      <c r="BA24" s="17">
        <v>1.51554981657469E-3</v>
      </c>
      <c r="BB24" s="17">
        <v>0</v>
      </c>
    </row>
    <row r="25" spans="2:54">
      <c r="B25" s="18" t="s">
        <v>102</v>
      </c>
      <c r="C25" s="19">
        <v>3.9431876041105497E-3</v>
      </c>
      <c r="D25" s="19">
        <v>3.5510661374833601E-3</v>
      </c>
      <c r="E25" s="19">
        <v>4.3452232966260896E-3</v>
      </c>
      <c r="F25" s="19"/>
      <c r="G25" s="19">
        <v>6.3763340732273296E-3</v>
      </c>
      <c r="H25" s="19">
        <v>5.4096235369460897E-3</v>
      </c>
      <c r="I25" s="19">
        <v>8.3526114999353009E-3</v>
      </c>
      <c r="J25" s="19">
        <v>1.9470990035318401E-3</v>
      </c>
      <c r="K25" s="19">
        <v>0</v>
      </c>
      <c r="L25" s="19">
        <v>1.8142157720430099E-3</v>
      </c>
      <c r="M25" s="19"/>
      <c r="N25" s="19">
        <v>0</v>
      </c>
      <c r="O25" s="19">
        <v>4.3473345726690801E-3</v>
      </c>
      <c r="P25" s="19">
        <v>2.88163320635093E-3</v>
      </c>
      <c r="Q25" s="19">
        <v>8.82456612565591E-3</v>
      </c>
      <c r="R25" s="19"/>
      <c r="S25" s="19">
        <v>3.9156619836020002E-3</v>
      </c>
      <c r="T25" s="19">
        <v>0</v>
      </c>
      <c r="U25" s="19">
        <v>7.0253895821048998E-3</v>
      </c>
      <c r="V25" s="19">
        <v>0</v>
      </c>
      <c r="W25" s="19">
        <v>5.4209578079385699E-3</v>
      </c>
      <c r="X25" s="19">
        <v>5.6716762146442204E-3</v>
      </c>
      <c r="Y25" s="19">
        <v>7.6799054494562898E-3</v>
      </c>
      <c r="Z25" s="19">
        <v>0</v>
      </c>
      <c r="AA25" s="19">
        <v>5.4402211848657697E-3</v>
      </c>
      <c r="AB25" s="19">
        <v>4.50671327527456E-3</v>
      </c>
      <c r="AC25" s="19">
        <v>6.4858725589631598E-3</v>
      </c>
      <c r="AD25" s="19">
        <v>0</v>
      </c>
      <c r="AE25" s="19"/>
      <c r="AF25" s="19">
        <v>2.7398650690556199E-3</v>
      </c>
      <c r="AG25" s="19">
        <v>0</v>
      </c>
      <c r="AH25" s="19">
        <v>0</v>
      </c>
      <c r="AI25" s="19">
        <v>9.0460982802514096E-3</v>
      </c>
      <c r="AJ25" s="19">
        <v>2.0342982128729501E-3</v>
      </c>
      <c r="AK25" s="19"/>
      <c r="AL25" s="19">
        <v>8.9171489162115907E-3</v>
      </c>
      <c r="AM25" s="19">
        <v>2.2248522517982002E-3</v>
      </c>
      <c r="AN25" s="19">
        <v>1.22924930455503E-3</v>
      </c>
      <c r="AO25" s="19">
        <v>2.85609350017433E-3</v>
      </c>
      <c r="AP25" s="19">
        <v>0</v>
      </c>
      <c r="AQ25" s="19"/>
      <c r="AR25" s="19">
        <v>3.0233821783257199E-3</v>
      </c>
      <c r="AS25" s="19"/>
      <c r="AT25" s="19">
        <v>6.8354596844641801E-3</v>
      </c>
      <c r="AU25" s="19"/>
      <c r="AV25" s="19">
        <v>5.3340609258439803E-3</v>
      </c>
      <c r="AW25" s="19"/>
      <c r="AX25" s="19">
        <v>0</v>
      </c>
      <c r="AY25" s="19">
        <v>3.74696208430245E-3</v>
      </c>
      <c r="AZ25" s="19"/>
      <c r="BA25" s="19">
        <v>3.7130228079053302E-3</v>
      </c>
      <c r="BB25" s="19">
        <v>1.7093488028359E-3</v>
      </c>
    </row>
    <row r="26" spans="2:54">
      <c r="B26" s="16"/>
    </row>
    <row r="27" spans="2:54">
      <c r="B27" t="s">
        <v>456</v>
      </c>
    </row>
    <row r="28" spans="2:54">
      <c r="B28" t="s">
        <v>457</v>
      </c>
    </row>
    <row r="30" spans="2:54">
      <c r="B30"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2:H18"/>
  <sheetViews>
    <sheetView showGridLines="0" workbookViewId="0">
      <pane xSplit="2" topLeftCell="C1" activePane="topRight" state="frozen"/>
      <selection pane="topRight"/>
    </sheetView>
  </sheetViews>
  <sheetFormatPr defaultColWidth="11.5703125" defaultRowHeight="14.45"/>
  <cols>
    <col min="2" max="2" width="25.7109375" customWidth="1"/>
    <col min="3" max="8" width="20.7109375" customWidth="1"/>
  </cols>
  <sheetData>
    <row r="2" spans="2:8" ht="40.15" customHeight="1">
      <c r="D2" s="36" t="s">
        <v>472</v>
      </c>
      <c r="E2" s="37"/>
      <c r="F2" s="37"/>
      <c r="G2" s="37"/>
      <c r="H2" s="37"/>
    </row>
    <row r="6" spans="2:8" ht="49.9" customHeight="1">
      <c r="B6" s="20" t="s">
        <v>43</v>
      </c>
      <c r="C6" s="20" t="s">
        <v>466</v>
      </c>
      <c r="D6" s="20" t="s">
        <v>467</v>
      </c>
      <c r="E6" s="20" t="s">
        <v>468</v>
      </c>
      <c r="F6" s="20" t="s">
        <v>469</v>
      </c>
      <c r="G6" s="20" t="s">
        <v>470</v>
      </c>
    </row>
    <row r="7" spans="2:8">
      <c r="B7" s="18" t="s">
        <v>216</v>
      </c>
      <c r="C7" s="17">
        <v>0.116239942565007</v>
      </c>
      <c r="D7" s="17">
        <v>0.156909995209815</v>
      </c>
      <c r="E7" s="17">
        <v>0.13532823288053999</v>
      </c>
      <c r="F7" s="17">
        <v>9.5211188831756902E-2</v>
      </c>
      <c r="G7" s="17">
        <v>6.1055114080673198E-2</v>
      </c>
    </row>
    <row r="8" spans="2:8">
      <c r="B8" s="18" t="s">
        <v>217</v>
      </c>
      <c r="C8" s="17">
        <v>0.40436157469086897</v>
      </c>
      <c r="D8" s="17">
        <v>0.39017000945862601</v>
      </c>
      <c r="E8" s="17">
        <v>0.42508902071620402</v>
      </c>
      <c r="F8" s="17">
        <v>0.33505641514923201</v>
      </c>
      <c r="G8" s="17">
        <v>0.237429007187829</v>
      </c>
    </row>
    <row r="9" spans="2:8">
      <c r="B9" s="18" t="s">
        <v>218</v>
      </c>
      <c r="C9" s="17">
        <v>0.228047707276997</v>
      </c>
      <c r="D9" s="17">
        <v>0.211967255315818</v>
      </c>
      <c r="E9" s="17">
        <v>0.21418387346028001</v>
      </c>
      <c r="F9" s="17">
        <v>0.31526468925857598</v>
      </c>
      <c r="G9" s="17">
        <v>0.28383264683464499</v>
      </c>
    </row>
    <row r="10" spans="2:8">
      <c r="B10" s="18" t="s">
        <v>219</v>
      </c>
      <c r="C10" s="17">
        <v>0.18771035359687599</v>
      </c>
      <c r="D10" s="17">
        <v>0.18493799550994899</v>
      </c>
      <c r="E10" s="17">
        <v>0.17540448612555001</v>
      </c>
      <c r="F10" s="17">
        <v>0.17807254066632999</v>
      </c>
      <c r="G10" s="17">
        <v>0.307773867364178</v>
      </c>
    </row>
    <row r="11" spans="2:8">
      <c r="B11" s="18" t="s">
        <v>220</v>
      </c>
      <c r="C11" s="17">
        <v>6.3640421870250999E-2</v>
      </c>
      <c r="D11" s="17">
        <v>5.6014744505792503E-2</v>
      </c>
      <c r="E11" s="17">
        <v>4.9994386817425802E-2</v>
      </c>
      <c r="F11" s="17">
        <v>7.6395166094106001E-2</v>
      </c>
      <c r="G11" s="17">
        <v>0.109909364532675</v>
      </c>
    </row>
    <row r="12" spans="2:8">
      <c r="B12" s="16" t="s">
        <v>31</v>
      </c>
      <c r="C12" s="16"/>
      <c r="D12" s="16"/>
      <c r="E12" s="16"/>
      <c r="F12" s="16"/>
      <c r="G12" s="16"/>
    </row>
    <row r="13" spans="2:8">
      <c r="B13" t="s">
        <v>456</v>
      </c>
    </row>
    <row r="14" spans="2:8">
      <c r="B14" t="s">
        <v>457</v>
      </c>
    </row>
    <row r="18" spans="2:2">
      <c r="B18"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230</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1122</v>
      </c>
      <c r="D7" s="10">
        <v>533</v>
      </c>
      <c r="E7" s="10">
        <v>586</v>
      </c>
      <c r="F7" s="10"/>
      <c r="G7" s="10">
        <v>146</v>
      </c>
      <c r="H7" s="10">
        <v>192</v>
      </c>
      <c r="I7" s="10">
        <v>195</v>
      </c>
      <c r="J7" s="10">
        <v>148</v>
      </c>
      <c r="K7" s="10">
        <v>180</v>
      </c>
      <c r="L7" s="10">
        <v>260</v>
      </c>
      <c r="M7" s="10"/>
      <c r="N7" s="10">
        <v>319</v>
      </c>
      <c r="O7" s="10">
        <v>312</v>
      </c>
      <c r="P7" s="10">
        <v>212</v>
      </c>
      <c r="Q7" s="10">
        <v>275</v>
      </c>
      <c r="R7" s="10"/>
      <c r="S7" s="10">
        <v>151</v>
      </c>
      <c r="T7" s="10">
        <v>179</v>
      </c>
      <c r="U7" s="10">
        <v>95</v>
      </c>
      <c r="V7" s="10">
        <v>84</v>
      </c>
      <c r="W7" s="10">
        <v>80</v>
      </c>
      <c r="X7" s="10">
        <v>125</v>
      </c>
      <c r="Y7" s="10">
        <v>86</v>
      </c>
      <c r="Z7" s="10">
        <v>48</v>
      </c>
      <c r="AA7" s="10">
        <v>104</v>
      </c>
      <c r="AB7" s="10">
        <v>84</v>
      </c>
      <c r="AC7" s="10">
        <v>57</v>
      </c>
      <c r="AD7" s="10">
        <v>29</v>
      </c>
      <c r="AE7" s="10"/>
      <c r="AF7" s="10">
        <v>378</v>
      </c>
      <c r="AG7" s="10">
        <v>197</v>
      </c>
      <c r="AH7" s="10">
        <v>105</v>
      </c>
      <c r="AI7" s="10">
        <v>80</v>
      </c>
      <c r="AJ7" s="10">
        <v>174</v>
      </c>
      <c r="AK7" s="10"/>
      <c r="AL7" s="10">
        <v>251</v>
      </c>
      <c r="AM7" s="10">
        <v>250</v>
      </c>
      <c r="AN7" s="10">
        <v>282</v>
      </c>
      <c r="AO7" s="10">
        <v>136</v>
      </c>
      <c r="AP7" s="10">
        <v>25</v>
      </c>
      <c r="AQ7" s="10"/>
      <c r="AR7" s="10">
        <v>139</v>
      </c>
      <c r="AS7" s="10"/>
      <c r="AT7" s="10">
        <v>55</v>
      </c>
      <c r="AU7" s="10"/>
      <c r="AV7" s="10">
        <v>82</v>
      </c>
      <c r="AW7" s="10"/>
      <c r="AX7" s="10">
        <v>57</v>
      </c>
      <c r="AY7" s="10">
        <v>278</v>
      </c>
      <c r="AZ7" s="10"/>
      <c r="BA7" s="10">
        <v>364</v>
      </c>
      <c r="BB7" s="10">
        <v>479</v>
      </c>
    </row>
    <row r="8" spans="2:54" ht="30" customHeight="1">
      <c r="B8" s="11" t="s">
        <v>84</v>
      </c>
      <c r="C8" s="11">
        <v>1125</v>
      </c>
      <c r="D8" s="11">
        <v>531</v>
      </c>
      <c r="E8" s="11">
        <v>590</v>
      </c>
      <c r="F8" s="11"/>
      <c r="G8" s="11">
        <v>148</v>
      </c>
      <c r="H8" s="11">
        <v>188</v>
      </c>
      <c r="I8" s="11">
        <v>190</v>
      </c>
      <c r="J8" s="11">
        <v>192</v>
      </c>
      <c r="K8" s="11">
        <v>161</v>
      </c>
      <c r="L8" s="11">
        <v>245</v>
      </c>
      <c r="M8" s="11"/>
      <c r="N8" s="11">
        <v>289</v>
      </c>
      <c r="O8" s="11">
        <v>299</v>
      </c>
      <c r="P8" s="11">
        <v>250</v>
      </c>
      <c r="Q8" s="11">
        <v>283</v>
      </c>
      <c r="R8" s="11"/>
      <c r="S8" s="11">
        <v>148</v>
      </c>
      <c r="T8" s="11">
        <v>148</v>
      </c>
      <c r="U8" s="11">
        <v>77</v>
      </c>
      <c r="V8" s="11">
        <v>114</v>
      </c>
      <c r="W8" s="11">
        <v>85</v>
      </c>
      <c r="X8" s="11">
        <v>104</v>
      </c>
      <c r="Y8" s="11">
        <v>90</v>
      </c>
      <c r="Z8" s="11">
        <v>49</v>
      </c>
      <c r="AA8" s="11">
        <v>105</v>
      </c>
      <c r="AB8" s="11">
        <v>107</v>
      </c>
      <c r="AC8" s="11">
        <v>60</v>
      </c>
      <c r="AD8" s="11">
        <v>38</v>
      </c>
      <c r="AE8" s="11"/>
      <c r="AF8" s="11">
        <v>382</v>
      </c>
      <c r="AG8" s="11">
        <v>186</v>
      </c>
      <c r="AH8" s="11">
        <v>102</v>
      </c>
      <c r="AI8" s="11">
        <v>82</v>
      </c>
      <c r="AJ8" s="11">
        <v>179</v>
      </c>
      <c r="AK8" s="11"/>
      <c r="AL8" s="11">
        <v>257</v>
      </c>
      <c r="AM8" s="11">
        <v>262</v>
      </c>
      <c r="AN8" s="11">
        <v>273</v>
      </c>
      <c r="AO8" s="11">
        <v>129</v>
      </c>
      <c r="AP8" s="11">
        <v>21</v>
      </c>
      <c r="AQ8" s="11"/>
      <c r="AR8" s="11">
        <v>140</v>
      </c>
      <c r="AS8" s="11"/>
      <c r="AT8" s="11">
        <v>58</v>
      </c>
      <c r="AU8" s="11"/>
      <c r="AV8" s="11">
        <v>82</v>
      </c>
      <c r="AW8" s="11"/>
      <c r="AX8" s="11">
        <v>57</v>
      </c>
      <c r="AY8" s="11">
        <v>285</v>
      </c>
      <c r="AZ8" s="11"/>
      <c r="BA8" s="11">
        <v>360</v>
      </c>
      <c r="BB8" s="11">
        <v>480</v>
      </c>
    </row>
    <row r="9" spans="2:54">
      <c r="B9" s="18" t="s">
        <v>216</v>
      </c>
      <c r="C9" s="17">
        <v>0.116239942565007</v>
      </c>
      <c r="D9" s="17">
        <v>0.15694270307006999</v>
      </c>
      <c r="E9" s="17">
        <v>8.0200149325656098E-2</v>
      </c>
      <c r="F9" s="17"/>
      <c r="G9" s="17">
        <v>0.105943299422903</v>
      </c>
      <c r="H9" s="17">
        <v>0.20502298944656899</v>
      </c>
      <c r="I9" s="17">
        <v>0.139386667709061</v>
      </c>
      <c r="J9" s="17">
        <v>0.14512715554042099</v>
      </c>
      <c r="K9" s="17">
        <v>4.7662756062602701E-2</v>
      </c>
      <c r="L9" s="17">
        <v>5.9243934797717501E-2</v>
      </c>
      <c r="M9" s="17"/>
      <c r="N9" s="17">
        <v>0.164573570590828</v>
      </c>
      <c r="O9" s="17">
        <v>9.8604484885987095E-2</v>
      </c>
      <c r="P9" s="17">
        <v>0.12421504320481599</v>
      </c>
      <c r="Q9" s="17">
        <v>7.99150091192211E-2</v>
      </c>
      <c r="R9" s="17"/>
      <c r="S9" s="17">
        <v>0.19820972822966801</v>
      </c>
      <c r="T9" s="17">
        <v>0.12447967215795699</v>
      </c>
      <c r="U9" s="17">
        <v>5.71266987338983E-2</v>
      </c>
      <c r="V9" s="17">
        <v>0.154948111988396</v>
      </c>
      <c r="W9" s="17">
        <v>0.11587966900668099</v>
      </c>
      <c r="X9" s="17">
        <v>9.2077176592238602E-2</v>
      </c>
      <c r="Y9" s="17">
        <v>7.7878338960253493E-2</v>
      </c>
      <c r="Z9" s="17">
        <v>8.4725133153815496E-2</v>
      </c>
      <c r="AA9" s="17">
        <v>6.0422478378479499E-2</v>
      </c>
      <c r="AB9" s="17">
        <v>0.152575721776469</v>
      </c>
      <c r="AC9" s="17">
        <v>0.12891147736056899</v>
      </c>
      <c r="AD9" s="17">
        <v>0</v>
      </c>
      <c r="AE9" s="17"/>
      <c r="AF9" s="17">
        <v>0.21046133913258799</v>
      </c>
      <c r="AG9" s="17">
        <v>8.8186922189989803E-2</v>
      </c>
      <c r="AH9" s="17">
        <v>0.109940537738811</v>
      </c>
      <c r="AI9" s="17">
        <v>7.8007539654647004E-2</v>
      </c>
      <c r="AJ9" s="17">
        <v>4.9818994762728497E-2</v>
      </c>
      <c r="AK9" s="17"/>
      <c r="AL9" s="17">
        <v>7.4154597732439195E-2</v>
      </c>
      <c r="AM9" s="17">
        <v>7.6772232986568503E-2</v>
      </c>
      <c r="AN9" s="17">
        <v>0.17005445532909599</v>
      </c>
      <c r="AO9" s="17">
        <v>0.132729506505737</v>
      </c>
      <c r="AP9" s="17">
        <v>0.31885017771976598</v>
      </c>
      <c r="AQ9" s="17"/>
      <c r="AR9" s="17">
        <v>0.279109829131168</v>
      </c>
      <c r="AS9" s="17"/>
      <c r="AT9" s="17">
        <v>0.29768757254788902</v>
      </c>
      <c r="AU9" s="17"/>
      <c r="AV9" s="17">
        <v>0.280877115099744</v>
      </c>
      <c r="AW9" s="17"/>
      <c r="AX9" s="17">
        <v>0.21607492010475501</v>
      </c>
      <c r="AY9" s="17">
        <v>0.17313960026533601</v>
      </c>
      <c r="AZ9" s="17"/>
      <c r="BA9" s="17">
        <v>8.6377674170930605E-2</v>
      </c>
      <c r="BB9" s="17">
        <v>0.139988158557486</v>
      </c>
    </row>
    <row r="10" spans="2:54">
      <c r="B10" s="18" t="s">
        <v>217</v>
      </c>
      <c r="C10" s="17">
        <v>0.40436157469086897</v>
      </c>
      <c r="D10" s="17">
        <v>0.418878666096131</v>
      </c>
      <c r="E10" s="17">
        <v>0.39154389360884201</v>
      </c>
      <c r="F10" s="17"/>
      <c r="G10" s="17">
        <v>0.51494281643179396</v>
      </c>
      <c r="H10" s="17">
        <v>0.489790514798011</v>
      </c>
      <c r="I10" s="17">
        <v>0.397658461852268</v>
      </c>
      <c r="J10" s="17">
        <v>0.34989624252288698</v>
      </c>
      <c r="K10" s="17">
        <v>0.372936352057889</v>
      </c>
      <c r="L10" s="17">
        <v>0.341702378769217</v>
      </c>
      <c r="M10" s="17"/>
      <c r="N10" s="17">
        <v>0.43323065268213601</v>
      </c>
      <c r="O10" s="17">
        <v>0.38160385634218702</v>
      </c>
      <c r="P10" s="17">
        <v>0.41226580642189797</v>
      </c>
      <c r="Q10" s="17">
        <v>0.38717578351466098</v>
      </c>
      <c r="R10" s="17"/>
      <c r="S10" s="17">
        <v>0.44552409909601798</v>
      </c>
      <c r="T10" s="17">
        <v>0.36149255307740902</v>
      </c>
      <c r="U10" s="17">
        <v>0.36461611248773701</v>
      </c>
      <c r="V10" s="17">
        <v>0.422410438190505</v>
      </c>
      <c r="W10" s="17">
        <v>0.34404242732345403</v>
      </c>
      <c r="X10" s="17">
        <v>0.34937300036827401</v>
      </c>
      <c r="Y10" s="17">
        <v>0.46701462973045599</v>
      </c>
      <c r="Z10" s="17">
        <v>0.47963551106375002</v>
      </c>
      <c r="AA10" s="17">
        <v>0.46223575926296301</v>
      </c>
      <c r="AB10" s="17">
        <v>0.36004547095550199</v>
      </c>
      <c r="AC10" s="17">
        <v>0.41508791067471301</v>
      </c>
      <c r="AD10" s="17">
        <v>0.425675621661737</v>
      </c>
      <c r="AE10" s="17"/>
      <c r="AF10" s="17">
        <v>0.48639156520552701</v>
      </c>
      <c r="AG10" s="17">
        <v>0.32513568210993099</v>
      </c>
      <c r="AH10" s="17">
        <v>0.40913256852730701</v>
      </c>
      <c r="AI10" s="17">
        <v>0.36430109353018802</v>
      </c>
      <c r="AJ10" s="17">
        <v>0.36006452728415</v>
      </c>
      <c r="AK10" s="17"/>
      <c r="AL10" s="17">
        <v>0.37910692063985302</v>
      </c>
      <c r="AM10" s="17">
        <v>0.43906453904694098</v>
      </c>
      <c r="AN10" s="17">
        <v>0.396309083306149</v>
      </c>
      <c r="AO10" s="17">
        <v>0.50734714598876596</v>
      </c>
      <c r="AP10" s="17">
        <v>0.18942442725276901</v>
      </c>
      <c r="AQ10" s="17"/>
      <c r="AR10" s="17">
        <v>0.401214065718146</v>
      </c>
      <c r="AS10" s="17"/>
      <c r="AT10" s="17">
        <v>0.34178839759917401</v>
      </c>
      <c r="AU10" s="17"/>
      <c r="AV10" s="17">
        <v>0.44986057628457998</v>
      </c>
      <c r="AW10" s="17"/>
      <c r="AX10" s="17">
        <v>0.406030090094189</v>
      </c>
      <c r="AY10" s="17">
        <v>0.47434234819820598</v>
      </c>
      <c r="AZ10" s="17"/>
      <c r="BA10" s="17">
        <v>0.33075585211456199</v>
      </c>
      <c r="BB10" s="17">
        <v>0.42236812081660602</v>
      </c>
    </row>
    <row r="11" spans="2:54">
      <c r="B11" s="18" t="s">
        <v>218</v>
      </c>
      <c r="C11" s="17">
        <v>0.228047707276997</v>
      </c>
      <c r="D11" s="17">
        <v>0.209463158395053</v>
      </c>
      <c r="E11" s="17">
        <v>0.244420736061253</v>
      </c>
      <c r="F11" s="17"/>
      <c r="G11" s="17">
        <v>0.23726440116119701</v>
      </c>
      <c r="H11" s="17">
        <v>0.16584693713205101</v>
      </c>
      <c r="I11" s="17">
        <v>0.20110427240888401</v>
      </c>
      <c r="J11" s="17">
        <v>0.20758323971346701</v>
      </c>
      <c r="K11" s="17">
        <v>0.243191349184818</v>
      </c>
      <c r="L11" s="17">
        <v>0.29796946372911898</v>
      </c>
      <c r="M11" s="17"/>
      <c r="N11" s="17">
        <v>0.202658992539067</v>
      </c>
      <c r="O11" s="17">
        <v>0.23690161530338499</v>
      </c>
      <c r="P11" s="17">
        <v>0.224333598661109</v>
      </c>
      <c r="Q11" s="17">
        <v>0.25092739058980901</v>
      </c>
      <c r="R11" s="17"/>
      <c r="S11" s="17">
        <v>0.16742432371104199</v>
      </c>
      <c r="T11" s="17">
        <v>0.237506186047405</v>
      </c>
      <c r="U11" s="17">
        <v>0.216490415716902</v>
      </c>
      <c r="V11" s="17">
        <v>0.21473689377914101</v>
      </c>
      <c r="W11" s="17">
        <v>0.25516515738075701</v>
      </c>
      <c r="X11" s="17">
        <v>0.30291777754090499</v>
      </c>
      <c r="Y11" s="17">
        <v>0.232553625446066</v>
      </c>
      <c r="Z11" s="17">
        <v>0.15827788503264001</v>
      </c>
      <c r="AA11" s="17">
        <v>0.22013803691364101</v>
      </c>
      <c r="AB11" s="17">
        <v>0.20833139726599201</v>
      </c>
      <c r="AC11" s="17">
        <v>0.25160579025666702</v>
      </c>
      <c r="AD11" s="17">
        <v>0.34538773963439301</v>
      </c>
      <c r="AE11" s="17"/>
      <c r="AF11" s="17">
        <v>0.194945655156081</v>
      </c>
      <c r="AG11" s="17">
        <v>0.25517727008666702</v>
      </c>
      <c r="AH11" s="17">
        <v>0.25031988016333301</v>
      </c>
      <c r="AI11" s="17">
        <v>0.28217013190155599</v>
      </c>
      <c r="AJ11" s="17">
        <v>0.20179863428880401</v>
      </c>
      <c r="AK11" s="17"/>
      <c r="AL11" s="17">
        <v>0.24682044484438101</v>
      </c>
      <c r="AM11" s="17">
        <v>0.24571351863609001</v>
      </c>
      <c r="AN11" s="17">
        <v>0.212761811659127</v>
      </c>
      <c r="AO11" s="17">
        <v>0.169766144677581</v>
      </c>
      <c r="AP11" s="17">
        <v>0.24782271054746799</v>
      </c>
      <c r="AQ11" s="17"/>
      <c r="AR11" s="17">
        <v>0.15896655567336301</v>
      </c>
      <c r="AS11" s="17"/>
      <c r="AT11" s="17">
        <v>0.11897607114332601</v>
      </c>
      <c r="AU11" s="17"/>
      <c r="AV11" s="17">
        <v>0.13705759279847901</v>
      </c>
      <c r="AW11" s="17"/>
      <c r="AX11" s="17">
        <v>0.194865676609147</v>
      </c>
      <c r="AY11" s="17">
        <v>0.20833906081026701</v>
      </c>
      <c r="AZ11" s="17"/>
      <c r="BA11" s="17">
        <v>0.23326032567990701</v>
      </c>
      <c r="BB11" s="17">
        <v>0.24028228011665101</v>
      </c>
    </row>
    <row r="12" spans="2:54">
      <c r="B12" s="18" t="s">
        <v>219</v>
      </c>
      <c r="C12" s="17">
        <v>0.18771035359687599</v>
      </c>
      <c r="D12" s="17">
        <v>0.15407937195985799</v>
      </c>
      <c r="E12" s="17">
        <v>0.217145426877939</v>
      </c>
      <c r="F12" s="17"/>
      <c r="G12" s="17">
        <v>0.12210152968583</v>
      </c>
      <c r="H12" s="17">
        <v>0.112335069382171</v>
      </c>
      <c r="I12" s="17">
        <v>0.206708851843107</v>
      </c>
      <c r="J12" s="17">
        <v>0.21029370261885899</v>
      </c>
      <c r="K12" s="17">
        <v>0.25212839759088101</v>
      </c>
      <c r="L12" s="17">
        <v>0.20772928545031499</v>
      </c>
      <c r="M12" s="17"/>
      <c r="N12" s="17">
        <v>0.149950470945272</v>
      </c>
      <c r="O12" s="17">
        <v>0.20692688619240901</v>
      </c>
      <c r="P12" s="17">
        <v>0.17202839786326701</v>
      </c>
      <c r="Q12" s="17">
        <v>0.21927859956475501</v>
      </c>
      <c r="R12" s="17"/>
      <c r="S12" s="17">
        <v>0.15242066816649</v>
      </c>
      <c r="T12" s="17">
        <v>0.18376476299344899</v>
      </c>
      <c r="U12" s="17">
        <v>0.32072069326771901</v>
      </c>
      <c r="V12" s="17">
        <v>0.16463037656107299</v>
      </c>
      <c r="W12" s="17">
        <v>0.19919297638908801</v>
      </c>
      <c r="X12" s="17">
        <v>0.155292544421574</v>
      </c>
      <c r="Y12" s="17">
        <v>0.15653483096071399</v>
      </c>
      <c r="Z12" s="17">
        <v>0.20011581451520299</v>
      </c>
      <c r="AA12" s="17">
        <v>0.228121182014834</v>
      </c>
      <c r="AB12" s="17">
        <v>0.16361498236828001</v>
      </c>
      <c r="AC12" s="17">
        <v>0.20439482170805101</v>
      </c>
      <c r="AD12" s="17">
        <v>0.18970423384113599</v>
      </c>
      <c r="AE12" s="17"/>
      <c r="AF12" s="17">
        <v>9.7519351718929406E-2</v>
      </c>
      <c r="AG12" s="17">
        <v>0.24597459877360101</v>
      </c>
      <c r="AH12" s="17">
        <v>0.20711519654146801</v>
      </c>
      <c r="AI12" s="17">
        <v>0.24375036451428</v>
      </c>
      <c r="AJ12" s="17">
        <v>0.24386464040432701</v>
      </c>
      <c r="AK12" s="17"/>
      <c r="AL12" s="17">
        <v>0.21560041363070201</v>
      </c>
      <c r="AM12" s="17">
        <v>0.187243415689273</v>
      </c>
      <c r="AN12" s="17">
        <v>0.167219585171832</v>
      </c>
      <c r="AO12" s="17">
        <v>0.15492551511026001</v>
      </c>
      <c r="AP12" s="17">
        <v>0.17299297070730801</v>
      </c>
      <c r="AQ12" s="17"/>
      <c r="AR12" s="17">
        <v>0.113359981036874</v>
      </c>
      <c r="AS12" s="17"/>
      <c r="AT12" s="17">
        <v>0.185778973443051</v>
      </c>
      <c r="AU12" s="17"/>
      <c r="AV12" s="17">
        <v>7.3830707673333398E-2</v>
      </c>
      <c r="AW12" s="17"/>
      <c r="AX12" s="17">
        <v>0.16375112587046201</v>
      </c>
      <c r="AY12" s="17">
        <v>0.122778143272815</v>
      </c>
      <c r="AZ12" s="17"/>
      <c r="BA12" s="17">
        <v>0.24810677332818001</v>
      </c>
      <c r="BB12" s="17">
        <v>0.15826174512362001</v>
      </c>
    </row>
    <row r="13" spans="2:54">
      <c r="B13" s="18" t="s">
        <v>220</v>
      </c>
      <c r="C13" s="19">
        <v>6.3640421870250999E-2</v>
      </c>
      <c r="D13" s="19">
        <v>6.0636100478886998E-2</v>
      </c>
      <c r="E13" s="19">
        <v>6.6689794126309807E-2</v>
      </c>
      <c r="F13" s="19"/>
      <c r="G13" s="19">
        <v>1.97479532982754E-2</v>
      </c>
      <c r="H13" s="19">
        <v>2.70044892411971E-2</v>
      </c>
      <c r="I13" s="19">
        <v>5.5141746186680503E-2</v>
      </c>
      <c r="J13" s="19">
        <v>8.7099659604366497E-2</v>
      </c>
      <c r="K13" s="19">
        <v>8.4081145103808402E-2</v>
      </c>
      <c r="L13" s="19">
        <v>9.3354937253631601E-2</v>
      </c>
      <c r="M13" s="19"/>
      <c r="N13" s="19">
        <v>4.95863132426968E-2</v>
      </c>
      <c r="O13" s="19">
        <v>7.5963157276032894E-2</v>
      </c>
      <c r="P13" s="19">
        <v>6.7157153848909704E-2</v>
      </c>
      <c r="Q13" s="19">
        <v>6.27032172115536E-2</v>
      </c>
      <c r="R13" s="19"/>
      <c r="S13" s="19">
        <v>3.6421180796781999E-2</v>
      </c>
      <c r="T13" s="19">
        <v>9.2756825723781397E-2</v>
      </c>
      <c r="U13" s="19">
        <v>4.1046079793744097E-2</v>
      </c>
      <c r="V13" s="19">
        <v>4.3274179480885397E-2</v>
      </c>
      <c r="W13" s="19">
        <v>8.5719769900019699E-2</v>
      </c>
      <c r="X13" s="19">
        <v>0.100339501077007</v>
      </c>
      <c r="Y13" s="19">
        <v>6.6018574902509702E-2</v>
      </c>
      <c r="Z13" s="19">
        <v>7.7245656234591106E-2</v>
      </c>
      <c r="AA13" s="19">
        <v>2.9082543430083398E-2</v>
      </c>
      <c r="AB13" s="19">
        <v>0.115432427633757</v>
      </c>
      <c r="AC13" s="19">
        <v>0</v>
      </c>
      <c r="AD13" s="19">
        <v>3.92324048627338E-2</v>
      </c>
      <c r="AE13" s="19"/>
      <c r="AF13" s="19">
        <v>1.06820887868749E-2</v>
      </c>
      <c r="AG13" s="19">
        <v>8.55255268398111E-2</v>
      </c>
      <c r="AH13" s="19">
        <v>2.34918170290816E-2</v>
      </c>
      <c r="AI13" s="19">
        <v>3.1770870399329403E-2</v>
      </c>
      <c r="AJ13" s="19">
        <v>0.144453203259991</v>
      </c>
      <c r="AK13" s="19"/>
      <c r="AL13" s="19">
        <v>8.4317623152625795E-2</v>
      </c>
      <c r="AM13" s="19">
        <v>5.1206293641128303E-2</v>
      </c>
      <c r="AN13" s="19">
        <v>5.36550645337961E-2</v>
      </c>
      <c r="AO13" s="19">
        <v>3.52316877176558E-2</v>
      </c>
      <c r="AP13" s="19">
        <v>7.0909713772689106E-2</v>
      </c>
      <c r="AQ13" s="19"/>
      <c r="AR13" s="19">
        <v>4.73495684404487E-2</v>
      </c>
      <c r="AS13" s="19"/>
      <c r="AT13" s="19">
        <v>5.5768985266560198E-2</v>
      </c>
      <c r="AU13" s="19"/>
      <c r="AV13" s="19">
        <v>5.8374008143864703E-2</v>
      </c>
      <c r="AW13" s="19"/>
      <c r="AX13" s="19">
        <v>1.9278187321446601E-2</v>
      </c>
      <c r="AY13" s="19">
        <v>2.1400847453375699E-2</v>
      </c>
      <c r="AZ13" s="19"/>
      <c r="BA13" s="19">
        <v>0.10149937470642</v>
      </c>
      <c r="BB13" s="19">
        <v>3.9099695385635999E-2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231</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1122</v>
      </c>
      <c r="D7" s="10">
        <v>533</v>
      </c>
      <c r="E7" s="10">
        <v>586</v>
      </c>
      <c r="F7" s="10"/>
      <c r="G7" s="10">
        <v>146</v>
      </c>
      <c r="H7" s="10">
        <v>192</v>
      </c>
      <c r="I7" s="10">
        <v>195</v>
      </c>
      <c r="J7" s="10">
        <v>148</v>
      </c>
      <c r="K7" s="10">
        <v>180</v>
      </c>
      <c r="L7" s="10">
        <v>260</v>
      </c>
      <c r="M7" s="10"/>
      <c r="N7" s="10">
        <v>319</v>
      </c>
      <c r="O7" s="10">
        <v>312</v>
      </c>
      <c r="P7" s="10">
        <v>212</v>
      </c>
      <c r="Q7" s="10">
        <v>275</v>
      </c>
      <c r="R7" s="10"/>
      <c r="S7" s="10">
        <v>151</v>
      </c>
      <c r="T7" s="10">
        <v>179</v>
      </c>
      <c r="U7" s="10">
        <v>95</v>
      </c>
      <c r="V7" s="10">
        <v>84</v>
      </c>
      <c r="W7" s="10">
        <v>80</v>
      </c>
      <c r="X7" s="10">
        <v>125</v>
      </c>
      <c r="Y7" s="10">
        <v>86</v>
      </c>
      <c r="Z7" s="10">
        <v>48</v>
      </c>
      <c r="AA7" s="10">
        <v>104</v>
      </c>
      <c r="AB7" s="10">
        <v>84</v>
      </c>
      <c r="AC7" s="10">
        <v>57</v>
      </c>
      <c r="AD7" s="10">
        <v>29</v>
      </c>
      <c r="AE7" s="10"/>
      <c r="AF7" s="10">
        <v>378</v>
      </c>
      <c r="AG7" s="10">
        <v>197</v>
      </c>
      <c r="AH7" s="10">
        <v>105</v>
      </c>
      <c r="AI7" s="10">
        <v>80</v>
      </c>
      <c r="AJ7" s="10">
        <v>174</v>
      </c>
      <c r="AK7" s="10"/>
      <c r="AL7" s="10">
        <v>251</v>
      </c>
      <c r="AM7" s="10">
        <v>250</v>
      </c>
      <c r="AN7" s="10">
        <v>282</v>
      </c>
      <c r="AO7" s="10">
        <v>136</v>
      </c>
      <c r="AP7" s="10">
        <v>25</v>
      </c>
      <c r="AQ7" s="10"/>
      <c r="AR7" s="10">
        <v>139</v>
      </c>
      <c r="AS7" s="10"/>
      <c r="AT7" s="10">
        <v>55</v>
      </c>
      <c r="AU7" s="10"/>
      <c r="AV7" s="10">
        <v>82</v>
      </c>
      <c r="AW7" s="10"/>
      <c r="AX7" s="10">
        <v>57</v>
      </c>
      <c r="AY7" s="10">
        <v>278</v>
      </c>
      <c r="AZ7" s="10"/>
      <c r="BA7" s="10">
        <v>364</v>
      </c>
      <c r="BB7" s="10">
        <v>479</v>
      </c>
    </row>
    <row r="8" spans="2:54" ht="30" customHeight="1">
      <c r="B8" s="11" t="s">
        <v>84</v>
      </c>
      <c r="C8" s="11">
        <v>1125</v>
      </c>
      <c r="D8" s="11">
        <v>531</v>
      </c>
      <c r="E8" s="11">
        <v>590</v>
      </c>
      <c r="F8" s="11"/>
      <c r="G8" s="11">
        <v>148</v>
      </c>
      <c r="H8" s="11">
        <v>188</v>
      </c>
      <c r="I8" s="11">
        <v>190</v>
      </c>
      <c r="J8" s="11">
        <v>192</v>
      </c>
      <c r="K8" s="11">
        <v>161</v>
      </c>
      <c r="L8" s="11">
        <v>245</v>
      </c>
      <c r="M8" s="11"/>
      <c r="N8" s="11">
        <v>289</v>
      </c>
      <c r="O8" s="11">
        <v>299</v>
      </c>
      <c r="P8" s="11">
        <v>250</v>
      </c>
      <c r="Q8" s="11">
        <v>283</v>
      </c>
      <c r="R8" s="11"/>
      <c r="S8" s="11">
        <v>148</v>
      </c>
      <c r="T8" s="11">
        <v>148</v>
      </c>
      <c r="U8" s="11">
        <v>77</v>
      </c>
      <c r="V8" s="11">
        <v>114</v>
      </c>
      <c r="W8" s="11">
        <v>85</v>
      </c>
      <c r="X8" s="11">
        <v>104</v>
      </c>
      <c r="Y8" s="11">
        <v>90</v>
      </c>
      <c r="Z8" s="11">
        <v>49</v>
      </c>
      <c r="AA8" s="11">
        <v>105</v>
      </c>
      <c r="AB8" s="11">
        <v>107</v>
      </c>
      <c r="AC8" s="11">
        <v>60</v>
      </c>
      <c r="AD8" s="11">
        <v>38</v>
      </c>
      <c r="AE8" s="11"/>
      <c r="AF8" s="11">
        <v>382</v>
      </c>
      <c r="AG8" s="11">
        <v>186</v>
      </c>
      <c r="AH8" s="11">
        <v>102</v>
      </c>
      <c r="AI8" s="11">
        <v>82</v>
      </c>
      <c r="AJ8" s="11">
        <v>179</v>
      </c>
      <c r="AK8" s="11"/>
      <c r="AL8" s="11">
        <v>257</v>
      </c>
      <c r="AM8" s="11">
        <v>262</v>
      </c>
      <c r="AN8" s="11">
        <v>273</v>
      </c>
      <c r="AO8" s="11">
        <v>129</v>
      </c>
      <c r="AP8" s="11">
        <v>21</v>
      </c>
      <c r="AQ8" s="11"/>
      <c r="AR8" s="11">
        <v>140</v>
      </c>
      <c r="AS8" s="11"/>
      <c r="AT8" s="11">
        <v>58</v>
      </c>
      <c r="AU8" s="11"/>
      <c r="AV8" s="11">
        <v>82</v>
      </c>
      <c r="AW8" s="11"/>
      <c r="AX8" s="11">
        <v>57</v>
      </c>
      <c r="AY8" s="11">
        <v>285</v>
      </c>
      <c r="AZ8" s="11"/>
      <c r="BA8" s="11">
        <v>360</v>
      </c>
      <c r="BB8" s="11">
        <v>480</v>
      </c>
    </row>
    <row r="9" spans="2:54">
      <c r="B9" s="18" t="s">
        <v>216</v>
      </c>
      <c r="C9" s="17">
        <v>0.156909995209815</v>
      </c>
      <c r="D9" s="17">
        <v>0.20320347501316599</v>
      </c>
      <c r="E9" s="17">
        <v>0.11605310522798799</v>
      </c>
      <c r="F9" s="17"/>
      <c r="G9" s="17">
        <v>0.160452620802917</v>
      </c>
      <c r="H9" s="17">
        <v>0.17112582045343699</v>
      </c>
      <c r="I9" s="17">
        <v>0.149820276016573</v>
      </c>
      <c r="J9" s="17">
        <v>0.200430029175311</v>
      </c>
      <c r="K9" s="17">
        <v>9.1594415242706104E-2</v>
      </c>
      <c r="L9" s="17">
        <v>0.15533614179212599</v>
      </c>
      <c r="M9" s="17"/>
      <c r="N9" s="17">
        <v>0.16533663565541601</v>
      </c>
      <c r="O9" s="17">
        <v>0.148387356763131</v>
      </c>
      <c r="P9" s="17">
        <v>0.17181751438958801</v>
      </c>
      <c r="Q9" s="17">
        <v>0.146195011048255</v>
      </c>
      <c r="R9" s="17"/>
      <c r="S9" s="17">
        <v>0.24092448424208701</v>
      </c>
      <c r="T9" s="17">
        <v>0.18065199943147001</v>
      </c>
      <c r="U9" s="17">
        <v>0.13454758159552699</v>
      </c>
      <c r="V9" s="17">
        <v>0.117634343651193</v>
      </c>
      <c r="W9" s="17">
        <v>0.127084639004066</v>
      </c>
      <c r="X9" s="17">
        <v>0.143255440788501</v>
      </c>
      <c r="Y9" s="17">
        <v>0.16218719202586299</v>
      </c>
      <c r="Z9" s="17">
        <v>0.14308301435637999</v>
      </c>
      <c r="AA9" s="17">
        <v>0.13908704325998</v>
      </c>
      <c r="AB9" s="17">
        <v>0.15716578119267099</v>
      </c>
      <c r="AC9" s="17">
        <v>0.19391224695150799</v>
      </c>
      <c r="AD9" s="17">
        <v>0</v>
      </c>
      <c r="AE9" s="17"/>
      <c r="AF9" s="17">
        <v>0.22131552319869299</v>
      </c>
      <c r="AG9" s="17">
        <v>0.147150257177833</v>
      </c>
      <c r="AH9" s="17">
        <v>8.7754661556345606E-2</v>
      </c>
      <c r="AI9" s="17">
        <v>0.14758370291791101</v>
      </c>
      <c r="AJ9" s="17">
        <v>0.13859050494275801</v>
      </c>
      <c r="AK9" s="17"/>
      <c r="AL9" s="17">
        <v>0.12568153913802099</v>
      </c>
      <c r="AM9" s="17">
        <v>0.135917356017729</v>
      </c>
      <c r="AN9" s="17">
        <v>0.172863732792467</v>
      </c>
      <c r="AO9" s="17">
        <v>0.21271241565125201</v>
      </c>
      <c r="AP9" s="17">
        <v>0.28029419553101897</v>
      </c>
      <c r="AQ9" s="17"/>
      <c r="AR9" s="17">
        <v>0.265796273540999</v>
      </c>
      <c r="AS9" s="17"/>
      <c r="AT9" s="17">
        <v>0.30659011640665801</v>
      </c>
      <c r="AU9" s="17"/>
      <c r="AV9" s="17">
        <v>0.31418052807569902</v>
      </c>
      <c r="AW9" s="17"/>
      <c r="AX9" s="17">
        <v>0.221654919263857</v>
      </c>
      <c r="AY9" s="17">
        <v>0.185213760820921</v>
      </c>
      <c r="AZ9" s="17"/>
      <c r="BA9" s="17">
        <v>0.14094370039968099</v>
      </c>
      <c r="BB9" s="17">
        <v>0.159538817779839</v>
      </c>
    </row>
    <row r="10" spans="2:54">
      <c r="B10" s="18" t="s">
        <v>217</v>
      </c>
      <c r="C10" s="17">
        <v>0.39017000945862601</v>
      </c>
      <c r="D10" s="17">
        <v>0.42658387497447398</v>
      </c>
      <c r="E10" s="17">
        <v>0.35759773822850999</v>
      </c>
      <c r="F10" s="17"/>
      <c r="G10" s="17">
        <v>0.35881223126335099</v>
      </c>
      <c r="H10" s="17">
        <v>0.409555470872357</v>
      </c>
      <c r="I10" s="17">
        <v>0.37706551071891797</v>
      </c>
      <c r="J10" s="17">
        <v>0.35576847993018501</v>
      </c>
      <c r="K10" s="17">
        <v>0.44519357240464802</v>
      </c>
      <c r="L10" s="17">
        <v>0.39664017103953803</v>
      </c>
      <c r="M10" s="17"/>
      <c r="N10" s="17">
        <v>0.42365324176671898</v>
      </c>
      <c r="O10" s="17">
        <v>0.39344081996133101</v>
      </c>
      <c r="P10" s="17">
        <v>0.37829624672287299</v>
      </c>
      <c r="Q10" s="17">
        <v>0.357979786648087</v>
      </c>
      <c r="R10" s="17"/>
      <c r="S10" s="17">
        <v>0.38444458235599899</v>
      </c>
      <c r="T10" s="17">
        <v>0.41251471608086399</v>
      </c>
      <c r="U10" s="17">
        <v>0.41177087900345499</v>
      </c>
      <c r="V10" s="17">
        <v>0.41971998468107302</v>
      </c>
      <c r="W10" s="17">
        <v>0.36360219704073798</v>
      </c>
      <c r="X10" s="17">
        <v>0.38594735830787902</v>
      </c>
      <c r="Y10" s="17">
        <v>0.41803747758936399</v>
      </c>
      <c r="Z10" s="17">
        <v>0.40741893291034298</v>
      </c>
      <c r="AA10" s="17">
        <v>0.40130940937319198</v>
      </c>
      <c r="AB10" s="17">
        <v>0.39714657050778601</v>
      </c>
      <c r="AC10" s="17">
        <v>0.28800742934256401</v>
      </c>
      <c r="AD10" s="17">
        <v>0.28390690972404797</v>
      </c>
      <c r="AE10" s="17"/>
      <c r="AF10" s="17">
        <v>0.41847607893341798</v>
      </c>
      <c r="AG10" s="17">
        <v>0.44584177868715102</v>
      </c>
      <c r="AH10" s="17">
        <v>0.41769488059744297</v>
      </c>
      <c r="AI10" s="17">
        <v>0.371441695551325</v>
      </c>
      <c r="AJ10" s="17">
        <v>0.33048896666955002</v>
      </c>
      <c r="AK10" s="17"/>
      <c r="AL10" s="17">
        <v>0.38450575536430298</v>
      </c>
      <c r="AM10" s="17">
        <v>0.36901958135006402</v>
      </c>
      <c r="AN10" s="17">
        <v>0.41683877888123899</v>
      </c>
      <c r="AO10" s="17">
        <v>0.47088972797350498</v>
      </c>
      <c r="AP10" s="17">
        <v>0.30263199323783202</v>
      </c>
      <c r="AQ10" s="17"/>
      <c r="AR10" s="17">
        <v>0.37718704183956098</v>
      </c>
      <c r="AS10" s="17"/>
      <c r="AT10" s="17">
        <v>0.31378475880047302</v>
      </c>
      <c r="AU10" s="17"/>
      <c r="AV10" s="17">
        <v>0.36532321608815499</v>
      </c>
      <c r="AW10" s="17"/>
      <c r="AX10" s="17">
        <v>0.44989588244539602</v>
      </c>
      <c r="AY10" s="17">
        <v>0.394332147046769</v>
      </c>
      <c r="AZ10" s="17"/>
      <c r="BA10" s="17">
        <v>0.39123787590284298</v>
      </c>
      <c r="BB10" s="17">
        <v>0.38189896860447298</v>
      </c>
    </row>
    <row r="11" spans="2:54">
      <c r="B11" s="18" t="s">
        <v>218</v>
      </c>
      <c r="C11" s="17">
        <v>0.211967255315818</v>
      </c>
      <c r="D11" s="17">
        <v>0.17031607613070601</v>
      </c>
      <c r="E11" s="17">
        <v>0.247113178327589</v>
      </c>
      <c r="F11" s="17"/>
      <c r="G11" s="17">
        <v>0.22705593878834901</v>
      </c>
      <c r="H11" s="17">
        <v>0.175402562269278</v>
      </c>
      <c r="I11" s="17">
        <v>0.193211257483899</v>
      </c>
      <c r="J11" s="17">
        <v>0.18797735773563301</v>
      </c>
      <c r="K11" s="17">
        <v>0.212307681537687</v>
      </c>
      <c r="L11" s="17">
        <v>0.264745899261628</v>
      </c>
      <c r="M11" s="17"/>
      <c r="N11" s="17">
        <v>0.182815469370885</v>
      </c>
      <c r="O11" s="17">
        <v>0.21716473348167301</v>
      </c>
      <c r="P11" s="17">
        <v>0.19348581603076301</v>
      </c>
      <c r="Q11" s="17">
        <v>0.252361413149016</v>
      </c>
      <c r="R11" s="17"/>
      <c r="S11" s="17">
        <v>0.15527478347622101</v>
      </c>
      <c r="T11" s="17">
        <v>0.22113374930848301</v>
      </c>
      <c r="U11" s="17">
        <v>0.26295950393329798</v>
      </c>
      <c r="V11" s="17">
        <v>0.23569014990135301</v>
      </c>
      <c r="W11" s="17">
        <v>0.24850510621231001</v>
      </c>
      <c r="X11" s="17">
        <v>0.21676287076013201</v>
      </c>
      <c r="Y11" s="17">
        <v>0.182425962163515</v>
      </c>
      <c r="Z11" s="17">
        <v>0.194346700809231</v>
      </c>
      <c r="AA11" s="17">
        <v>0.23239672512231899</v>
      </c>
      <c r="AB11" s="17">
        <v>0.12604852342352901</v>
      </c>
      <c r="AC11" s="17">
        <v>0.29933831050390602</v>
      </c>
      <c r="AD11" s="17">
        <v>0.26914605537906999</v>
      </c>
      <c r="AE11" s="17"/>
      <c r="AF11" s="17">
        <v>0.17130038859659799</v>
      </c>
      <c r="AG11" s="17">
        <v>0.19283934295221</v>
      </c>
      <c r="AH11" s="17">
        <v>0.27108133581621802</v>
      </c>
      <c r="AI11" s="17">
        <v>0.227469351372902</v>
      </c>
      <c r="AJ11" s="17">
        <v>0.17395363584061399</v>
      </c>
      <c r="AK11" s="17"/>
      <c r="AL11" s="17">
        <v>0.28168116893099099</v>
      </c>
      <c r="AM11" s="17">
        <v>0.224702153358287</v>
      </c>
      <c r="AN11" s="17">
        <v>0.19304640576419099</v>
      </c>
      <c r="AO11" s="17">
        <v>0.15490170290033101</v>
      </c>
      <c r="AP11" s="17">
        <v>0.156662482294917</v>
      </c>
      <c r="AQ11" s="17"/>
      <c r="AR11" s="17">
        <v>0.13175817594130801</v>
      </c>
      <c r="AS11" s="17"/>
      <c r="AT11" s="17">
        <v>7.6112872909863405E-2</v>
      </c>
      <c r="AU11" s="17"/>
      <c r="AV11" s="17">
        <v>0.11976736138970399</v>
      </c>
      <c r="AW11" s="17"/>
      <c r="AX11" s="17">
        <v>0.20330921926905399</v>
      </c>
      <c r="AY11" s="17">
        <v>0.18398056501615501</v>
      </c>
      <c r="AZ11" s="17"/>
      <c r="BA11" s="17">
        <v>0.207356421498885</v>
      </c>
      <c r="BB11" s="17">
        <v>0.20926033412277201</v>
      </c>
    </row>
    <row r="12" spans="2:54">
      <c r="B12" s="18" t="s">
        <v>219</v>
      </c>
      <c r="C12" s="17">
        <v>0.18493799550994899</v>
      </c>
      <c r="D12" s="17">
        <v>0.15357798397724801</v>
      </c>
      <c r="E12" s="17">
        <v>0.214184755931492</v>
      </c>
      <c r="F12" s="17"/>
      <c r="G12" s="17">
        <v>0.21333655079085001</v>
      </c>
      <c r="H12" s="17">
        <v>0.20775797898015499</v>
      </c>
      <c r="I12" s="17">
        <v>0.22096273021058199</v>
      </c>
      <c r="J12" s="17">
        <v>0.17939139087102901</v>
      </c>
      <c r="K12" s="17">
        <v>0.197901439317578</v>
      </c>
      <c r="L12" s="17">
        <v>0.118642258271157</v>
      </c>
      <c r="M12" s="17"/>
      <c r="N12" s="17">
        <v>0.15573884161445301</v>
      </c>
      <c r="O12" s="17">
        <v>0.18145640616132699</v>
      </c>
      <c r="P12" s="17">
        <v>0.215228063391528</v>
      </c>
      <c r="Q12" s="17">
        <v>0.19417991183140901</v>
      </c>
      <c r="R12" s="17"/>
      <c r="S12" s="17">
        <v>0.186413243879063</v>
      </c>
      <c r="T12" s="17">
        <v>0.103140925920517</v>
      </c>
      <c r="U12" s="17">
        <v>0.15777913409288499</v>
      </c>
      <c r="V12" s="17">
        <v>0.15509086593187699</v>
      </c>
      <c r="W12" s="17">
        <v>0.18346100272661101</v>
      </c>
      <c r="X12" s="17">
        <v>0.191840493053518</v>
      </c>
      <c r="Y12" s="17">
        <v>0.19253578892647999</v>
      </c>
      <c r="Z12" s="17">
        <v>0.216495446679562</v>
      </c>
      <c r="AA12" s="17">
        <v>0.22720682224451</v>
      </c>
      <c r="AB12" s="17">
        <v>0.204831460686869</v>
      </c>
      <c r="AC12" s="17">
        <v>0.173215065449151</v>
      </c>
      <c r="AD12" s="17">
        <v>0.41548859910403102</v>
      </c>
      <c r="AE12" s="17"/>
      <c r="AF12" s="17">
        <v>0.160937682627389</v>
      </c>
      <c r="AG12" s="17">
        <v>0.15115949346127699</v>
      </c>
      <c r="AH12" s="17">
        <v>0.20098201668702101</v>
      </c>
      <c r="AI12" s="17">
        <v>0.18995587615585299</v>
      </c>
      <c r="AJ12" s="17">
        <v>0.28181928718518801</v>
      </c>
      <c r="AK12" s="17"/>
      <c r="AL12" s="17">
        <v>0.159945521825752</v>
      </c>
      <c r="AM12" s="17">
        <v>0.20852954395706499</v>
      </c>
      <c r="AN12" s="17">
        <v>0.16559175551664199</v>
      </c>
      <c r="AO12" s="17">
        <v>0.13027715636244799</v>
      </c>
      <c r="AP12" s="17">
        <v>0.189501615163542</v>
      </c>
      <c r="AQ12" s="17"/>
      <c r="AR12" s="17">
        <v>0.181547547772656</v>
      </c>
      <c r="AS12" s="17"/>
      <c r="AT12" s="17">
        <v>0.25201774248555803</v>
      </c>
      <c r="AU12" s="17"/>
      <c r="AV12" s="17">
        <v>0.17142564961119899</v>
      </c>
      <c r="AW12" s="17"/>
      <c r="AX12" s="17">
        <v>0.11018965043147801</v>
      </c>
      <c r="AY12" s="17">
        <v>0.20892819093156201</v>
      </c>
      <c r="AZ12" s="17"/>
      <c r="BA12" s="17">
        <v>0.18568555902502101</v>
      </c>
      <c r="BB12" s="17">
        <v>0.203001344497136</v>
      </c>
    </row>
    <row r="13" spans="2:54">
      <c r="B13" s="18" t="s">
        <v>220</v>
      </c>
      <c r="C13" s="19">
        <v>5.6014744505792503E-2</v>
      </c>
      <c r="D13" s="19">
        <v>4.6318589904406002E-2</v>
      </c>
      <c r="E13" s="19">
        <v>6.5051222284420895E-2</v>
      </c>
      <c r="F13" s="19"/>
      <c r="G13" s="19">
        <v>4.0342658354533302E-2</v>
      </c>
      <c r="H13" s="19">
        <v>3.6158167424773097E-2</v>
      </c>
      <c r="I13" s="19">
        <v>5.8940225570027802E-2</v>
      </c>
      <c r="J13" s="19">
        <v>7.6432742287842595E-2</v>
      </c>
      <c r="K13" s="19">
        <v>5.3002891497381403E-2</v>
      </c>
      <c r="L13" s="19">
        <v>6.4635529635550901E-2</v>
      </c>
      <c r="M13" s="19"/>
      <c r="N13" s="19">
        <v>7.2455811592526995E-2</v>
      </c>
      <c r="O13" s="19">
        <v>5.9550683632538202E-2</v>
      </c>
      <c r="P13" s="19">
        <v>4.1172359465247402E-2</v>
      </c>
      <c r="Q13" s="19">
        <v>4.9283877323232902E-2</v>
      </c>
      <c r="R13" s="19"/>
      <c r="S13" s="19">
        <v>3.2942906046629902E-2</v>
      </c>
      <c r="T13" s="19">
        <v>8.2558609258666205E-2</v>
      </c>
      <c r="U13" s="19">
        <v>3.2942901374834299E-2</v>
      </c>
      <c r="V13" s="19">
        <v>7.1864655834503299E-2</v>
      </c>
      <c r="W13" s="19">
        <v>7.7347055016275895E-2</v>
      </c>
      <c r="X13" s="19">
        <v>6.2193837089970401E-2</v>
      </c>
      <c r="Y13" s="19">
        <v>4.4813579294777202E-2</v>
      </c>
      <c r="Z13" s="19">
        <v>3.8655905244484499E-2</v>
      </c>
      <c r="AA13" s="19">
        <v>0</v>
      </c>
      <c r="AB13" s="19">
        <v>0.11480766418914599</v>
      </c>
      <c r="AC13" s="19">
        <v>4.55269477528705E-2</v>
      </c>
      <c r="AD13" s="19">
        <v>3.1458435792850598E-2</v>
      </c>
      <c r="AE13" s="19"/>
      <c r="AF13" s="19">
        <v>2.7970326643902699E-2</v>
      </c>
      <c r="AG13" s="19">
        <v>6.3009127721528904E-2</v>
      </c>
      <c r="AH13" s="19">
        <v>2.2487105342971901E-2</v>
      </c>
      <c r="AI13" s="19">
        <v>6.3549374002009495E-2</v>
      </c>
      <c r="AJ13" s="19">
        <v>7.5147605361889705E-2</v>
      </c>
      <c r="AK13" s="19"/>
      <c r="AL13" s="19">
        <v>4.81860147409328E-2</v>
      </c>
      <c r="AM13" s="19">
        <v>6.1831365316855298E-2</v>
      </c>
      <c r="AN13" s="19">
        <v>5.1659327045461299E-2</v>
      </c>
      <c r="AO13" s="19">
        <v>3.1218997112463499E-2</v>
      </c>
      <c r="AP13" s="19">
        <v>7.0909713772689106E-2</v>
      </c>
      <c r="AQ13" s="19"/>
      <c r="AR13" s="19">
        <v>4.3710960905476097E-2</v>
      </c>
      <c r="AS13" s="19"/>
      <c r="AT13" s="19">
        <v>5.1494509397447499E-2</v>
      </c>
      <c r="AU13" s="19"/>
      <c r="AV13" s="19">
        <v>2.9303244835242701E-2</v>
      </c>
      <c r="AW13" s="19"/>
      <c r="AX13" s="19">
        <v>1.4950328590215599E-2</v>
      </c>
      <c r="AY13" s="19">
        <v>2.7545336184592699E-2</v>
      </c>
      <c r="AZ13" s="19"/>
      <c r="BA13" s="19">
        <v>7.4776443173570906E-2</v>
      </c>
      <c r="BB13" s="19">
        <v>4.6300534995779699E-2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232</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1122</v>
      </c>
      <c r="D7" s="10">
        <v>533</v>
      </c>
      <c r="E7" s="10">
        <v>586</v>
      </c>
      <c r="F7" s="10"/>
      <c r="G7" s="10">
        <v>146</v>
      </c>
      <c r="H7" s="10">
        <v>192</v>
      </c>
      <c r="I7" s="10">
        <v>195</v>
      </c>
      <c r="J7" s="10">
        <v>148</v>
      </c>
      <c r="K7" s="10">
        <v>180</v>
      </c>
      <c r="L7" s="10">
        <v>260</v>
      </c>
      <c r="M7" s="10"/>
      <c r="N7" s="10">
        <v>319</v>
      </c>
      <c r="O7" s="10">
        <v>312</v>
      </c>
      <c r="P7" s="10">
        <v>212</v>
      </c>
      <c r="Q7" s="10">
        <v>275</v>
      </c>
      <c r="R7" s="10"/>
      <c r="S7" s="10">
        <v>151</v>
      </c>
      <c r="T7" s="10">
        <v>179</v>
      </c>
      <c r="U7" s="10">
        <v>95</v>
      </c>
      <c r="V7" s="10">
        <v>84</v>
      </c>
      <c r="W7" s="10">
        <v>80</v>
      </c>
      <c r="X7" s="10">
        <v>125</v>
      </c>
      <c r="Y7" s="10">
        <v>86</v>
      </c>
      <c r="Z7" s="10">
        <v>48</v>
      </c>
      <c r="AA7" s="10">
        <v>104</v>
      </c>
      <c r="AB7" s="10">
        <v>84</v>
      </c>
      <c r="AC7" s="10">
        <v>57</v>
      </c>
      <c r="AD7" s="10">
        <v>29</v>
      </c>
      <c r="AE7" s="10"/>
      <c r="AF7" s="10">
        <v>378</v>
      </c>
      <c r="AG7" s="10">
        <v>197</v>
      </c>
      <c r="AH7" s="10">
        <v>105</v>
      </c>
      <c r="AI7" s="10">
        <v>80</v>
      </c>
      <c r="AJ7" s="10">
        <v>174</v>
      </c>
      <c r="AK7" s="10"/>
      <c r="AL7" s="10">
        <v>251</v>
      </c>
      <c r="AM7" s="10">
        <v>250</v>
      </c>
      <c r="AN7" s="10">
        <v>282</v>
      </c>
      <c r="AO7" s="10">
        <v>136</v>
      </c>
      <c r="AP7" s="10">
        <v>25</v>
      </c>
      <c r="AQ7" s="10"/>
      <c r="AR7" s="10">
        <v>139</v>
      </c>
      <c r="AS7" s="10"/>
      <c r="AT7" s="10">
        <v>55</v>
      </c>
      <c r="AU7" s="10"/>
      <c r="AV7" s="10">
        <v>82</v>
      </c>
      <c r="AW7" s="10"/>
      <c r="AX7" s="10">
        <v>57</v>
      </c>
      <c r="AY7" s="10">
        <v>278</v>
      </c>
      <c r="AZ7" s="10"/>
      <c r="BA7" s="10">
        <v>364</v>
      </c>
      <c r="BB7" s="10">
        <v>479</v>
      </c>
    </row>
    <row r="8" spans="2:54" ht="30" customHeight="1">
      <c r="B8" s="11" t="s">
        <v>84</v>
      </c>
      <c r="C8" s="11">
        <v>1125</v>
      </c>
      <c r="D8" s="11">
        <v>531</v>
      </c>
      <c r="E8" s="11">
        <v>590</v>
      </c>
      <c r="F8" s="11"/>
      <c r="G8" s="11">
        <v>148</v>
      </c>
      <c r="H8" s="11">
        <v>188</v>
      </c>
      <c r="I8" s="11">
        <v>190</v>
      </c>
      <c r="J8" s="11">
        <v>192</v>
      </c>
      <c r="K8" s="11">
        <v>161</v>
      </c>
      <c r="L8" s="11">
        <v>245</v>
      </c>
      <c r="M8" s="11"/>
      <c r="N8" s="11">
        <v>289</v>
      </c>
      <c r="O8" s="11">
        <v>299</v>
      </c>
      <c r="P8" s="11">
        <v>250</v>
      </c>
      <c r="Q8" s="11">
        <v>283</v>
      </c>
      <c r="R8" s="11"/>
      <c r="S8" s="11">
        <v>148</v>
      </c>
      <c r="T8" s="11">
        <v>148</v>
      </c>
      <c r="U8" s="11">
        <v>77</v>
      </c>
      <c r="V8" s="11">
        <v>114</v>
      </c>
      <c r="W8" s="11">
        <v>85</v>
      </c>
      <c r="X8" s="11">
        <v>104</v>
      </c>
      <c r="Y8" s="11">
        <v>90</v>
      </c>
      <c r="Z8" s="11">
        <v>49</v>
      </c>
      <c r="AA8" s="11">
        <v>105</v>
      </c>
      <c r="AB8" s="11">
        <v>107</v>
      </c>
      <c r="AC8" s="11">
        <v>60</v>
      </c>
      <c r="AD8" s="11">
        <v>38</v>
      </c>
      <c r="AE8" s="11"/>
      <c r="AF8" s="11">
        <v>382</v>
      </c>
      <c r="AG8" s="11">
        <v>186</v>
      </c>
      <c r="AH8" s="11">
        <v>102</v>
      </c>
      <c r="AI8" s="11">
        <v>82</v>
      </c>
      <c r="AJ8" s="11">
        <v>179</v>
      </c>
      <c r="AK8" s="11"/>
      <c r="AL8" s="11">
        <v>257</v>
      </c>
      <c r="AM8" s="11">
        <v>262</v>
      </c>
      <c r="AN8" s="11">
        <v>273</v>
      </c>
      <c r="AO8" s="11">
        <v>129</v>
      </c>
      <c r="AP8" s="11">
        <v>21</v>
      </c>
      <c r="AQ8" s="11"/>
      <c r="AR8" s="11">
        <v>140</v>
      </c>
      <c r="AS8" s="11"/>
      <c r="AT8" s="11">
        <v>58</v>
      </c>
      <c r="AU8" s="11"/>
      <c r="AV8" s="11">
        <v>82</v>
      </c>
      <c r="AW8" s="11"/>
      <c r="AX8" s="11">
        <v>57</v>
      </c>
      <c r="AY8" s="11">
        <v>285</v>
      </c>
      <c r="AZ8" s="11"/>
      <c r="BA8" s="11">
        <v>360</v>
      </c>
      <c r="BB8" s="11">
        <v>480</v>
      </c>
    </row>
    <row r="9" spans="2:54">
      <c r="B9" s="18" t="s">
        <v>216</v>
      </c>
      <c r="C9" s="17">
        <v>0.13532823288053999</v>
      </c>
      <c r="D9" s="17">
        <v>0.164056091855384</v>
      </c>
      <c r="E9" s="17">
        <v>0.110178666216808</v>
      </c>
      <c r="F9" s="17"/>
      <c r="G9" s="17">
        <v>0.12816178609661899</v>
      </c>
      <c r="H9" s="17">
        <v>0.16696086433089699</v>
      </c>
      <c r="I9" s="17">
        <v>0.13731467829868399</v>
      </c>
      <c r="J9" s="17">
        <v>0.15032370411884599</v>
      </c>
      <c r="K9" s="17">
        <v>9.8895239956206901E-2</v>
      </c>
      <c r="L9" s="17">
        <v>0.12653316663185801</v>
      </c>
      <c r="M9" s="17"/>
      <c r="N9" s="17">
        <v>0.191553491901988</v>
      </c>
      <c r="O9" s="17">
        <v>0.13413156303968399</v>
      </c>
      <c r="P9" s="17">
        <v>9.9578187542789798E-2</v>
      </c>
      <c r="Q9" s="17">
        <v>0.108347793645782</v>
      </c>
      <c r="R9" s="17"/>
      <c r="S9" s="17">
        <v>0.20194915140577799</v>
      </c>
      <c r="T9" s="17">
        <v>0.15585072347271101</v>
      </c>
      <c r="U9" s="17">
        <v>0.14894384496047899</v>
      </c>
      <c r="V9" s="17">
        <v>0.13880253827765701</v>
      </c>
      <c r="W9" s="17">
        <v>0.13225409645556199</v>
      </c>
      <c r="X9" s="17">
        <v>0.109292058568576</v>
      </c>
      <c r="Y9" s="17">
        <v>0.122345724034631</v>
      </c>
      <c r="Z9" s="17">
        <v>0.12926357797337301</v>
      </c>
      <c r="AA9" s="17">
        <v>0.106140259514778</v>
      </c>
      <c r="AB9" s="17">
        <v>0.12212402570917499</v>
      </c>
      <c r="AC9" s="17">
        <v>0.11118620966014101</v>
      </c>
      <c r="AD9" s="17">
        <v>3.0503043910699999E-2</v>
      </c>
      <c r="AE9" s="17"/>
      <c r="AF9" s="17">
        <v>0.20185374573376499</v>
      </c>
      <c r="AG9" s="17">
        <v>0.14300943237782199</v>
      </c>
      <c r="AH9" s="17">
        <v>0.117566823863354</v>
      </c>
      <c r="AI9" s="17">
        <v>0.14199967261055199</v>
      </c>
      <c r="AJ9" s="17">
        <v>5.2000813744093301E-2</v>
      </c>
      <c r="AK9" s="17"/>
      <c r="AL9" s="17">
        <v>0.110041373532365</v>
      </c>
      <c r="AM9" s="17">
        <v>8.8683415024465695E-2</v>
      </c>
      <c r="AN9" s="17">
        <v>0.16559851390358199</v>
      </c>
      <c r="AO9" s="17">
        <v>0.21265555121643401</v>
      </c>
      <c r="AP9" s="17">
        <v>0.31885017771976598</v>
      </c>
      <c r="AQ9" s="17"/>
      <c r="AR9" s="17">
        <v>0.24472348423326701</v>
      </c>
      <c r="AS9" s="17"/>
      <c r="AT9" s="17">
        <v>0.25005928182527098</v>
      </c>
      <c r="AU9" s="17"/>
      <c r="AV9" s="17">
        <v>0.27928937373615798</v>
      </c>
      <c r="AW9" s="17"/>
      <c r="AX9" s="17">
        <v>0.18508013684913499</v>
      </c>
      <c r="AY9" s="17">
        <v>0.18833397840150101</v>
      </c>
      <c r="AZ9" s="17"/>
      <c r="BA9" s="17">
        <v>0.10634960383986899</v>
      </c>
      <c r="BB9" s="17">
        <v>0.15052132996141299</v>
      </c>
    </row>
    <row r="10" spans="2:54">
      <c r="B10" s="18" t="s">
        <v>217</v>
      </c>
      <c r="C10" s="17">
        <v>0.42508902071620402</v>
      </c>
      <c r="D10" s="17">
        <v>0.44453119367317301</v>
      </c>
      <c r="E10" s="17">
        <v>0.40607400213409001</v>
      </c>
      <c r="F10" s="17"/>
      <c r="G10" s="17">
        <v>0.43623024565431001</v>
      </c>
      <c r="H10" s="17">
        <v>0.452921155817881</v>
      </c>
      <c r="I10" s="17">
        <v>0.449300082044015</v>
      </c>
      <c r="J10" s="17">
        <v>0.405837609961815</v>
      </c>
      <c r="K10" s="17">
        <v>0.42365912190660898</v>
      </c>
      <c r="L10" s="17">
        <v>0.39225057962375898</v>
      </c>
      <c r="M10" s="17"/>
      <c r="N10" s="17">
        <v>0.42138944237709602</v>
      </c>
      <c r="O10" s="17">
        <v>0.41959808059078302</v>
      </c>
      <c r="P10" s="17">
        <v>0.46907935358673902</v>
      </c>
      <c r="Q10" s="17">
        <v>0.39878602860747803</v>
      </c>
      <c r="R10" s="17"/>
      <c r="S10" s="17">
        <v>0.42835887903484599</v>
      </c>
      <c r="T10" s="17">
        <v>0.38470094557112999</v>
      </c>
      <c r="U10" s="17">
        <v>0.37218379475321101</v>
      </c>
      <c r="V10" s="17">
        <v>0.41305806551762603</v>
      </c>
      <c r="W10" s="17">
        <v>0.364092686688269</v>
      </c>
      <c r="X10" s="17">
        <v>0.44854458192007501</v>
      </c>
      <c r="Y10" s="17">
        <v>0.46997398736624502</v>
      </c>
      <c r="Z10" s="17">
        <v>0.42330615521794701</v>
      </c>
      <c r="AA10" s="17">
        <v>0.49117418636442001</v>
      </c>
      <c r="AB10" s="17">
        <v>0.463870679167181</v>
      </c>
      <c r="AC10" s="17">
        <v>0.43096239059445002</v>
      </c>
      <c r="AD10" s="17">
        <v>0.37895036453939701</v>
      </c>
      <c r="AE10" s="17"/>
      <c r="AF10" s="17">
        <v>0.52040327066105097</v>
      </c>
      <c r="AG10" s="17">
        <v>0.33580553710406502</v>
      </c>
      <c r="AH10" s="17">
        <v>0.48603675034541999</v>
      </c>
      <c r="AI10" s="17">
        <v>0.42601642257403999</v>
      </c>
      <c r="AJ10" s="17">
        <v>0.33798559785215598</v>
      </c>
      <c r="AK10" s="17"/>
      <c r="AL10" s="17">
        <v>0.39813024759726501</v>
      </c>
      <c r="AM10" s="17">
        <v>0.455159837847118</v>
      </c>
      <c r="AN10" s="17">
        <v>0.45810326809560298</v>
      </c>
      <c r="AO10" s="17">
        <v>0.41436580170454801</v>
      </c>
      <c r="AP10" s="17">
        <v>0.33419026600813201</v>
      </c>
      <c r="AQ10" s="17"/>
      <c r="AR10" s="17">
        <v>0.45344475299799297</v>
      </c>
      <c r="AS10" s="17"/>
      <c r="AT10" s="17">
        <v>0.46370440635628002</v>
      </c>
      <c r="AU10" s="17"/>
      <c r="AV10" s="17">
        <v>0.457290219315103</v>
      </c>
      <c r="AW10" s="17"/>
      <c r="AX10" s="17">
        <v>0.512187919485531</v>
      </c>
      <c r="AY10" s="17">
        <v>0.49769998791079301</v>
      </c>
      <c r="AZ10" s="17"/>
      <c r="BA10" s="17">
        <v>0.36369067061629301</v>
      </c>
      <c r="BB10" s="17">
        <v>0.46140327372232998</v>
      </c>
    </row>
    <row r="11" spans="2:54">
      <c r="B11" s="18" t="s">
        <v>218</v>
      </c>
      <c r="C11" s="17">
        <v>0.21418387346028001</v>
      </c>
      <c r="D11" s="17">
        <v>0.19327515431234299</v>
      </c>
      <c r="E11" s="17">
        <v>0.232575865519416</v>
      </c>
      <c r="F11" s="17"/>
      <c r="G11" s="17">
        <v>0.18064421449717699</v>
      </c>
      <c r="H11" s="17">
        <v>0.16687875622266199</v>
      </c>
      <c r="I11" s="17">
        <v>0.190298663992126</v>
      </c>
      <c r="J11" s="17">
        <v>0.218288607000726</v>
      </c>
      <c r="K11" s="17">
        <v>0.26668488414092401</v>
      </c>
      <c r="L11" s="17">
        <v>0.25236517168957801</v>
      </c>
      <c r="M11" s="17"/>
      <c r="N11" s="17">
        <v>0.22144420097857501</v>
      </c>
      <c r="O11" s="17">
        <v>0.22951242275949299</v>
      </c>
      <c r="P11" s="17">
        <v>0.15695804455346599</v>
      </c>
      <c r="Q11" s="17">
        <v>0.240828208199515</v>
      </c>
      <c r="R11" s="17"/>
      <c r="S11" s="17">
        <v>0.17422807099989901</v>
      </c>
      <c r="T11" s="17">
        <v>0.26810677818589601</v>
      </c>
      <c r="U11" s="17">
        <v>0.25090036087081902</v>
      </c>
      <c r="V11" s="17">
        <v>0.211469081539334</v>
      </c>
      <c r="W11" s="17">
        <v>0.22664961156091901</v>
      </c>
      <c r="X11" s="17">
        <v>0.26740556466198301</v>
      </c>
      <c r="Y11" s="17">
        <v>0.172064817942713</v>
      </c>
      <c r="Z11" s="17">
        <v>0.199332623774962</v>
      </c>
      <c r="AA11" s="17">
        <v>0.197969154309381</v>
      </c>
      <c r="AB11" s="17">
        <v>0.127838521214787</v>
      </c>
      <c r="AC11" s="17">
        <v>0.21249819049964599</v>
      </c>
      <c r="AD11" s="17">
        <v>0.33013627765623899</v>
      </c>
      <c r="AE11" s="17"/>
      <c r="AF11" s="17">
        <v>0.16473994869901201</v>
      </c>
      <c r="AG11" s="17">
        <v>0.264845314270785</v>
      </c>
      <c r="AH11" s="17">
        <v>0.17803459304098199</v>
      </c>
      <c r="AI11" s="17">
        <v>0.174450308433377</v>
      </c>
      <c r="AJ11" s="17">
        <v>0.228979409292944</v>
      </c>
      <c r="AK11" s="17"/>
      <c r="AL11" s="17">
        <v>0.24963546141734699</v>
      </c>
      <c r="AM11" s="17">
        <v>0.23086614582373499</v>
      </c>
      <c r="AN11" s="17">
        <v>0.17141141954858899</v>
      </c>
      <c r="AO11" s="17">
        <v>0.19709525008977999</v>
      </c>
      <c r="AP11" s="17">
        <v>0.205161684280463</v>
      </c>
      <c r="AQ11" s="17"/>
      <c r="AR11" s="17">
        <v>0.13289600040855001</v>
      </c>
      <c r="AS11" s="17"/>
      <c r="AT11" s="17">
        <v>0.12293227701388</v>
      </c>
      <c r="AU11" s="17"/>
      <c r="AV11" s="17">
        <v>9.3816926310953105E-2</v>
      </c>
      <c r="AW11" s="17"/>
      <c r="AX11" s="17">
        <v>0.19623710569625899</v>
      </c>
      <c r="AY11" s="17">
        <v>0.17400034602961501</v>
      </c>
      <c r="AZ11" s="17"/>
      <c r="BA11" s="17">
        <v>0.24535984206411199</v>
      </c>
      <c r="BB11" s="17">
        <v>0.20511229810593801</v>
      </c>
    </row>
    <row r="12" spans="2:54">
      <c r="B12" s="18" t="s">
        <v>219</v>
      </c>
      <c r="C12" s="17">
        <v>0.17540448612555001</v>
      </c>
      <c r="D12" s="17">
        <v>0.14646572634997801</v>
      </c>
      <c r="E12" s="17">
        <v>0.20241872959453799</v>
      </c>
      <c r="F12" s="17"/>
      <c r="G12" s="17">
        <v>0.23415736413216101</v>
      </c>
      <c r="H12" s="17">
        <v>0.190356972055296</v>
      </c>
      <c r="I12" s="17">
        <v>0.205157046029735</v>
      </c>
      <c r="J12" s="17">
        <v>0.138223648716914</v>
      </c>
      <c r="K12" s="17">
        <v>0.13845805651211701</v>
      </c>
      <c r="L12" s="17">
        <v>0.159203860230994</v>
      </c>
      <c r="M12" s="17"/>
      <c r="N12" s="17">
        <v>0.11402548543261599</v>
      </c>
      <c r="O12" s="17">
        <v>0.16411327715402599</v>
      </c>
      <c r="P12" s="17">
        <v>0.23954856236326799</v>
      </c>
      <c r="Q12" s="17">
        <v>0.192435992372503</v>
      </c>
      <c r="R12" s="17"/>
      <c r="S12" s="17">
        <v>0.183409125770637</v>
      </c>
      <c r="T12" s="17">
        <v>0.12375509030340499</v>
      </c>
      <c r="U12" s="17">
        <v>0.160712673810779</v>
      </c>
      <c r="V12" s="17">
        <v>0.20562273179524701</v>
      </c>
      <c r="W12" s="17">
        <v>0.22784908966502701</v>
      </c>
      <c r="X12" s="17">
        <v>0.109860615605835</v>
      </c>
      <c r="Y12" s="17">
        <v>0.178635555521929</v>
      </c>
      <c r="Z12" s="17">
        <v>0.174525559553008</v>
      </c>
      <c r="AA12" s="17">
        <v>0.20471639981142201</v>
      </c>
      <c r="AB12" s="17">
        <v>0.184195618350395</v>
      </c>
      <c r="AC12" s="17">
        <v>0.20448514305253901</v>
      </c>
      <c r="AD12" s="17">
        <v>0.18971947323808</v>
      </c>
      <c r="AE12" s="17"/>
      <c r="AF12" s="17">
        <v>8.7198979097658294E-2</v>
      </c>
      <c r="AG12" s="17">
        <v>0.192050593008364</v>
      </c>
      <c r="AH12" s="17">
        <v>0.20341745288653901</v>
      </c>
      <c r="AI12" s="17">
        <v>0.23483500738822</v>
      </c>
      <c r="AJ12" s="17">
        <v>0.30683769620706702</v>
      </c>
      <c r="AK12" s="17"/>
      <c r="AL12" s="17">
        <v>0.19287386049871799</v>
      </c>
      <c r="AM12" s="17">
        <v>0.18679084940080301</v>
      </c>
      <c r="AN12" s="17">
        <v>0.14815689491429199</v>
      </c>
      <c r="AO12" s="17">
        <v>0.13771893872628599</v>
      </c>
      <c r="AP12" s="17">
        <v>7.0888158218950198E-2</v>
      </c>
      <c r="AQ12" s="17"/>
      <c r="AR12" s="17">
        <v>0.13136267400343801</v>
      </c>
      <c r="AS12" s="17"/>
      <c r="AT12" s="17">
        <v>0.12657544609973201</v>
      </c>
      <c r="AU12" s="17"/>
      <c r="AV12" s="17">
        <v>0.11340977186726101</v>
      </c>
      <c r="AW12" s="17"/>
      <c r="AX12" s="17">
        <v>0.106494837969075</v>
      </c>
      <c r="AY12" s="17">
        <v>0.111199333795996</v>
      </c>
      <c r="AZ12" s="17"/>
      <c r="BA12" s="17">
        <v>0.21227186354136099</v>
      </c>
      <c r="BB12" s="17">
        <v>0.146600400560426</v>
      </c>
    </row>
    <row r="13" spans="2:54">
      <c r="B13" s="18" t="s">
        <v>220</v>
      </c>
      <c r="C13" s="19">
        <v>4.9994386817425802E-2</v>
      </c>
      <c r="D13" s="19">
        <v>5.1671833809123102E-2</v>
      </c>
      <c r="E13" s="19">
        <v>4.8752736535148798E-2</v>
      </c>
      <c r="F13" s="19"/>
      <c r="G13" s="19">
        <v>2.0806389619732801E-2</v>
      </c>
      <c r="H13" s="19">
        <v>2.2882251573263401E-2</v>
      </c>
      <c r="I13" s="19">
        <v>1.7929529635439999E-2</v>
      </c>
      <c r="J13" s="19">
        <v>8.7326430201699903E-2</v>
      </c>
      <c r="K13" s="19">
        <v>7.2302697484143599E-2</v>
      </c>
      <c r="L13" s="19">
        <v>6.9647221823811195E-2</v>
      </c>
      <c r="M13" s="19"/>
      <c r="N13" s="19">
        <v>5.1587379309725297E-2</v>
      </c>
      <c r="O13" s="19">
        <v>5.2644656456013697E-2</v>
      </c>
      <c r="P13" s="19">
        <v>3.4835851953737798E-2</v>
      </c>
      <c r="Q13" s="19">
        <v>5.9601977174721703E-2</v>
      </c>
      <c r="R13" s="19"/>
      <c r="S13" s="19">
        <v>1.20547727888408E-2</v>
      </c>
      <c r="T13" s="19">
        <v>6.7586462466858496E-2</v>
      </c>
      <c r="U13" s="19">
        <v>6.7259325604710804E-2</v>
      </c>
      <c r="V13" s="19">
        <v>3.1047582870135999E-2</v>
      </c>
      <c r="W13" s="19">
        <v>4.9154515630224001E-2</v>
      </c>
      <c r="X13" s="19">
        <v>6.4897179243531194E-2</v>
      </c>
      <c r="Y13" s="19">
        <v>5.6979915134481501E-2</v>
      </c>
      <c r="Z13" s="19">
        <v>7.3572083480709496E-2</v>
      </c>
      <c r="AA13" s="19">
        <v>0</v>
      </c>
      <c r="AB13" s="19">
        <v>0.10197115555846201</v>
      </c>
      <c r="AC13" s="19">
        <v>4.0868066193223397E-2</v>
      </c>
      <c r="AD13" s="19">
        <v>7.0690840655584397E-2</v>
      </c>
      <c r="AE13" s="19"/>
      <c r="AF13" s="19">
        <v>2.58040558085131E-2</v>
      </c>
      <c r="AG13" s="19">
        <v>6.42891232389637E-2</v>
      </c>
      <c r="AH13" s="19">
        <v>1.4944379863704499E-2</v>
      </c>
      <c r="AI13" s="19">
        <v>2.26985889938114E-2</v>
      </c>
      <c r="AJ13" s="19">
        <v>7.4196482903740604E-2</v>
      </c>
      <c r="AK13" s="19"/>
      <c r="AL13" s="19">
        <v>4.93190569543051E-2</v>
      </c>
      <c r="AM13" s="19">
        <v>3.8499751903878603E-2</v>
      </c>
      <c r="AN13" s="19">
        <v>5.6729903537934098E-2</v>
      </c>
      <c r="AO13" s="19">
        <v>3.8164458262952998E-2</v>
      </c>
      <c r="AP13" s="19">
        <v>7.0909713772689106E-2</v>
      </c>
      <c r="AQ13" s="19"/>
      <c r="AR13" s="19">
        <v>3.7573088356752098E-2</v>
      </c>
      <c r="AS13" s="19"/>
      <c r="AT13" s="19">
        <v>3.6728588704836397E-2</v>
      </c>
      <c r="AU13" s="19"/>
      <c r="AV13" s="19">
        <v>5.6193708770525402E-2</v>
      </c>
      <c r="AW13" s="19"/>
      <c r="AX13" s="19">
        <v>0</v>
      </c>
      <c r="AY13" s="19">
        <v>2.8766353862095299E-2</v>
      </c>
      <c r="AZ13" s="19"/>
      <c r="BA13" s="19">
        <v>7.2328019938365101E-2</v>
      </c>
      <c r="BB13" s="19">
        <v>3.63626976498935E-2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233</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1122</v>
      </c>
      <c r="D7" s="10">
        <v>533</v>
      </c>
      <c r="E7" s="10">
        <v>586</v>
      </c>
      <c r="F7" s="10"/>
      <c r="G7" s="10">
        <v>146</v>
      </c>
      <c r="H7" s="10">
        <v>192</v>
      </c>
      <c r="I7" s="10">
        <v>195</v>
      </c>
      <c r="J7" s="10">
        <v>148</v>
      </c>
      <c r="K7" s="10">
        <v>180</v>
      </c>
      <c r="L7" s="10">
        <v>260</v>
      </c>
      <c r="M7" s="10"/>
      <c r="N7" s="10">
        <v>319</v>
      </c>
      <c r="O7" s="10">
        <v>312</v>
      </c>
      <c r="P7" s="10">
        <v>212</v>
      </c>
      <c r="Q7" s="10">
        <v>275</v>
      </c>
      <c r="R7" s="10"/>
      <c r="S7" s="10">
        <v>151</v>
      </c>
      <c r="T7" s="10">
        <v>179</v>
      </c>
      <c r="U7" s="10">
        <v>95</v>
      </c>
      <c r="V7" s="10">
        <v>84</v>
      </c>
      <c r="W7" s="10">
        <v>80</v>
      </c>
      <c r="X7" s="10">
        <v>125</v>
      </c>
      <c r="Y7" s="10">
        <v>86</v>
      </c>
      <c r="Z7" s="10">
        <v>48</v>
      </c>
      <c r="AA7" s="10">
        <v>104</v>
      </c>
      <c r="AB7" s="10">
        <v>84</v>
      </c>
      <c r="AC7" s="10">
        <v>57</v>
      </c>
      <c r="AD7" s="10">
        <v>29</v>
      </c>
      <c r="AE7" s="10"/>
      <c r="AF7" s="10">
        <v>378</v>
      </c>
      <c r="AG7" s="10">
        <v>197</v>
      </c>
      <c r="AH7" s="10">
        <v>105</v>
      </c>
      <c r="AI7" s="10">
        <v>80</v>
      </c>
      <c r="AJ7" s="10">
        <v>174</v>
      </c>
      <c r="AK7" s="10"/>
      <c r="AL7" s="10">
        <v>251</v>
      </c>
      <c r="AM7" s="10">
        <v>250</v>
      </c>
      <c r="AN7" s="10">
        <v>282</v>
      </c>
      <c r="AO7" s="10">
        <v>136</v>
      </c>
      <c r="AP7" s="10">
        <v>25</v>
      </c>
      <c r="AQ7" s="10"/>
      <c r="AR7" s="10">
        <v>139</v>
      </c>
      <c r="AS7" s="10"/>
      <c r="AT7" s="10">
        <v>55</v>
      </c>
      <c r="AU7" s="10"/>
      <c r="AV7" s="10">
        <v>82</v>
      </c>
      <c r="AW7" s="10"/>
      <c r="AX7" s="10">
        <v>57</v>
      </c>
      <c r="AY7" s="10">
        <v>278</v>
      </c>
      <c r="AZ7" s="10"/>
      <c r="BA7" s="10">
        <v>364</v>
      </c>
      <c r="BB7" s="10">
        <v>479</v>
      </c>
    </row>
    <row r="8" spans="2:54" ht="30" customHeight="1">
      <c r="B8" s="11" t="s">
        <v>84</v>
      </c>
      <c r="C8" s="11">
        <v>1125</v>
      </c>
      <c r="D8" s="11">
        <v>531</v>
      </c>
      <c r="E8" s="11">
        <v>590</v>
      </c>
      <c r="F8" s="11"/>
      <c r="G8" s="11">
        <v>148</v>
      </c>
      <c r="H8" s="11">
        <v>188</v>
      </c>
      <c r="I8" s="11">
        <v>190</v>
      </c>
      <c r="J8" s="11">
        <v>192</v>
      </c>
      <c r="K8" s="11">
        <v>161</v>
      </c>
      <c r="L8" s="11">
        <v>245</v>
      </c>
      <c r="M8" s="11"/>
      <c r="N8" s="11">
        <v>289</v>
      </c>
      <c r="O8" s="11">
        <v>299</v>
      </c>
      <c r="P8" s="11">
        <v>250</v>
      </c>
      <c r="Q8" s="11">
        <v>283</v>
      </c>
      <c r="R8" s="11"/>
      <c r="S8" s="11">
        <v>148</v>
      </c>
      <c r="T8" s="11">
        <v>148</v>
      </c>
      <c r="U8" s="11">
        <v>77</v>
      </c>
      <c r="V8" s="11">
        <v>114</v>
      </c>
      <c r="W8" s="11">
        <v>85</v>
      </c>
      <c r="X8" s="11">
        <v>104</v>
      </c>
      <c r="Y8" s="11">
        <v>90</v>
      </c>
      <c r="Z8" s="11">
        <v>49</v>
      </c>
      <c r="AA8" s="11">
        <v>105</v>
      </c>
      <c r="AB8" s="11">
        <v>107</v>
      </c>
      <c r="AC8" s="11">
        <v>60</v>
      </c>
      <c r="AD8" s="11">
        <v>38</v>
      </c>
      <c r="AE8" s="11"/>
      <c r="AF8" s="11">
        <v>382</v>
      </c>
      <c r="AG8" s="11">
        <v>186</v>
      </c>
      <c r="AH8" s="11">
        <v>102</v>
      </c>
      <c r="AI8" s="11">
        <v>82</v>
      </c>
      <c r="AJ8" s="11">
        <v>179</v>
      </c>
      <c r="AK8" s="11"/>
      <c r="AL8" s="11">
        <v>257</v>
      </c>
      <c r="AM8" s="11">
        <v>262</v>
      </c>
      <c r="AN8" s="11">
        <v>273</v>
      </c>
      <c r="AO8" s="11">
        <v>129</v>
      </c>
      <c r="AP8" s="11">
        <v>21</v>
      </c>
      <c r="AQ8" s="11"/>
      <c r="AR8" s="11">
        <v>140</v>
      </c>
      <c r="AS8" s="11"/>
      <c r="AT8" s="11">
        <v>58</v>
      </c>
      <c r="AU8" s="11"/>
      <c r="AV8" s="11">
        <v>82</v>
      </c>
      <c r="AW8" s="11"/>
      <c r="AX8" s="11">
        <v>57</v>
      </c>
      <c r="AY8" s="11">
        <v>285</v>
      </c>
      <c r="AZ8" s="11"/>
      <c r="BA8" s="11">
        <v>360</v>
      </c>
      <c r="BB8" s="11">
        <v>480</v>
      </c>
    </row>
    <row r="9" spans="2:54">
      <c r="B9" s="18" t="s">
        <v>216</v>
      </c>
      <c r="C9" s="17">
        <v>9.5211188831756902E-2</v>
      </c>
      <c r="D9" s="17">
        <v>0.115972774300866</v>
      </c>
      <c r="E9" s="17">
        <v>7.7021669816126098E-2</v>
      </c>
      <c r="F9" s="17"/>
      <c r="G9" s="17">
        <v>0.12380924752778399</v>
      </c>
      <c r="H9" s="17">
        <v>0.11397367769057901</v>
      </c>
      <c r="I9" s="17">
        <v>0.108597140122209</v>
      </c>
      <c r="J9" s="17">
        <v>0.122991398127757</v>
      </c>
      <c r="K9" s="17">
        <v>4.9773280305144503E-2</v>
      </c>
      <c r="L9" s="17">
        <v>6.1474933142567897E-2</v>
      </c>
      <c r="M9" s="17"/>
      <c r="N9" s="17">
        <v>0.14484564854356499</v>
      </c>
      <c r="O9" s="17">
        <v>8.0643472897422103E-2</v>
      </c>
      <c r="P9" s="17">
        <v>7.1849987371220905E-2</v>
      </c>
      <c r="Q9" s="17">
        <v>8.1712134031840702E-2</v>
      </c>
      <c r="R9" s="17"/>
      <c r="S9" s="17">
        <v>0.127882555355747</v>
      </c>
      <c r="T9" s="17">
        <v>0.10364772390756299</v>
      </c>
      <c r="U9" s="17">
        <v>7.1075268408451395E-2</v>
      </c>
      <c r="V9" s="17">
        <v>0.137632751926619</v>
      </c>
      <c r="W9" s="17">
        <v>8.3366548680502306E-2</v>
      </c>
      <c r="X9" s="17">
        <v>6.7614318324208694E-2</v>
      </c>
      <c r="Y9" s="17">
        <v>6.4318442075258206E-2</v>
      </c>
      <c r="Z9" s="17">
        <v>0.125102482742671</v>
      </c>
      <c r="AA9" s="17">
        <v>0.114000325420481</v>
      </c>
      <c r="AB9" s="17">
        <v>5.6974157842267503E-2</v>
      </c>
      <c r="AC9" s="17">
        <v>8.7894393620075603E-2</v>
      </c>
      <c r="AD9" s="17">
        <v>6.1101733372191602E-2</v>
      </c>
      <c r="AE9" s="17"/>
      <c r="AF9" s="17">
        <v>0.168495775917612</v>
      </c>
      <c r="AG9" s="17">
        <v>8.8482015534999806E-2</v>
      </c>
      <c r="AH9" s="17">
        <v>4.3765852132459898E-2</v>
      </c>
      <c r="AI9" s="17">
        <v>6.1843038218305897E-2</v>
      </c>
      <c r="AJ9" s="17">
        <v>3.5223314605887797E-2</v>
      </c>
      <c r="AK9" s="17"/>
      <c r="AL9" s="17">
        <v>8.1966666702657495E-2</v>
      </c>
      <c r="AM9" s="17">
        <v>6.0323576622665201E-2</v>
      </c>
      <c r="AN9" s="17">
        <v>0.114471322458641</v>
      </c>
      <c r="AO9" s="17">
        <v>0.13539366052304899</v>
      </c>
      <c r="AP9" s="17">
        <v>0.36855042427782703</v>
      </c>
      <c r="AQ9" s="17"/>
      <c r="AR9" s="17">
        <v>0.22452118228554199</v>
      </c>
      <c r="AS9" s="17"/>
      <c r="AT9" s="17">
        <v>0.17330739964727501</v>
      </c>
      <c r="AU9" s="17"/>
      <c r="AV9" s="17">
        <v>0.25441254095333998</v>
      </c>
      <c r="AW9" s="17"/>
      <c r="AX9" s="17">
        <v>0.15454001702933601</v>
      </c>
      <c r="AY9" s="17">
        <v>0.141205392296606</v>
      </c>
      <c r="AZ9" s="17"/>
      <c r="BA9" s="17">
        <v>6.21310022852797E-2</v>
      </c>
      <c r="BB9" s="17">
        <v>0.11477774689484101</v>
      </c>
    </row>
    <row r="10" spans="2:54">
      <c r="B10" s="18" t="s">
        <v>217</v>
      </c>
      <c r="C10" s="17">
        <v>0.33505641514923201</v>
      </c>
      <c r="D10" s="17">
        <v>0.366448907202436</v>
      </c>
      <c r="E10" s="17">
        <v>0.304790960871683</v>
      </c>
      <c r="F10" s="17"/>
      <c r="G10" s="17">
        <v>0.407975776968028</v>
      </c>
      <c r="H10" s="17">
        <v>0.471645818206746</v>
      </c>
      <c r="I10" s="17">
        <v>0.32363568945009602</v>
      </c>
      <c r="J10" s="17">
        <v>0.30630661513325003</v>
      </c>
      <c r="K10" s="17">
        <v>0.251012280225066</v>
      </c>
      <c r="L10" s="17">
        <v>0.27050245736966</v>
      </c>
      <c r="M10" s="17"/>
      <c r="N10" s="17">
        <v>0.35277277227107301</v>
      </c>
      <c r="O10" s="17">
        <v>0.337981971923144</v>
      </c>
      <c r="P10" s="17">
        <v>0.37747976042167802</v>
      </c>
      <c r="Q10" s="17">
        <v>0.27407926290927298</v>
      </c>
      <c r="R10" s="17"/>
      <c r="S10" s="17">
        <v>0.44326431549852502</v>
      </c>
      <c r="T10" s="17">
        <v>0.278734422989588</v>
      </c>
      <c r="U10" s="17">
        <v>0.365076072985976</v>
      </c>
      <c r="V10" s="17">
        <v>0.332151261405012</v>
      </c>
      <c r="W10" s="17">
        <v>0.27594757471245701</v>
      </c>
      <c r="X10" s="17">
        <v>0.28223828872958601</v>
      </c>
      <c r="Y10" s="17">
        <v>0.370295425929699</v>
      </c>
      <c r="Z10" s="17">
        <v>0.25695249014745097</v>
      </c>
      <c r="AA10" s="17">
        <v>0.40561001949443498</v>
      </c>
      <c r="AB10" s="17">
        <v>0.33387923047335899</v>
      </c>
      <c r="AC10" s="17">
        <v>0.27916388743347298</v>
      </c>
      <c r="AD10" s="17">
        <v>0.27038459056740199</v>
      </c>
      <c r="AE10" s="17"/>
      <c r="AF10" s="17">
        <v>0.45209711638404798</v>
      </c>
      <c r="AG10" s="17">
        <v>0.26002042884751098</v>
      </c>
      <c r="AH10" s="17">
        <v>0.35106146173837899</v>
      </c>
      <c r="AI10" s="17">
        <v>0.32268767167369899</v>
      </c>
      <c r="AJ10" s="17">
        <v>0.280511971700243</v>
      </c>
      <c r="AK10" s="17"/>
      <c r="AL10" s="17">
        <v>0.27996823493531198</v>
      </c>
      <c r="AM10" s="17">
        <v>0.34338648579930198</v>
      </c>
      <c r="AN10" s="17">
        <v>0.38033892942602299</v>
      </c>
      <c r="AO10" s="17">
        <v>0.38824902985726201</v>
      </c>
      <c r="AP10" s="17">
        <v>0.34835402964545498</v>
      </c>
      <c r="AQ10" s="17"/>
      <c r="AR10" s="17">
        <v>0.38143109790149998</v>
      </c>
      <c r="AS10" s="17"/>
      <c r="AT10" s="17">
        <v>0.43720137909175799</v>
      </c>
      <c r="AU10" s="17"/>
      <c r="AV10" s="17">
        <v>0.39398159834293101</v>
      </c>
      <c r="AW10" s="17"/>
      <c r="AX10" s="17">
        <v>0.384635276960821</v>
      </c>
      <c r="AY10" s="17">
        <v>0.42097976542627702</v>
      </c>
      <c r="AZ10" s="17"/>
      <c r="BA10" s="17">
        <v>0.28445717584767899</v>
      </c>
      <c r="BB10" s="17">
        <v>0.34559727971536103</v>
      </c>
    </row>
    <row r="11" spans="2:54">
      <c r="B11" s="18" t="s">
        <v>218</v>
      </c>
      <c r="C11" s="17">
        <v>0.31526468925857598</v>
      </c>
      <c r="D11" s="17">
        <v>0.29397983015409701</v>
      </c>
      <c r="E11" s="17">
        <v>0.33454029356785803</v>
      </c>
      <c r="F11" s="17"/>
      <c r="G11" s="17">
        <v>0.21645705019441699</v>
      </c>
      <c r="H11" s="17">
        <v>0.21913436752830301</v>
      </c>
      <c r="I11" s="17">
        <v>0.29225802715758697</v>
      </c>
      <c r="J11" s="17">
        <v>0.27926114835216398</v>
      </c>
      <c r="K11" s="17">
        <v>0.430517592997613</v>
      </c>
      <c r="L11" s="17">
        <v>0.420350347290603</v>
      </c>
      <c r="M11" s="17"/>
      <c r="N11" s="17">
        <v>0.27744157421571303</v>
      </c>
      <c r="O11" s="17">
        <v>0.35025617870181303</v>
      </c>
      <c r="P11" s="17">
        <v>0.262355042678874</v>
      </c>
      <c r="Q11" s="17">
        <v>0.36135322525779301</v>
      </c>
      <c r="R11" s="17"/>
      <c r="S11" s="17">
        <v>0.18346733451529501</v>
      </c>
      <c r="T11" s="17">
        <v>0.36249900307371502</v>
      </c>
      <c r="U11" s="17">
        <v>0.29145022951613397</v>
      </c>
      <c r="V11" s="17">
        <v>0.323019058781994</v>
      </c>
      <c r="W11" s="17">
        <v>0.37411247464515002</v>
      </c>
      <c r="X11" s="17">
        <v>0.39346508418027598</v>
      </c>
      <c r="Y11" s="17">
        <v>0.34706694315682801</v>
      </c>
      <c r="Z11" s="17">
        <v>0.25523831840692102</v>
      </c>
      <c r="AA11" s="17">
        <v>0.28435975840723299</v>
      </c>
      <c r="AB11" s="17">
        <v>0.28901962991062902</v>
      </c>
      <c r="AC11" s="17">
        <v>0.40158079266954599</v>
      </c>
      <c r="AD11" s="17">
        <v>0.34950515235017898</v>
      </c>
      <c r="AE11" s="17"/>
      <c r="AF11" s="17">
        <v>0.24028084197931199</v>
      </c>
      <c r="AG11" s="17">
        <v>0.32387409494869102</v>
      </c>
      <c r="AH11" s="17">
        <v>0.36177320248489397</v>
      </c>
      <c r="AI11" s="17">
        <v>0.32444008240220601</v>
      </c>
      <c r="AJ11" s="17">
        <v>0.28322261186368902</v>
      </c>
      <c r="AK11" s="17"/>
      <c r="AL11" s="17">
        <v>0.35112243299374302</v>
      </c>
      <c r="AM11" s="17">
        <v>0.379791039342252</v>
      </c>
      <c r="AN11" s="17">
        <v>0.27991876423795597</v>
      </c>
      <c r="AO11" s="17">
        <v>0.263918780705369</v>
      </c>
      <c r="AP11" s="17">
        <v>0.110526217544811</v>
      </c>
      <c r="AQ11" s="17"/>
      <c r="AR11" s="17">
        <v>0.19391300130233</v>
      </c>
      <c r="AS11" s="17"/>
      <c r="AT11" s="17">
        <v>0.12707072575341499</v>
      </c>
      <c r="AU11" s="17"/>
      <c r="AV11" s="17">
        <v>0.17215150848462701</v>
      </c>
      <c r="AW11" s="17"/>
      <c r="AX11" s="17">
        <v>0.26971784946866101</v>
      </c>
      <c r="AY11" s="17">
        <v>0.27117760474425401</v>
      </c>
      <c r="AZ11" s="17"/>
      <c r="BA11" s="17">
        <v>0.33941746935237199</v>
      </c>
      <c r="BB11" s="17">
        <v>0.31986617247453702</v>
      </c>
    </row>
    <row r="12" spans="2:54">
      <c r="B12" s="18" t="s">
        <v>219</v>
      </c>
      <c r="C12" s="17">
        <v>0.17807254066632999</v>
      </c>
      <c r="D12" s="17">
        <v>0.14447641355305699</v>
      </c>
      <c r="E12" s="17">
        <v>0.209296659758472</v>
      </c>
      <c r="F12" s="17"/>
      <c r="G12" s="17">
        <v>0.19858117651652599</v>
      </c>
      <c r="H12" s="17">
        <v>0.140844180076588</v>
      </c>
      <c r="I12" s="17">
        <v>0.213821502047991</v>
      </c>
      <c r="J12" s="17">
        <v>0.20333796438037099</v>
      </c>
      <c r="K12" s="17">
        <v>0.18153154156953999</v>
      </c>
      <c r="L12" s="17">
        <v>0.144891088819395</v>
      </c>
      <c r="M12" s="17"/>
      <c r="N12" s="17">
        <v>0.13427952919761099</v>
      </c>
      <c r="O12" s="17">
        <v>0.16194926179237101</v>
      </c>
      <c r="P12" s="17">
        <v>0.208439137074832</v>
      </c>
      <c r="Q12" s="17">
        <v>0.21548543509739501</v>
      </c>
      <c r="R12" s="17"/>
      <c r="S12" s="17">
        <v>0.186762439314312</v>
      </c>
      <c r="T12" s="17">
        <v>0.15302180651727201</v>
      </c>
      <c r="U12" s="17">
        <v>0.192356116480523</v>
      </c>
      <c r="V12" s="17">
        <v>0.16729139686171099</v>
      </c>
      <c r="W12" s="17">
        <v>0.13231126497913001</v>
      </c>
      <c r="X12" s="17">
        <v>0.18559756578613301</v>
      </c>
      <c r="Y12" s="17">
        <v>0.17291337468120099</v>
      </c>
      <c r="Z12" s="17">
        <v>0.26881225107656398</v>
      </c>
      <c r="AA12" s="17">
        <v>0.17230810996048199</v>
      </c>
      <c r="AB12" s="17">
        <v>0.17156544040527699</v>
      </c>
      <c r="AC12" s="17">
        <v>0.18141057648878101</v>
      </c>
      <c r="AD12" s="17">
        <v>0.25154949646723301</v>
      </c>
      <c r="AE12" s="17"/>
      <c r="AF12" s="17">
        <v>0.10433445363023799</v>
      </c>
      <c r="AG12" s="17">
        <v>0.21915049693584601</v>
      </c>
      <c r="AH12" s="17">
        <v>0.19801482433015499</v>
      </c>
      <c r="AI12" s="17">
        <v>0.21947531241739399</v>
      </c>
      <c r="AJ12" s="17">
        <v>0.273376999010154</v>
      </c>
      <c r="AK12" s="17"/>
      <c r="AL12" s="17">
        <v>0.19061332137640299</v>
      </c>
      <c r="AM12" s="17">
        <v>0.14973860262126601</v>
      </c>
      <c r="AN12" s="17">
        <v>0.153811900792935</v>
      </c>
      <c r="AO12" s="17">
        <v>0.16801479196615199</v>
      </c>
      <c r="AP12" s="17">
        <v>6.1520216344374698E-2</v>
      </c>
      <c r="AQ12" s="17"/>
      <c r="AR12" s="17">
        <v>0.13402833007718801</v>
      </c>
      <c r="AS12" s="17"/>
      <c r="AT12" s="17">
        <v>0.154277910600954</v>
      </c>
      <c r="AU12" s="17"/>
      <c r="AV12" s="17">
        <v>9.9582913949585697E-2</v>
      </c>
      <c r="AW12" s="17"/>
      <c r="AX12" s="17">
        <v>0.11974481787765</v>
      </c>
      <c r="AY12" s="17">
        <v>0.13859107659353101</v>
      </c>
      <c r="AZ12" s="17"/>
      <c r="BA12" s="17">
        <v>0.20551129707767801</v>
      </c>
      <c r="BB12" s="17">
        <v>0.16763549628605301</v>
      </c>
    </row>
    <row r="13" spans="2:54">
      <c r="B13" s="18" t="s">
        <v>220</v>
      </c>
      <c r="C13" s="19">
        <v>7.6395166094106001E-2</v>
      </c>
      <c r="D13" s="19">
        <v>7.9122074789544097E-2</v>
      </c>
      <c r="E13" s="19">
        <v>7.4350415985861298E-2</v>
      </c>
      <c r="F13" s="19"/>
      <c r="G13" s="19">
        <v>5.3176748793244799E-2</v>
      </c>
      <c r="H13" s="19">
        <v>5.4401956497784398E-2</v>
      </c>
      <c r="I13" s="19">
        <v>6.1687641222116001E-2</v>
      </c>
      <c r="J13" s="19">
        <v>8.8102874006457596E-2</v>
      </c>
      <c r="K13" s="19">
        <v>8.7165304902637006E-2</v>
      </c>
      <c r="L13" s="19">
        <v>0.102781173377774</v>
      </c>
      <c r="M13" s="19"/>
      <c r="N13" s="19">
        <v>9.0660475772038701E-2</v>
      </c>
      <c r="O13" s="19">
        <v>6.9169114685250999E-2</v>
      </c>
      <c r="P13" s="19">
        <v>7.9876072453394897E-2</v>
      </c>
      <c r="Q13" s="19">
        <v>6.7369942703698601E-2</v>
      </c>
      <c r="R13" s="19"/>
      <c r="S13" s="19">
        <v>5.8623355316119397E-2</v>
      </c>
      <c r="T13" s="19">
        <v>0.10209704351186299</v>
      </c>
      <c r="U13" s="19">
        <v>8.00423126089162E-2</v>
      </c>
      <c r="V13" s="19">
        <v>3.9905531024663703E-2</v>
      </c>
      <c r="W13" s="19">
        <v>0.13426213698275999</v>
      </c>
      <c r="X13" s="19">
        <v>7.1084742979797097E-2</v>
      </c>
      <c r="Y13" s="19">
        <v>4.54058141570126E-2</v>
      </c>
      <c r="Z13" s="19">
        <v>9.3894457626393396E-2</v>
      </c>
      <c r="AA13" s="19">
        <v>2.37217867173685E-2</v>
      </c>
      <c r="AB13" s="19">
        <v>0.148561541368467</v>
      </c>
      <c r="AC13" s="19">
        <v>4.9950349788125098E-2</v>
      </c>
      <c r="AD13" s="19">
        <v>6.7459027242994601E-2</v>
      </c>
      <c r="AE13" s="19"/>
      <c r="AF13" s="19">
        <v>3.4791812088789703E-2</v>
      </c>
      <c r="AG13" s="19">
        <v>0.108472963732952</v>
      </c>
      <c r="AH13" s="19">
        <v>4.5384659314112501E-2</v>
      </c>
      <c r="AI13" s="19">
        <v>7.1553895288394995E-2</v>
      </c>
      <c r="AJ13" s="19">
        <v>0.12766510282002699</v>
      </c>
      <c r="AK13" s="19"/>
      <c r="AL13" s="19">
        <v>9.6329343991883601E-2</v>
      </c>
      <c r="AM13" s="19">
        <v>6.6760295614514201E-2</v>
      </c>
      <c r="AN13" s="19">
        <v>7.1459083084444694E-2</v>
      </c>
      <c r="AO13" s="19">
        <v>4.4423736948168001E-2</v>
      </c>
      <c r="AP13" s="19">
        <v>0.111049112187532</v>
      </c>
      <c r="AQ13" s="19"/>
      <c r="AR13" s="19">
        <v>6.6106388433439606E-2</v>
      </c>
      <c r="AS13" s="19"/>
      <c r="AT13" s="19">
        <v>0.108142584906598</v>
      </c>
      <c r="AU13" s="19"/>
      <c r="AV13" s="19">
        <v>7.9871438269514802E-2</v>
      </c>
      <c r="AW13" s="19"/>
      <c r="AX13" s="19">
        <v>7.1362038663531094E-2</v>
      </c>
      <c r="AY13" s="19">
        <v>2.8046160939331599E-2</v>
      </c>
      <c r="AZ13" s="19"/>
      <c r="BA13" s="19">
        <v>0.10848305543699201</v>
      </c>
      <c r="BB13" s="19">
        <v>5.2123304629208597E-2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234</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1122</v>
      </c>
      <c r="D7" s="10">
        <v>533</v>
      </c>
      <c r="E7" s="10">
        <v>586</v>
      </c>
      <c r="F7" s="10"/>
      <c r="G7" s="10">
        <v>146</v>
      </c>
      <c r="H7" s="10">
        <v>192</v>
      </c>
      <c r="I7" s="10">
        <v>195</v>
      </c>
      <c r="J7" s="10">
        <v>148</v>
      </c>
      <c r="K7" s="10">
        <v>180</v>
      </c>
      <c r="L7" s="10">
        <v>260</v>
      </c>
      <c r="M7" s="10"/>
      <c r="N7" s="10">
        <v>319</v>
      </c>
      <c r="O7" s="10">
        <v>312</v>
      </c>
      <c r="P7" s="10">
        <v>212</v>
      </c>
      <c r="Q7" s="10">
        <v>275</v>
      </c>
      <c r="R7" s="10"/>
      <c r="S7" s="10">
        <v>151</v>
      </c>
      <c r="T7" s="10">
        <v>179</v>
      </c>
      <c r="U7" s="10">
        <v>95</v>
      </c>
      <c r="V7" s="10">
        <v>84</v>
      </c>
      <c r="W7" s="10">
        <v>80</v>
      </c>
      <c r="X7" s="10">
        <v>125</v>
      </c>
      <c r="Y7" s="10">
        <v>86</v>
      </c>
      <c r="Z7" s="10">
        <v>48</v>
      </c>
      <c r="AA7" s="10">
        <v>104</v>
      </c>
      <c r="AB7" s="10">
        <v>84</v>
      </c>
      <c r="AC7" s="10">
        <v>57</v>
      </c>
      <c r="AD7" s="10">
        <v>29</v>
      </c>
      <c r="AE7" s="10"/>
      <c r="AF7" s="10">
        <v>378</v>
      </c>
      <c r="AG7" s="10">
        <v>197</v>
      </c>
      <c r="AH7" s="10">
        <v>105</v>
      </c>
      <c r="AI7" s="10">
        <v>80</v>
      </c>
      <c r="AJ7" s="10">
        <v>174</v>
      </c>
      <c r="AK7" s="10"/>
      <c r="AL7" s="10">
        <v>251</v>
      </c>
      <c r="AM7" s="10">
        <v>250</v>
      </c>
      <c r="AN7" s="10">
        <v>282</v>
      </c>
      <c r="AO7" s="10">
        <v>136</v>
      </c>
      <c r="AP7" s="10">
        <v>25</v>
      </c>
      <c r="AQ7" s="10"/>
      <c r="AR7" s="10">
        <v>139</v>
      </c>
      <c r="AS7" s="10"/>
      <c r="AT7" s="10">
        <v>55</v>
      </c>
      <c r="AU7" s="10"/>
      <c r="AV7" s="10">
        <v>82</v>
      </c>
      <c r="AW7" s="10"/>
      <c r="AX7" s="10">
        <v>57</v>
      </c>
      <c r="AY7" s="10">
        <v>278</v>
      </c>
      <c r="AZ7" s="10"/>
      <c r="BA7" s="10">
        <v>364</v>
      </c>
      <c r="BB7" s="10">
        <v>479</v>
      </c>
    </row>
    <row r="8" spans="2:54" ht="30" customHeight="1">
      <c r="B8" s="11" t="s">
        <v>84</v>
      </c>
      <c r="C8" s="11">
        <v>1125</v>
      </c>
      <c r="D8" s="11">
        <v>531</v>
      </c>
      <c r="E8" s="11">
        <v>590</v>
      </c>
      <c r="F8" s="11"/>
      <c r="G8" s="11">
        <v>148</v>
      </c>
      <c r="H8" s="11">
        <v>188</v>
      </c>
      <c r="I8" s="11">
        <v>190</v>
      </c>
      <c r="J8" s="11">
        <v>192</v>
      </c>
      <c r="K8" s="11">
        <v>161</v>
      </c>
      <c r="L8" s="11">
        <v>245</v>
      </c>
      <c r="M8" s="11"/>
      <c r="N8" s="11">
        <v>289</v>
      </c>
      <c r="O8" s="11">
        <v>299</v>
      </c>
      <c r="P8" s="11">
        <v>250</v>
      </c>
      <c r="Q8" s="11">
        <v>283</v>
      </c>
      <c r="R8" s="11"/>
      <c r="S8" s="11">
        <v>148</v>
      </c>
      <c r="T8" s="11">
        <v>148</v>
      </c>
      <c r="U8" s="11">
        <v>77</v>
      </c>
      <c r="V8" s="11">
        <v>114</v>
      </c>
      <c r="W8" s="11">
        <v>85</v>
      </c>
      <c r="X8" s="11">
        <v>104</v>
      </c>
      <c r="Y8" s="11">
        <v>90</v>
      </c>
      <c r="Z8" s="11">
        <v>49</v>
      </c>
      <c r="AA8" s="11">
        <v>105</v>
      </c>
      <c r="AB8" s="11">
        <v>107</v>
      </c>
      <c r="AC8" s="11">
        <v>60</v>
      </c>
      <c r="AD8" s="11">
        <v>38</v>
      </c>
      <c r="AE8" s="11"/>
      <c r="AF8" s="11">
        <v>382</v>
      </c>
      <c r="AG8" s="11">
        <v>186</v>
      </c>
      <c r="AH8" s="11">
        <v>102</v>
      </c>
      <c r="AI8" s="11">
        <v>82</v>
      </c>
      <c r="AJ8" s="11">
        <v>179</v>
      </c>
      <c r="AK8" s="11"/>
      <c r="AL8" s="11">
        <v>257</v>
      </c>
      <c r="AM8" s="11">
        <v>262</v>
      </c>
      <c r="AN8" s="11">
        <v>273</v>
      </c>
      <c r="AO8" s="11">
        <v>129</v>
      </c>
      <c r="AP8" s="11">
        <v>21</v>
      </c>
      <c r="AQ8" s="11"/>
      <c r="AR8" s="11">
        <v>140</v>
      </c>
      <c r="AS8" s="11"/>
      <c r="AT8" s="11">
        <v>58</v>
      </c>
      <c r="AU8" s="11"/>
      <c r="AV8" s="11">
        <v>82</v>
      </c>
      <c r="AW8" s="11"/>
      <c r="AX8" s="11">
        <v>57</v>
      </c>
      <c r="AY8" s="11">
        <v>285</v>
      </c>
      <c r="AZ8" s="11"/>
      <c r="BA8" s="11">
        <v>360</v>
      </c>
      <c r="BB8" s="11">
        <v>480</v>
      </c>
    </row>
    <row r="9" spans="2:54">
      <c r="B9" s="18" t="s">
        <v>216</v>
      </c>
      <c r="C9" s="17">
        <v>6.1055114080673198E-2</v>
      </c>
      <c r="D9" s="17">
        <v>8.1590653215970296E-2</v>
      </c>
      <c r="E9" s="17">
        <v>4.28851405408711E-2</v>
      </c>
      <c r="F9" s="17"/>
      <c r="G9" s="17">
        <v>8.2594872032314498E-2</v>
      </c>
      <c r="H9" s="17">
        <v>9.4892213660096703E-2</v>
      </c>
      <c r="I9" s="17">
        <v>0.10071816038499</v>
      </c>
      <c r="J9" s="17">
        <v>5.2614687412595701E-2</v>
      </c>
      <c r="K9" s="17">
        <v>2.3405530209603599E-2</v>
      </c>
      <c r="L9" s="17">
        <v>2.2783649821134601E-2</v>
      </c>
      <c r="M9" s="17"/>
      <c r="N9" s="17">
        <v>9.9828878407471705E-2</v>
      </c>
      <c r="O9" s="17">
        <v>4.5358461676025599E-2</v>
      </c>
      <c r="P9" s="17">
        <v>5.7151885539144603E-2</v>
      </c>
      <c r="Q9" s="17">
        <v>4.2233894229198203E-2</v>
      </c>
      <c r="R9" s="17"/>
      <c r="S9" s="17">
        <v>0.120153259252176</v>
      </c>
      <c r="T9" s="17">
        <v>5.9537384531007098E-2</v>
      </c>
      <c r="U9" s="17">
        <v>4.1319141451772901E-2</v>
      </c>
      <c r="V9" s="17">
        <v>0.101653826415735</v>
      </c>
      <c r="W9" s="17">
        <v>6.6248583069312E-2</v>
      </c>
      <c r="X9" s="17">
        <v>3.0451062480007299E-2</v>
      </c>
      <c r="Y9" s="17">
        <v>4.8789424547615798E-2</v>
      </c>
      <c r="Z9" s="17">
        <v>5.3139324851279902E-2</v>
      </c>
      <c r="AA9" s="17">
        <v>4.42568856630602E-2</v>
      </c>
      <c r="AB9" s="17">
        <v>3.3712952248603399E-2</v>
      </c>
      <c r="AC9" s="17">
        <v>5.51783744217791E-2</v>
      </c>
      <c r="AD9" s="17">
        <v>0</v>
      </c>
      <c r="AE9" s="17"/>
      <c r="AF9" s="17">
        <v>0.126217263538216</v>
      </c>
      <c r="AG9" s="17">
        <v>4.5103313992016197E-2</v>
      </c>
      <c r="AH9" s="17">
        <v>4.3467424208799003E-2</v>
      </c>
      <c r="AI9" s="17">
        <v>2.6666609510540899E-2</v>
      </c>
      <c r="AJ9" s="17">
        <v>3.3559544929273001E-3</v>
      </c>
      <c r="AK9" s="17"/>
      <c r="AL9" s="17">
        <v>3.7954178893083501E-2</v>
      </c>
      <c r="AM9" s="17">
        <v>4.0818829624263198E-2</v>
      </c>
      <c r="AN9" s="17">
        <v>7.5101106571657306E-2</v>
      </c>
      <c r="AO9" s="17">
        <v>9.7422533978908599E-2</v>
      </c>
      <c r="AP9" s="17">
        <v>0.18241770415859601</v>
      </c>
      <c r="AQ9" s="17"/>
      <c r="AR9" s="17">
        <v>0.168817036388659</v>
      </c>
      <c r="AS9" s="17"/>
      <c r="AT9" s="17">
        <v>0.181254143338798</v>
      </c>
      <c r="AU9" s="17"/>
      <c r="AV9" s="17">
        <v>0.16994825432219199</v>
      </c>
      <c r="AW9" s="17"/>
      <c r="AX9" s="17">
        <v>0.124233106504598</v>
      </c>
      <c r="AY9" s="17">
        <v>9.7410167362134203E-2</v>
      </c>
      <c r="AZ9" s="17"/>
      <c r="BA9" s="17">
        <v>4.0231616265418602E-2</v>
      </c>
      <c r="BB9" s="17">
        <v>7.6164691674668897E-2</v>
      </c>
    </row>
    <row r="10" spans="2:54">
      <c r="B10" s="18" t="s">
        <v>217</v>
      </c>
      <c r="C10" s="17">
        <v>0.237429007187829</v>
      </c>
      <c r="D10" s="17">
        <v>0.25840419130468001</v>
      </c>
      <c r="E10" s="17">
        <v>0.21981355368657601</v>
      </c>
      <c r="F10" s="17"/>
      <c r="G10" s="17">
        <v>0.25135362839932901</v>
      </c>
      <c r="H10" s="17">
        <v>0.37511278711573398</v>
      </c>
      <c r="I10" s="17">
        <v>0.209244451549678</v>
      </c>
      <c r="J10" s="17">
        <v>0.29243471851945002</v>
      </c>
      <c r="K10" s="17">
        <v>0.16264168895509301</v>
      </c>
      <c r="L10" s="17">
        <v>0.15214900928244901</v>
      </c>
      <c r="M10" s="17"/>
      <c r="N10" s="17">
        <v>0.23575772654437699</v>
      </c>
      <c r="O10" s="17">
        <v>0.25027137889719298</v>
      </c>
      <c r="P10" s="17">
        <v>0.27304147482890001</v>
      </c>
      <c r="Q10" s="17">
        <v>0.190534719340852</v>
      </c>
      <c r="R10" s="17"/>
      <c r="S10" s="17">
        <v>0.29459933829812601</v>
      </c>
      <c r="T10" s="17">
        <v>0.21110802154816</v>
      </c>
      <c r="U10" s="17">
        <v>0.15464603826269799</v>
      </c>
      <c r="V10" s="17">
        <v>0.254423330571593</v>
      </c>
      <c r="W10" s="17">
        <v>0.23011824247489901</v>
      </c>
      <c r="X10" s="17">
        <v>0.220632443770268</v>
      </c>
      <c r="Y10" s="17">
        <v>0.23240371492383399</v>
      </c>
      <c r="Z10" s="17">
        <v>0.289067313785768</v>
      </c>
      <c r="AA10" s="17">
        <v>0.32190507657699702</v>
      </c>
      <c r="AB10" s="17">
        <v>0.22334865237888599</v>
      </c>
      <c r="AC10" s="17">
        <v>0.232115594944028</v>
      </c>
      <c r="AD10" s="17">
        <v>5.6199513738789203E-2</v>
      </c>
      <c r="AE10" s="17"/>
      <c r="AF10" s="17">
        <v>0.392888407214322</v>
      </c>
      <c r="AG10" s="17">
        <v>0.156108566877283</v>
      </c>
      <c r="AH10" s="17">
        <v>0.26985915269740601</v>
      </c>
      <c r="AI10" s="17">
        <v>0.191620487750159</v>
      </c>
      <c r="AJ10" s="17">
        <v>0.124503184508359</v>
      </c>
      <c r="AK10" s="17"/>
      <c r="AL10" s="17">
        <v>0.17895932469203699</v>
      </c>
      <c r="AM10" s="17">
        <v>0.20421723586556301</v>
      </c>
      <c r="AN10" s="17">
        <v>0.284967472234746</v>
      </c>
      <c r="AO10" s="17">
        <v>0.31028464514499599</v>
      </c>
      <c r="AP10" s="17">
        <v>0.290519561437804</v>
      </c>
      <c r="AQ10" s="17"/>
      <c r="AR10" s="17">
        <v>0.354530334664515</v>
      </c>
      <c r="AS10" s="17"/>
      <c r="AT10" s="17">
        <v>0.33097133480228602</v>
      </c>
      <c r="AU10" s="17"/>
      <c r="AV10" s="17">
        <v>0.39662922379264098</v>
      </c>
      <c r="AW10" s="17"/>
      <c r="AX10" s="17">
        <v>0.47639417186588801</v>
      </c>
      <c r="AY10" s="17">
        <v>0.37358326408768</v>
      </c>
      <c r="AZ10" s="17"/>
      <c r="BA10" s="17">
        <v>0.16232007740553001</v>
      </c>
      <c r="BB10" s="17">
        <v>0.28446246461976299</v>
      </c>
    </row>
    <row r="11" spans="2:54">
      <c r="B11" s="18" t="s">
        <v>218</v>
      </c>
      <c r="C11" s="17">
        <v>0.28383264683464499</v>
      </c>
      <c r="D11" s="17">
        <v>0.28554624440864201</v>
      </c>
      <c r="E11" s="17">
        <v>0.28030159631207102</v>
      </c>
      <c r="F11" s="17"/>
      <c r="G11" s="17">
        <v>0.306035541422915</v>
      </c>
      <c r="H11" s="17">
        <v>0.25178079762077599</v>
      </c>
      <c r="I11" s="17">
        <v>0.29961620477185003</v>
      </c>
      <c r="J11" s="17">
        <v>0.22648075677327001</v>
      </c>
      <c r="K11" s="17">
        <v>0.301030096756494</v>
      </c>
      <c r="L11" s="17">
        <v>0.31730230539638499</v>
      </c>
      <c r="M11" s="17"/>
      <c r="N11" s="17">
        <v>0.30010328501377498</v>
      </c>
      <c r="O11" s="17">
        <v>0.28869335370037802</v>
      </c>
      <c r="P11" s="17">
        <v>0.242881901292748</v>
      </c>
      <c r="Q11" s="17">
        <v>0.29887422787774398</v>
      </c>
      <c r="R11" s="17"/>
      <c r="S11" s="17">
        <v>0.21901102991764301</v>
      </c>
      <c r="T11" s="17">
        <v>0.31565181717691498</v>
      </c>
      <c r="U11" s="17">
        <v>0.24948866380172799</v>
      </c>
      <c r="V11" s="17">
        <v>0.32582598977189903</v>
      </c>
      <c r="W11" s="17">
        <v>0.25792533208874302</v>
      </c>
      <c r="X11" s="17">
        <v>0.324775388346705</v>
      </c>
      <c r="Y11" s="17">
        <v>0.238605316207428</v>
      </c>
      <c r="Z11" s="17">
        <v>0.209419587275812</v>
      </c>
      <c r="AA11" s="17">
        <v>0.28015400362564402</v>
      </c>
      <c r="AB11" s="17">
        <v>0.28041108424519501</v>
      </c>
      <c r="AC11" s="17">
        <v>0.34208910472923498</v>
      </c>
      <c r="AD11" s="17">
        <v>0.43336422575606698</v>
      </c>
      <c r="AE11" s="17"/>
      <c r="AF11" s="17">
        <v>0.272072930602279</v>
      </c>
      <c r="AG11" s="17">
        <v>0.238330066164572</v>
      </c>
      <c r="AH11" s="17">
        <v>0.23498506936394201</v>
      </c>
      <c r="AI11" s="17">
        <v>0.33888142302034202</v>
      </c>
      <c r="AJ11" s="17">
        <v>0.22760062572456999</v>
      </c>
      <c r="AK11" s="17"/>
      <c r="AL11" s="17">
        <v>0.30244115667586802</v>
      </c>
      <c r="AM11" s="17">
        <v>0.32345707768200699</v>
      </c>
      <c r="AN11" s="17">
        <v>0.29308684851619399</v>
      </c>
      <c r="AO11" s="17">
        <v>0.24094186257623801</v>
      </c>
      <c r="AP11" s="17">
        <v>0.281729943853742</v>
      </c>
      <c r="AQ11" s="17"/>
      <c r="AR11" s="17">
        <v>0.21927616485037901</v>
      </c>
      <c r="AS11" s="17"/>
      <c r="AT11" s="17">
        <v>0.14922978376254101</v>
      </c>
      <c r="AU11" s="17"/>
      <c r="AV11" s="17">
        <v>0.24116069029551601</v>
      </c>
      <c r="AW11" s="17"/>
      <c r="AX11" s="17">
        <v>0.16067872121990801</v>
      </c>
      <c r="AY11" s="17">
        <v>0.30072257027058602</v>
      </c>
      <c r="AZ11" s="17"/>
      <c r="BA11" s="17">
        <v>0.22870618928424399</v>
      </c>
      <c r="BB11" s="17">
        <v>0.31017182166054003</v>
      </c>
    </row>
    <row r="12" spans="2:54">
      <c r="B12" s="18" t="s">
        <v>219</v>
      </c>
      <c r="C12" s="17">
        <v>0.307773867364178</v>
      </c>
      <c r="D12" s="17">
        <v>0.26785162376994898</v>
      </c>
      <c r="E12" s="17">
        <v>0.34352337925388299</v>
      </c>
      <c r="F12" s="17"/>
      <c r="G12" s="17">
        <v>0.31692171804276598</v>
      </c>
      <c r="H12" s="17">
        <v>0.221507489928779</v>
      </c>
      <c r="I12" s="17">
        <v>0.30374283919879602</v>
      </c>
      <c r="J12" s="17">
        <v>0.26860403586577097</v>
      </c>
      <c r="K12" s="17">
        <v>0.35277541511875898</v>
      </c>
      <c r="L12" s="17">
        <v>0.37029420685815001</v>
      </c>
      <c r="M12" s="17"/>
      <c r="N12" s="17">
        <v>0.278697290640322</v>
      </c>
      <c r="O12" s="17">
        <v>0.28079326869931698</v>
      </c>
      <c r="P12" s="17">
        <v>0.34461523956176399</v>
      </c>
      <c r="Q12" s="17">
        <v>0.33420537320239901</v>
      </c>
      <c r="R12" s="17"/>
      <c r="S12" s="17">
        <v>0.29870151957874203</v>
      </c>
      <c r="T12" s="17">
        <v>0.26620826527461799</v>
      </c>
      <c r="U12" s="17">
        <v>0.42153870990228598</v>
      </c>
      <c r="V12" s="17">
        <v>0.24139410036296799</v>
      </c>
      <c r="W12" s="17">
        <v>0.30611571475099902</v>
      </c>
      <c r="X12" s="17">
        <v>0.27833234406583002</v>
      </c>
      <c r="Y12" s="17">
        <v>0.340658648420887</v>
      </c>
      <c r="Z12" s="17">
        <v>0.31196681454986303</v>
      </c>
      <c r="AA12" s="17">
        <v>0.31133436165310302</v>
      </c>
      <c r="AB12" s="17">
        <v>0.30891103188658903</v>
      </c>
      <c r="AC12" s="17">
        <v>0.316718558850002</v>
      </c>
      <c r="AD12" s="17">
        <v>0.44739017529293501</v>
      </c>
      <c r="AE12" s="17"/>
      <c r="AF12" s="17">
        <v>0.18453536606193599</v>
      </c>
      <c r="AG12" s="17">
        <v>0.39083554182769797</v>
      </c>
      <c r="AH12" s="17">
        <v>0.383488015075171</v>
      </c>
      <c r="AI12" s="17">
        <v>0.34700017596676103</v>
      </c>
      <c r="AJ12" s="17">
        <v>0.41862540565401601</v>
      </c>
      <c r="AK12" s="17"/>
      <c r="AL12" s="17">
        <v>0.352084165815649</v>
      </c>
      <c r="AM12" s="17">
        <v>0.32278438599704601</v>
      </c>
      <c r="AN12" s="17">
        <v>0.270143391779197</v>
      </c>
      <c r="AO12" s="17">
        <v>0.27191024824286297</v>
      </c>
      <c r="AP12" s="17">
        <v>9.1891567055315607E-2</v>
      </c>
      <c r="AQ12" s="17"/>
      <c r="AR12" s="17">
        <v>0.208424100188453</v>
      </c>
      <c r="AS12" s="17"/>
      <c r="AT12" s="17">
        <v>0.25145852405002</v>
      </c>
      <c r="AU12" s="17"/>
      <c r="AV12" s="17">
        <v>0.140117442893651</v>
      </c>
      <c r="AW12" s="17"/>
      <c r="AX12" s="17">
        <v>0.220465470111916</v>
      </c>
      <c r="AY12" s="17">
        <v>0.200289851184699</v>
      </c>
      <c r="AZ12" s="17"/>
      <c r="BA12" s="17">
        <v>0.38766213881961797</v>
      </c>
      <c r="BB12" s="17">
        <v>0.25440466002384599</v>
      </c>
    </row>
    <row r="13" spans="2:54">
      <c r="B13" s="18" t="s">
        <v>220</v>
      </c>
      <c r="C13" s="19">
        <v>0.109909364532675</v>
      </c>
      <c r="D13" s="19">
        <v>0.10660728730076</v>
      </c>
      <c r="E13" s="19">
        <v>0.113476330206598</v>
      </c>
      <c r="F13" s="19"/>
      <c r="G13" s="19">
        <v>4.3094240102675298E-2</v>
      </c>
      <c r="H13" s="19">
        <v>5.6706711674614899E-2</v>
      </c>
      <c r="I13" s="19">
        <v>8.6678344094686194E-2</v>
      </c>
      <c r="J13" s="19">
        <v>0.15986580142891299</v>
      </c>
      <c r="K13" s="19">
        <v>0.16014726896005099</v>
      </c>
      <c r="L13" s="19">
        <v>0.13747082864188201</v>
      </c>
      <c r="M13" s="19"/>
      <c r="N13" s="19">
        <v>8.5612819394054504E-2</v>
      </c>
      <c r="O13" s="19">
        <v>0.134883537027086</v>
      </c>
      <c r="P13" s="19">
        <v>8.2309498777443105E-2</v>
      </c>
      <c r="Q13" s="19">
        <v>0.13415178534980601</v>
      </c>
      <c r="R13" s="19"/>
      <c r="S13" s="19">
        <v>6.7534852953314198E-2</v>
      </c>
      <c r="T13" s="19">
        <v>0.14749451146930101</v>
      </c>
      <c r="U13" s="19">
        <v>0.133007446581515</v>
      </c>
      <c r="V13" s="19">
        <v>7.6702752877803995E-2</v>
      </c>
      <c r="W13" s="19">
        <v>0.139592127616047</v>
      </c>
      <c r="X13" s="19">
        <v>0.14580876133718901</v>
      </c>
      <c r="Y13" s="19">
        <v>0.139542895900235</v>
      </c>
      <c r="Z13" s="19">
        <v>0.13640695953727699</v>
      </c>
      <c r="AA13" s="19">
        <v>4.2349672481195602E-2</v>
      </c>
      <c r="AB13" s="19">
        <v>0.15361627924072599</v>
      </c>
      <c r="AC13" s="19">
        <v>5.3898367054955501E-2</v>
      </c>
      <c r="AD13" s="19">
        <v>6.3046085212208502E-2</v>
      </c>
      <c r="AE13" s="19"/>
      <c r="AF13" s="19">
        <v>2.4286032583247699E-2</v>
      </c>
      <c r="AG13" s="19">
        <v>0.16962251113843199</v>
      </c>
      <c r="AH13" s="19">
        <v>6.8200338654681406E-2</v>
      </c>
      <c r="AI13" s="19">
        <v>9.5831303752197602E-2</v>
      </c>
      <c r="AJ13" s="19">
        <v>0.22591482962012799</v>
      </c>
      <c r="AK13" s="19"/>
      <c r="AL13" s="19">
        <v>0.128561173923362</v>
      </c>
      <c r="AM13" s="19">
        <v>0.10872247083112099</v>
      </c>
      <c r="AN13" s="19">
        <v>7.6701180898205296E-2</v>
      </c>
      <c r="AO13" s="19">
        <v>7.9440710056994102E-2</v>
      </c>
      <c r="AP13" s="19">
        <v>0.15344122349454301</v>
      </c>
      <c r="AQ13" s="19"/>
      <c r="AR13" s="19">
        <v>4.8952363907994297E-2</v>
      </c>
      <c r="AS13" s="19"/>
      <c r="AT13" s="19">
        <v>8.7086214046354901E-2</v>
      </c>
      <c r="AU13" s="19"/>
      <c r="AV13" s="19">
        <v>5.2144388696000903E-2</v>
      </c>
      <c r="AW13" s="19"/>
      <c r="AX13" s="19">
        <v>1.82285302976898E-2</v>
      </c>
      <c r="AY13" s="19">
        <v>2.79941470948998E-2</v>
      </c>
      <c r="AZ13" s="19"/>
      <c r="BA13" s="19">
        <v>0.18107997822518901</v>
      </c>
      <c r="BB13" s="19">
        <v>7.4796362021181506E-2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2:H18"/>
  <sheetViews>
    <sheetView showGridLines="0" workbookViewId="0">
      <pane xSplit="2" topLeftCell="C1" activePane="topRight" state="frozen"/>
      <selection pane="topRight"/>
    </sheetView>
  </sheetViews>
  <sheetFormatPr defaultColWidth="11.5703125" defaultRowHeight="14.45"/>
  <cols>
    <col min="2" max="2" width="25.7109375" customWidth="1"/>
    <col min="3" max="8" width="20.7109375" customWidth="1"/>
  </cols>
  <sheetData>
    <row r="2" spans="2:8" ht="40.15" customHeight="1">
      <c r="D2" s="36" t="s">
        <v>473</v>
      </c>
      <c r="E2" s="37"/>
      <c r="F2" s="37"/>
      <c r="G2" s="37"/>
      <c r="H2" s="37"/>
    </row>
    <row r="6" spans="2:8" ht="49.9" customHeight="1">
      <c r="B6" s="20" t="s">
        <v>43</v>
      </c>
      <c r="C6" s="20" t="s">
        <v>466</v>
      </c>
      <c r="D6" s="20" t="s">
        <v>467</v>
      </c>
      <c r="E6" s="20" t="s">
        <v>468</v>
      </c>
      <c r="F6" s="20" t="s">
        <v>469</v>
      </c>
      <c r="G6" s="20" t="s">
        <v>470</v>
      </c>
    </row>
    <row r="7" spans="2:8">
      <c r="B7" s="18" t="s">
        <v>216</v>
      </c>
      <c r="C7" s="17">
        <v>0.10569369952652399</v>
      </c>
      <c r="D7" s="17">
        <v>0.15763666550138</v>
      </c>
      <c r="E7" s="17">
        <v>0.20543761368816699</v>
      </c>
      <c r="F7" s="17">
        <v>0.131901731871744</v>
      </c>
      <c r="G7" s="17">
        <v>5.5809536193084298E-2</v>
      </c>
    </row>
    <row r="8" spans="2:8">
      <c r="B8" s="18" t="s">
        <v>217</v>
      </c>
      <c r="C8" s="17">
        <v>0.29377120910717203</v>
      </c>
      <c r="D8" s="17">
        <v>0.335625196969285</v>
      </c>
      <c r="E8" s="17">
        <v>0.38595826515801701</v>
      </c>
      <c r="F8" s="17">
        <v>0.33719420184939702</v>
      </c>
      <c r="G8" s="17">
        <v>0.247134711185446</v>
      </c>
    </row>
    <row r="9" spans="2:8">
      <c r="B9" s="18" t="s">
        <v>218</v>
      </c>
      <c r="C9" s="17">
        <v>0.231913608046486</v>
      </c>
      <c r="D9" s="17">
        <v>0.198337162815312</v>
      </c>
      <c r="E9" s="17">
        <v>0.17137532887213899</v>
      </c>
      <c r="F9" s="17">
        <v>0.25550676551908902</v>
      </c>
      <c r="G9" s="17">
        <v>0.24771173467865801</v>
      </c>
    </row>
    <row r="10" spans="2:8">
      <c r="B10" s="18" t="s">
        <v>219</v>
      </c>
      <c r="C10" s="17">
        <v>0.25964166102596298</v>
      </c>
      <c r="D10" s="17">
        <v>0.192031823889079</v>
      </c>
      <c r="E10" s="17">
        <v>0.15713192015061</v>
      </c>
      <c r="F10" s="17">
        <v>0.17139895932766899</v>
      </c>
      <c r="G10" s="17">
        <v>0.32035404007197799</v>
      </c>
    </row>
    <row r="11" spans="2:8">
      <c r="B11" s="18" t="s">
        <v>220</v>
      </c>
      <c r="C11" s="17">
        <v>0.108979822293855</v>
      </c>
      <c r="D11" s="17">
        <v>0.11636915082494299</v>
      </c>
      <c r="E11" s="17">
        <v>8.0096872131067406E-2</v>
      </c>
      <c r="F11" s="17">
        <v>0.103998341432101</v>
      </c>
      <c r="G11" s="17">
        <v>0.12898997787083299</v>
      </c>
    </row>
    <row r="12" spans="2:8">
      <c r="B12" s="16" t="s">
        <v>31</v>
      </c>
      <c r="C12" s="16"/>
      <c r="D12" s="16"/>
      <c r="E12" s="16"/>
      <c r="F12" s="16"/>
      <c r="G12" s="16"/>
    </row>
    <row r="13" spans="2:8">
      <c r="B13" t="s">
        <v>456</v>
      </c>
    </row>
    <row r="14" spans="2:8">
      <c r="B14" t="s">
        <v>457</v>
      </c>
    </row>
    <row r="18" spans="2:2">
      <c r="B18"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235</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1103</v>
      </c>
      <c r="D7" s="10">
        <v>550</v>
      </c>
      <c r="E7" s="10">
        <v>549</v>
      </c>
      <c r="F7" s="10"/>
      <c r="G7" s="10">
        <v>164</v>
      </c>
      <c r="H7" s="10">
        <v>194</v>
      </c>
      <c r="I7" s="10">
        <v>174</v>
      </c>
      <c r="J7" s="10">
        <v>148</v>
      </c>
      <c r="K7" s="10">
        <v>176</v>
      </c>
      <c r="L7" s="10">
        <v>247</v>
      </c>
      <c r="M7" s="10"/>
      <c r="N7" s="10">
        <v>318</v>
      </c>
      <c r="O7" s="10">
        <v>298</v>
      </c>
      <c r="P7" s="10">
        <v>208</v>
      </c>
      <c r="Q7" s="10">
        <v>271</v>
      </c>
      <c r="R7" s="10"/>
      <c r="S7" s="10">
        <v>164</v>
      </c>
      <c r="T7" s="10">
        <v>169</v>
      </c>
      <c r="U7" s="10">
        <v>104</v>
      </c>
      <c r="V7" s="10">
        <v>86</v>
      </c>
      <c r="W7" s="10">
        <v>72</v>
      </c>
      <c r="X7" s="10">
        <v>119</v>
      </c>
      <c r="Y7" s="10">
        <v>93</v>
      </c>
      <c r="Z7" s="10">
        <v>38</v>
      </c>
      <c r="AA7" s="10">
        <v>115</v>
      </c>
      <c r="AB7" s="10">
        <v>79</v>
      </c>
      <c r="AC7" s="10">
        <v>45</v>
      </c>
      <c r="AD7" s="10">
        <v>19</v>
      </c>
      <c r="AE7" s="10"/>
      <c r="AF7" s="10">
        <v>392</v>
      </c>
      <c r="AG7" s="10">
        <v>173</v>
      </c>
      <c r="AH7" s="10">
        <v>99</v>
      </c>
      <c r="AI7" s="10">
        <v>80</v>
      </c>
      <c r="AJ7" s="10">
        <v>172</v>
      </c>
      <c r="AK7" s="10"/>
      <c r="AL7" s="10">
        <v>271</v>
      </c>
      <c r="AM7" s="10">
        <v>251</v>
      </c>
      <c r="AN7" s="10">
        <v>270</v>
      </c>
      <c r="AO7" s="10">
        <v>118</v>
      </c>
      <c r="AP7" s="10">
        <v>24</v>
      </c>
      <c r="AQ7" s="10"/>
      <c r="AR7" s="10">
        <v>172</v>
      </c>
      <c r="AS7" s="10"/>
      <c r="AT7" s="10">
        <v>78</v>
      </c>
      <c r="AU7" s="10"/>
      <c r="AV7" s="10">
        <v>103</v>
      </c>
      <c r="AW7" s="10"/>
      <c r="AX7" s="10">
        <v>70</v>
      </c>
      <c r="AY7" s="10">
        <v>295</v>
      </c>
      <c r="AZ7" s="10"/>
      <c r="BA7" s="10">
        <v>361</v>
      </c>
      <c r="BB7" s="10">
        <v>477</v>
      </c>
    </row>
    <row r="8" spans="2:54" ht="30" customHeight="1">
      <c r="B8" s="11" t="s">
        <v>84</v>
      </c>
      <c r="C8" s="11">
        <v>1111</v>
      </c>
      <c r="D8" s="11">
        <v>567</v>
      </c>
      <c r="E8" s="11">
        <v>539</v>
      </c>
      <c r="F8" s="11"/>
      <c r="G8" s="11">
        <v>171</v>
      </c>
      <c r="H8" s="11">
        <v>192</v>
      </c>
      <c r="I8" s="11">
        <v>169</v>
      </c>
      <c r="J8" s="11">
        <v>196</v>
      </c>
      <c r="K8" s="11">
        <v>155</v>
      </c>
      <c r="L8" s="11">
        <v>228</v>
      </c>
      <c r="M8" s="11"/>
      <c r="N8" s="11">
        <v>291</v>
      </c>
      <c r="O8" s="11">
        <v>286</v>
      </c>
      <c r="P8" s="11">
        <v>248</v>
      </c>
      <c r="Q8" s="11">
        <v>278</v>
      </c>
      <c r="R8" s="11"/>
      <c r="S8" s="11">
        <v>166</v>
      </c>
      <c r="T8" s="11">
        <v>142</v>
      </c>
      <c r="U8" s="11">
        <v>86</v>
      </c>
      <c r="V8" s="11">
        <v>118</v>
      </c>
      <c r="W8" s="11">
        <v>75</v>
      </c>
      <c r="X8" s="11">
        <v>97</v>
      </c>
      <c r="Y8" s="11">
        <v>96</v>
      </c>
      <c r="Z8" s="11">
        <v>36</v>
      </c>
      <c r="AA8" s="11">
        <v>119</v>
      </c>
      <c r="AB8" s="11">
        <v>103</v>
      </c>
      <c r="AC8" s="11">
        <v>46</v>
      </c>
      <c r="AD8" s="11">
        <v>27</v>
      </c>
      <c r="AE8" s="11"/>
      <c r="AF8" s="11">
        <v>400</v>
      </c>
      <c r="AG8" s="11">
        <v>169</v>
      </c>
      <c r="AH8" s="11">
        <v>94</v>
      </c>
      <c r="AI8" s="11">
        <v>83</v>
      </c>
      <c r="AJ8" s="11">
        <v>174</v>
      </c>
      <c r="AK8" s="11"/>
      <c r="AL8" s="11">
        <v>276</v>
      </c>
      <c r="AM8" s="11">
        <v>266</v>
      </c>
      <c r="AN8" s="11">
        <v>263</v>
      </c>
      <c r="AO8" s="11">
        <v>115</v>
      </c>
      <c r="AP8" s="11">
        <v>20</v>
      </c>
      <c r="AQ8" s="11"/>
      <c r="AR8" s="11">
        <v>175</v>
      </c>
      <c r="AS8" s="11"/>
      <c r="AT8" s="11">
        <v>81</v>
      </c>
      <c r="AU8" s="11"/>
      <c r="AV8" s="11">
        <v>101</v>
      </c>
      <c r="AW8" s="11"/>
      <c r="AX8" s="11">
        <v>69</v>
      </c>
      <c r="AY8" s="11">
        <v>304</v>
      </c>
      <c r="AZ8" s="11"/>
      <c r="BA8" s="11">
        <v>354</v>
      </c>
      <c r="BB8" s="11">
        <v>481</v>
      </c>
    </row>
    <row r="9" spans="2:54">
      <c r="B9" s="18" t="s">
        <v>216</v>
      </c>
      <c r="C9" s="17">
        <v>0.10569369952652399</v>
      </c>
      <c r="D9" s="17">
        <v>0.13213931443697</v>
      </c>
      <c r="E9" s="17">
        <v>7.6813246083814499E-2</v>
      </c>
      <c r="F9" s="17"/>
      <c r="G9" s="17">
        <v>0.15121068090848899</v>
      </c>
      <c r="H9" s="17">
        <v>0.126210629779578</v>
      </c>
      <c r="I9" s="17">
        <v>0.117655241929929</v>
      </c>
      <c r="J9" s="17">
        <v>8.9290094416090704E-2</v>
      </c>
      <c r="K9" s="17">
        <v>6.9214334699042798E-2</v>
      </c>
      <c r="L9" s="17">
        <v>8.4382910131954203E-2</v>
      </c>
      <c r="M9" s="17"/>
      <c r="N9" s="17">
        <v>0.120881259450281</v>
      </c>
      <c r="O9" s="17">
        <v>8.5417957462989996E-2</v>
      </c>
      <c r="P9" s="17">
        <v>0.11224575450327499</v>
      </c>
      <c r="Q9" s="17">
        <v>0.10512514425179199</v>
      </c>
      <c r="R9" s="17"/>
      <c r="S9" s="17">
        <v>0.14821780415907801</v>
      </c>
      <c r="T9" s="17">
        <v>7.9329027574700797E-2</v>
      </c>
      <c r="U9" s="17">
        <v>8.8173955746154706E-2</v>
      </c>
      <c r="V9" s="17">
        <v>0.11675797690209901</v>
      </c>
      <c r="W9" s="17">
        <v>3.9005692603782199E-2</v>
      </c>
      <c r="X9" s="17">
        <v>6.8205719647738194E-2</v>
      </c>
      <c r="Y9" s="17">
        <v>0.104469336038124</v>
      </c>
      <c r="Z9" s="17">
        <v>6.6754296860848703E-2</v>
      </c>
      <c r="AA9" s="17">
        <v>0.14194979446304101</v>
      </c>
      <c r="AB9" s="17">
        <v>0.10001695498962999</v>
      </c>
      <c r="AC9" s="17">
        <v>0.11691463486112399</v>
      </c>
      <c r="AD9" s="17">
        <v>0.20832899439725999</v>
      </c>
      <c r="AE9" s="17"/>
      <c r="AF9" s="17">
        <v>0.18988808392404499</v>
      </c>
      <c r="AG9" s="17">
        <v>3.4435758591903801E-2</v>
      </c>
      <c r="AH9" s="17">
        <v>5.3033215585999501E-2</v>
      </c>
      <c r="AI9" s="17">
        <v>0.16905571874380501</v>
      </c>
      <c r="AJ9" s="17">
        <v>2.5478590335926501E-2</v>
      </c>
      <c r="AK9" s="17"/>
      <c r="AL9" s="17">
        <v>8.2752442409033802E-2</v>
      </c>
      <c r="AM9" s="17">
        <v>8.1848719950091797E-2</v>
      </c>
      <c r="AN9" s="17">
        <v>0.13451513302701101</v>
      </c>
      <c r="AO9" s="17">
        <v>0.12641709150725</v>
      </c>
      <c r="AP9" s="17">
        <v>0.19246718589106701</v>
      </c>
      <c r="AQ9" s="17"/>
      <c r="AR9" s="17">
        <v>0.196163883441798</v>
      </c>
      <c r="AS9" s="17"/>
      <c r="AT9" s="17">
        <v>0.17312503789570899</v>
      </c>
      <c r="AU9" s="17"/>
      <c r="AV9" s="17">
        <v>0.199532632778228</v>
      </c>
      <c r="AW9" s="17"/>
      <c r="AX9" s="17">
        <v>7.9023882205188106E-2</v>
      </c>
      <c r="AY9" s="17">
        <v>0.18558914611612001</v>
      </c>
      <c r="AZ9" s="17"/>
      <c r="BA9" s="17">
        <v>5.9445582460651701E-2</v>
      </c>
      <c r="BB9" s="17">
        <v>0.13198330013606199</v>
      </c>
    </row>
    <row r="10" spans="2:54">
      <c r="B10" s="18" t="s">
        <v>217</v>
      </c>
      <c r="C10" s="17">
        <v>0.29377120910717203</v>
      </c>
      <c r="D10" s="17">
        <v>0.32495996393017601</v>
      </c>
      <c r="E10" s="17">
        <v>0.26134330588566901</v>
      </c>
      <c r="F10" s="17"/>
      <c r="G10" s="17">
        <v>0.35925746370125999</v>
      </c>
      <c r="H10" s="17">
        <v>0.39152772796237101</v>
      </c>
      <c r="I10" s="17">
        <v>0.29197713554775301</v>
      </c>
      <c r="J10" s="17">
        <v>0.29886286936975698</v>
      </c>
      <c r="K10" s="17">
        <v>0.28000293720311897</v>
      </c>
      <c r="L10" s="17">
        <v>0.168613907626014</v>
      </c>
      <c r="M10" s="17"/>
      <c r="N10" s="17">
        <v>0.349817361141467</v>
      </c>
      <c r="O10" s="17">
        <v>0.29163137475457701</v>
      </c>
      <c r="P10" s="17">
        <v>0.27622140476661899</v>
      </c>
      <c r="Q10" s="17">
        <v>0.25576555078118501</v>
      </c>
      <c r="R10" s="17"/>
      <c r="S10" s="17">
        <v>0.42025947173158201</v>
      </c>
      <c r="T10" s="17">
        <v>0.18440091743120199</v>
      </c>
      <c r="U10" s="17">
        <v>0.26267246499927099</v>
      </c>
      <c r="V10" s="17">
        <v>0.31249825423498001</v>
      </c>
      <c r="W10" s="17">
        <v>0.24470076123367601</v>
      </c>
      <c r="X10" s="17">
        <v>0.26456719721361999</v>
      </c>
      <c r="Y10" s="17">
        <v>0.269320240042147</v>
      </c>
      <c r="Z10" s="17">
        <v>0.27026572478947702</v>
      </c>
      <c r="AA10" s="17">
        <v>0.26368395576959203</v>
      </c>
      <c r="AB10" s="17">
        <v>0.35365183507874698</v>
      </c>
      <c r="AC10" s="17">
        <v>0.368902320145649</v>
      </c>
      <c r="AD10" s="17">
        <v>0.24074797301431899</v>
      </c>
      <c r="AE10" s="17"/>
      <c r="AF10" s="17">
        <v>0.42209137480165798</v>
      </c>
      <c r="AG10" s="17">
        <v>0.205789002955032</v>
      </c>
      <c r="AH10" s="17">
        <v>0.29481563383742099</v>
      </c>
      <c r="AI10" s="17">
        <v>0.33041733963679598</v>
      </c>
      <c r="AJ10" s="17">
        <v>0.15815965722205799</v>
      </c>
      <c r="AK10" s="17"/>
      <c r="AL10" s="17">
        <v>0.26592114390128302</v>
      </c>
      <c r="AM10" s="17">
        <v>0.24257136550496899</v>
      </c>
      <c r="AN10" s="17">
        <v>0.34924471667850898</v>
      </c>
      <c r="AO10" s="17">
        <v>0.39053552170734701</v>
      </c>
      <c r="AP10" s="17">
        <v>0.38771506272790501</v>
      </c>
      <c r="AQ10" s="17"/>
      <c r="AR10" s="17">
        <v>0.35016552298069498</v>
      </c>
      <c r="AS10" s="17"/>
      <c r="AT10" s="17">
        <v>0.24889685903251699</v>
      </c>
      <c r="AU10" s="17"/>
      <c r="AV10" s="17">
        <v>0.44702287692492898</v>
      </c>
      <c r="AW10" s="17"/>
      <c r="AX10" s="17">
        <v>0.40156559266424902</v>
      </c>
      <c r="AY10" s="17">
        <v>0.37254356913159797</v>
      </c>
      <c r="AZ10" s="17"/>
      <c r="BA10" s="17">
        <v>0.22066854275286199</v>
      </c>
      <c r="BB10" s="17">
        <v>0.33627625241408898</v>
      </c>
    </row>
    <row r="11" spans="2:54">
      <c r="B11" s="18" t="s">
        <v>218</v>
      </c>
      <c r="C11" s="17">
        <v>0.231913608046486</v>
      </c>
      <c r="D11" s="17">
        <v>0.193180442903258</v>
      </c>
      <c r="E11" s="17">
        <v>0.27245645465156199</v>
      </c>
      <c r="F11" s="17"/>
      <c r="G11" s="17">
        <v>0.208186102811528</v>
      </c>
      <c r="H11" s="17">
        <v>0.21192097986735101</v>
      </c>
      <c r="I11" s="17">
        <v>0.20896079845830101</v>
      </c>
      <c r="J11" s="17">
        <v>0.22982813534987101</v>
      </c>
      <c r="K11" s="17">
        <v>0.27877776174576502</v>
      </c>
      <c r="L11" s="17">
        <v>0.25347724694398999</v>
      </c>
      <c r="M11" s="17"/>
      <c r="N11" s="17">
        <v>0.224342680465239</v>
      </c>
      <c r="O11" s="17">
        <v>0.24864414615220901</v>
      </c>
      <c r="P11" s="17">
        <v>0.21571944955650599</v>
      </c>
      <c r="Q11" s="17">
        <v>0.23523272701554099</v>
      </c>
      <c r="R11" s="17"/>
      <c r="S11" s="17">
        <v>0.24083044162453601</v>
      </c>
      <c r="T11" s="17">
        <v>0.25851340815315699</v>
      </c>
      <c r="U11" s="17">
        <v>0.24538569381402101</v>
      </c>
      <c r="V11" s="17">
        <v>0.175564292810268</v>
      </c>
      <c r="W11" s="17">
        <v>0.200365602309452</v>
      </c>
      <c r="X11" s="17">
        <v>0.21476397351332299</v>
      </c>
      <c r="Y11" s="17">
        <v>0.27352040087728602</v>
      </c>
      <c r="Z11" s="17">
        <v>0.21176768091718301</v>
      </c>
      <c r="AA11" s="17">
        <v>0.26355122994213798</v>
      </c>
      <c r="AB11" s="17">
        <v>0.241168519834773</v>
      </c>
      <c r="AC11" s="17">
        <v>0.19820857131931999</v>
      </c>
      <c r="AD11" s="17">
        <v>0.15216807310607899</v>
      </c>
      <c r="AE11" s="17"/>
      <c r="AF11" s="17">
        <v>0.23240838835328301</v>
      </c>
      <c r="AG11" s="17">
        <v>0.18226801689331201</v>
      </c>
      <c r="AH11" s="17">
        <v>0.298016467105296</v>
      </c>
      <c r="AI11" s="17">
        <v>0.21540854926504099</v>
      </c>
      <c r="AJ11" s="17">
        <v>0.151852937416456</v>
      </c>
      <c r="AK11" s="17"/>
      <c r="AL11" s="17">
        <v>0.23969450284184601</v>
      </c>
      <c r="AM11" s="17">
        <v>0.27324741855568402</v>
      </c>
      <c r="AN11" s="17">
        <v>0.21047260461463099</v>
      </c>
      <c r="AO11" s="17">
        <v>0.17330287834118699</v>
      </c>
      <c r="AP11" s="17">
        <v>0.13578092197552399</v>
      </c>
      <c r="AQ11" s="17"/>
      <c r="AR11" s="17">
        <v>0.18764152888744501</v>
      </c>
      <c r="AS11" s="17"/>
      <c r="AT11" s="17">
        <v>0.19922273570852</v>
      </c>
      <c r="AU11" s="17"/>
      <c r="AV11" s="17">
        <v>0.141369573886057</v>
      </c>
      <c r="AW11" s="17"/>
      <c r="AX11" s="17">
        <v>0.211455153369556</v>
      </c>
      <c r="AY11" s="17">
        <v>0.25635045851344501</v>
      </c>
      <c r="AZ11" s="17"/>
      <c r="BA11" s="17">
        <v>0.20006256109790599</v>
      </c>
      <c r="BB11" s="17">
        <v>0.248132100677975</v>
      </c>
    </row>
    <row r="12" spans="2:54">
      <c r="B12" s="18" t="s">
        <v>219</v>
      </c>
      <c r="C12" s="17">
        <v>0.25964166102596298</v>
      </c>
      <c r="D12" s="17">
        <v>0.239445702955909</v>
      </c>
      <c r="E12" s="17">
        <v>0.28297940062932803</v>
      </c>
      <c r="F12" s="17"/>
      <c r="G12" s="17">
        <v>0.25587965355647901</v>
      </c>
      <c r="H12" s="17">
        <v>0.20192136824183399</v>
      </c>
      <c r="I12" s="17">
        <v>0.317548277611861</v>
      </c>
      <c r="J12" s="17">
        <v>0.28407609528379901</v>
      </c>
      <c r="K12" s="17">
        <v>0.22286598167501201</v>
      </c>
      <c r="L12" s="17">
        <v>0.272039027076866</v>
      </c>
      <c r="M12" s="17"/>
      <c r="N12" s="17">
        <v>0.19965799652022601</v>
      </c>
      <c r="O12" s="17">
        <v>0.267717200418784</v>
      </c>
      <c r="P12" s="17">
        <v>0.29409637386843301</v>
      </c>
      <c r="Q12" s="17">
        <v>0.27902681786633399</v>
      </c>
      <c r="R12" s="17"/>
      <c r="S12" s="17">
        <v>0.15455716809991699</v>
      </c>
      <c r="T12" s="17">
        <v>0.29688670188759497</v>
      </c>
      <c r="U12" s="17">
        <v>0.290881109410981</v>
      </c>
      <c r="V12" s="17">
        <v>0.31739534699734201</v>
      </c>
      <c r="W12" s="17">
        <v>0.38039243138090301</v>
      </c>
      <c r="X12" s="17">
        <v>0.29454158031976302</v>
      </c>
      <c r="Y12" s="17">
        <v>0.226362743200584</v>
      </c>
      <c r="Z12" s="17">
        <v>0.31506186666090702</v>
      </c>
      <c r="AA12" s="17">
        <v>0.23288485958206201</v>
      </c>
      <c r="AB12" s="17">
        <v>0.23932850553245</v>
      </c>
      <c r="AC12" s="17">
        <v>0.18550237073279899</v>
      </c>
      <c r="AD12" s="17">
        <v>0.26585068635567699</v>
      </c>
      <c r="AE12" s="17"/>
      <c r="AF12" s="17">
        <v>0.13215571263770401</v>
      </c>
      <c r="AG12" s="17">
        <v>0.33556161328011402</v>
      </c>
      <c r="AH12" s="17">
        <v>0.28639688123697399</v>
      </c>
      <c r="AI12" s="17">
        <v>0.24786567895521699</v>
      </c>
      <c r="AJ12" s="17">
        <v>0.41407902179717898</v>
      </c>
      <c r="AK12" s="17"/>
      <c r="AL12" s="17">
        <v>0.26262831998223801</v>
      </c>
      <c r="AM12" s="17">
        <v>0.31561988585269102</v>
      </c>
      <c r="AN12" s="17">
        <v>0.22216406210402101</v>
      </c>
      <c r="AO12" s="17">
        <v>0.23261219031093699</v>
      </c>
      <c r="AP12" s="17">
        <v>0.19411376929941601</v>
      </c>
      <c r="AQ12" s="17"/>
      <c r="AR12" s="17">
        <v>0.22645536732801599</v>
      </c>
      <c r="AS12" s="17"/>
      <c r="AT12" s="17">
        <v>0.30700811454309601</v>
      </c>
      <c r="AU12" s="17"/>
      <c r="AV12" s="17">
        <v>0.174411664467572</v>
      </c>
      <c r="AW12" s="17"/>
      <c r="AX12" s="17">
        <v>0.24487242548931101</v>
      </c>
      <c r="AY12" s="17">
        <v>0.15484729380864001</v>
      </c>
      <c r="AZ12" s="17"/>
      <c r="BA12" s="17">
        <v>0.33618703221004798</v>
      </c>
      <c r="BB12" s="17">
        <v>0.210942162058841</v>
      </c>
    </row>
    <row r="13" spans="2:54">
      <c r="B13" s="18" t="s">
        <v>220</v>
      </c>
      <c r="C13" s="19">
        <v>0.108979822293855</v>
      </c>
      <c r="D13" s="19">
        <v>0.110274575773688</v>
      </c>
      <c r="E13" s="19">
        <v>0.10640759274962699</v>
      </c>
      <c r="F13" s="19"/>
      <c r="G13" s="19">
        <v>2.54660990222433E-2</v>
      </c>
      <c r="H13" s="19">
        <v>6.8419294148865897E-2</v>
      </c>
      <c r="I13" s="19">
        <v>6.3858546452155801E-2</v>
      </c>
      <c r="J13" s="19">
        <v>9.7942805580481504E-2</v>
      </c>
      <c r="K13" s="19">
        <v>0.14913898467706099</v>
      </c>
      <c r="L13" s="19">
        <v>0.221486908221176</v>
      </c>
      <c r="M13" s="19"/>
      <c r="N13" s="19">
        <v>0.105300702422787</v>
      </c>
      <c r="O13" s="19">
        <v>0.10658932121144001</v>
      </c>
      <c r="P13" s="19">
        <v>0.10171701730516799</v>
      </c>
      <c r="Q13" s="19">
        <v>0.124849760085148</v>
      </c>
      <c r="R13" s="19"/>
      <c r="S13" s="19">
        <v>3.6135114384887403E-2</v>
      </c>
      <c r="T13" s="19">
        <v>0.18086994495334399</v>
      </c>
      <c r="U13" s="19">
        <v>0.112886776029573</v>
      </c>
      <c r="V13" s="19">
        <v>7.7784129055310194E-2</v>
      </c>
      <c r="W13" s="19">
        <v>0.13553551247218701</v>
      </c>
      <c r="X13" s="19">
        <v>0.157921529305555</v>
      </c>
      <c r="Y13" s="19">
        <v>0.12632727984185901</v>
      </c>
      <c r="Z13" s="19">
        <v>0.13615043077158501</v>
      </c>
      <c r="AA13" s="19">
        <v>9.7930160243166406E-2</v>
      </c>
      <c r="AB13" s="19">
        <v>6.5834184564399101E-2</v>
      </c>
      <c r="AC13" s="19">
        <v>0.130472102941108</v>
      </c>
      <c r="AD13" s="19">
        <v>0.132904273126665</v>
      </c>
      <c r="AE13" s="19"/>
      <c r="AF13" s="19">
        <v>2.3456440283310599E-2</v>
      </c>
      <c r="AG13" s="19">
        <v>0.24194560827963699</v>
      </c>
      <c r="AH13" s="19">
        <v>6.7737802234309002E-2</v>
      </c>
      <c r="AI13" s="19">
        <v>3.7252713399141497E-2</v>
      </c>
      <c r="AJ13" s="19">
        <v>0.25042979322838099</v>
      </c>
      <c r="AK13" s="19"/>
      <c r="AL13" s="19">
        <v>0.149003590865599</v>
      </c>
      <c r="AM13" s="19">
        <v>8.67126101365637E-2</v>
      </c>
      <c r="AN13" s="19">
        <v>8.3603483575826906E-2</v>
      </c>
      <c r="AO13" s="19">
        <v>7.7132318133279199E-2</v>
      </c>
      <c r="AP13" s="19">
        <v>8.9923060106088096E-2</v>
      </c>
      <c r="AQ13" s="19"/>
      <c r="AR13" s="19">
        <v>3.9573697362046099E-2</v>
      </c>
      <c r="AS13" s="19"/>
      <c r="AT13" s="19">
        <v>7.1747252820157995E-2</v>
      </c>
      <c r="AU13" s="19"/>
      <c r="AV13" s="19">
        <v>3.7663251943214897E-2</v>
      </c>
      <c r="AW13" s="19"/>
      <c r="AX13" s="19">
        <v>6.3082946271695306E-2</v>
      </c>
      <c r="AY13" s="19">
        <v>3.0669532430196999E-2</v>
      </c>
      <c r="AZ13" s="19"/>
      <c r="BA13" s="19">
        <v>0.183636281478533</v>
      </c>
      <c r="BB13" s="19">
        <v>7.2666184713032295E-2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236</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1103</v>
      </c>
      <c r="D7" s="10">
        <v>550</v>
      </c>
      <c r="E7" s="10">
        <v>549</v>
      </c>
      <c r="F7" s="10"/>
      <c r="G7" s="10">
        <v>164</v>
      </c>
      <c r="H7" s="10">
        <v>194</v>
      </c>
      <c r="I7" s="10">
        <v>174</v>
      </c>
      <c r="J7" s="10">
        <v>148</v>
      </c>
      <c r="K7" s="10">
        <v>176</v>
      </c>
      <c r="L7" s="10">
        <v>247</v>
      </c>
      <c r="M7" s="10"/>
      <c r="N7" s="10">
        <v>318</v>
      </c>
      <c r="O7" s="10">
        <v>298</v>
      </c>
      <c r="P7" s="10">
        <v>208</v>
      </c>
      <c r="Q7" s="10">
        <v>271</v>
      </c>
      <c r="R7" s="10"/>
      <c r="S7" s="10">
        <v>164</v>
      </c>
      <c r="T7" s="10">
        <v>169</v>
      </c>
      <c r="U7" s="10">
        <v>104</v>
      </c>
      <c r="V7" s="10">
        <v>86</v>
      </c>
      <c r="W7" s="10">
        <v>72</v>
      </c>
      <c r="X7" s="10">
        <v>119</v>
      </c>
      <c r="Y7" s="10">
        <v>93</v>
      </c>
      <c r="Z7" s="10">
        <v>38</v>
      </c>
      <c r="AA7" s="10">
        <v>115</v>
      </c>
      <c r="AB7" s="10">
        <v>79</v>
      </c>
      <c r="AC7" s="10">
        <v>45</v>
      </c>
      <c r="AD7" s="10">
        <v>19</v>
      </c>
      <c r="AE7" s="10"/>
      <c r="AF7" s="10">
        <v>392</v>
      </c>
      <c r="AG7" s="10">
        <v>173</v>
      </c>
      <c r="AH7" s="10">
        <v>99</v>
      </c>
      <c r="AI7" s="10">
        <v>80</v>
      </c>
      <c r="AJ7" s="10">
        <v>172</v>
      </c>
      <c r="AK7" s="10"/>
      <c r="AL7" s="10">
        <v>271</v>
      </c>
      <c r="AM7" s="10">
        <v>251</v>
      </c>
      <c r="AN7" s="10">
        <v>270</v>
      </c>
      <c r="AO7" s="10">
        <v>118</v>
      </c>
      <c r="AP7" s="10">
        <v>24</v>
      </c>
      <c r="AQ7" s="10"/>
      <c r="AR7" s="10">
        <v>172</v>
      </c>
      <c r="AS7" s="10"/>
      <c r="AT7" s="10">
        <v>78</v>
      </c>
      <c r="AU7" s="10"/>
      <c r="AV7" s="10">
        <v>103</v>
      </c>
      <c r="AW7" s="10"/>
      <c r="AX7" s="10">
        <v>70</v>
      </c>
      <c r="AY7" s="10">
        <v>295</v>
      </c>
      <c r="AZ7" s="10"/>
      <c r="BA7" s="10">
        <v>361</v>
      </c>
      <c r="BB7" s="10">
        <v>477</v>
      </c>
    </row>
    <row r="8" spans="2:54" ht="30" customHeight="1">
      <c r="B8" s="11" t="s">
        <v>84</v>
      </c>
      <c r="C8" s="11">
        <v>1111</v>
      </c>
      <c r="D8" s="11">
        <v>567</v>
      </c>
      <c r="E8" s="11">
        <v>539</v>
      </c>
      <c r="F8" s="11"/>
      <c r="G8" s="11">
        <v>171</v>
      </c>
      <c r="H8" s="11">
        <v>192</v>
      </c>
      <c r="I8" s="11">
        <v>169</v>
      </c>
      <c r="J8" s="11">
        <v>196</v>
      </c>
      <c r="K8" s="11">
        <v>155</v>
      </c>
      <c r="L8" s="11">
        <v>228</v>
      </c>
      <c r="M8" s="11"/>
      <c r="N8" s="11">
        <v>291</v>
      </c>
      <c r="O8" s="11">
        <v>286</v>
      </c>
      <c r="P8" s="11">
        <v>248</v>
      </c>
      <c r="Q8" s="11">
        <v>278</v>
      </c>
      <c r="R8" s="11"/>
      <c r="S8" s="11">
        <v>166</v>
      </c>
      <c r="T8" s="11">
        <v>142</v>
      </c>
      <c r="U8" s="11">
        <v>86</v>
      </c>
      <c r="V8" s="11">
        <v>118</v>
      </c>
      <c r="W8" s="11">
        <v>75</v>
      </c>
      <c r="X8" s="11">
        <v>97</v>
      </c>
      <c r="Y8" s="11">
        <v>96</v>
      </c>
      <c r="Z8" s="11">
        <v>36</v>
      </c>
      <c r="AA8" s="11">
        <v>119</v>
      </c>
      <c r="AB8" s="11">
        <v>103</v>
      </c>
      <c r="AC8" s="11">
        <v>46</v>
      </c>
      <c r="AD8" s="11">
        <v>27</v>
      </c>
      <c r="AE8" s="11"/>
      <c r="AF8" s="11">
        <v>400</v>
      </c>
      <c r="AG8" s="11">
        <v>169</v>
      </c>
      <c r="AH8" s="11">
        <v>94</v>
      </c>
      <c r="AI8" s="11">
        <v>83</v>
      </c>
      <c r="AJ8" s="11">
        <v>174</v>
      </c>
      <c r="AK8" s="11"/>
      <c r="AL8" s="11">
        <v>276</v>
      </c>
      <c r="AM8" s="11">
        <v>266</v>
      </c>
      <c r="AN8" s="11">
        <v>263</v>
      </c>
      <c r="AO8" s="11">
        <v>115</v>
      </c>
      <c r="AP8" s="11">
        <v>20</v>
      </c>
      <c r="AQ8" s="11"/>
      <c r="AR8" s="11">
        <v>175</v>
      </c>
      <c r="AS8" s="11"/>
      <c r="AT8" s="11">
        <v>81</v>
      </c>
      <c r="AU8" s="11"/>
      <c r="AV8" s="11">
        <v>101</v>
      </c>
      <c r="AW8" s="11"/>
      <c r="AX8" s="11">
        <v>69</v>
      </c>
      <c r="AY8" s="11">
        <v>304</v>
      </c>
      <c r="AZ8" s="11"/>
      <c r="BA8" s="11">
        <v>354</v>
      </c>
      <c r="BB8" s="11">
        <v>481</v>
      </c>
    </row>
    <row r="9" spans="2:54">
      <c r="B9" s="18" t="s">
        <v>216</v>
      </c>
      <c r="C9" s="17">
        <v>0.15763666550138</v>
      </c>
      <c r="D9" s="17">
        <v>0.183509304422904</v>
      </c>
      <c r="E9" s="17">
        <v>0.12768187162841901</v>
      </c>
      <c r="F9" s="17"/>
      <c r="G9" s="17">
        <v>0.16742528170655199</v>
      </c>
      <c r="H9" s="17">
        <v>0.16081275618486901</v>
      </c>
      <c r="I9" s="17">
        <v>0.14795213382862299</v>
      </c>
      <c r="J9" s="17">
        <v>0.160274140211526</v>
      </c>
      <c r="K9" s="17">
        <v>0.16313179829021601</v>
      </c>
      <c r="L9" s="17">
        <v>0.14880147414686001</v>
      </c>
      <c r="M9" s="17"/>
      <c r="N9" s="17">
        <v>0.237794554924535</v>
      </c>
      <c r="O9" s="17">
        <v>0.14177509692603199</v>
      </c>
      <c r="P9" s="17">
        <v>0.11424742768634701</v>
      </c>
      <c r="Q9" s="17">
        <v>0.12775954067640399</v>
      </c>
      <c r="R9" s="17"/>
      <c r="S9" s="17">
        <v>0.190029074210253</v>
      </c>
      <c r="T9" s="17">
        <v>0.15098900086485501</v>
      </c>
      <c r="U9" s="17">
        <v>0.136649239457697</v>
      </c>
      <c r="V9" s="17">
        <v>0.208934240965721</v>
      </c>
      <c r="W9" s="17">
        <v>0.104443461427825</v>
      </c>
      <c r="X9" s="17">
        <v>0.12644602379265399</v>
      </c>
      <c r="Y9" s="17">
        <v>0.14713003563462801</v>
      </c>
      <c r="Z9" s="17">
        <v>0.13507193495526701</v>
      </c>
      <c r="AA9" s="17">
        <v>0.15833492142274699</v>
      </c>
      <c r="AB9" s="17">
        <v>0.151919198120256</v>
      </c>
      <c r="AC9" s="17">
        <v>0.20275934870551199</v>
      </c>
      <c r="AD9" s="17">
        <v>0.103577301035281</v>
      </c>
      <c r="AE9" s="17"/>
      <c r="AF9" s="17">
        <v>0.26011710651501402</v>
      </c>
      <c r="AG9" s="17">
        <v>3.1155817434454901E-2</v>
      </c>
      <c r="AH9" s="17">
        <v>0.13038755365935301</v>
      </c>
      <c r="AI9" s="17">
        <v>0.303711470301467</v>
      </c>
      <c r="AJ9" s="17">
        <v>4.59864583182166E-2</v>
      </c>
      <c r="AK9" s="17"/>
      <c r="AL9" s="17">
        <v>8.2568029300775794E-2</v>
      </c>
      <c r="AM9" s="17">
        <v>0.13146986130713401</v>
      </c>
      <c r="AN9" s="17">
        <v>0.23824979978653699</v>
      </c>
      <c r="AO9" s="17">
        <v>0.16801609228803199</v>
      </c>
      <c r="AP9" s="17">
        <v>0.348027567953485</v>
      </c>
      <c r="AQ9" s="17"/>
      <c r="AR9" s="17">
        <v>0.294968184866085</v>
      </c>
      <c r="AS9" s="17"/>
      <c r="AT9" s="17">
        <v>0.189071050779408</v>
      </c>
      <c r="AU9" s="17"/>
      <c r="AV9" s="17">
        <v>0.386286013573508</v>
      </c>
      <c r="AW9" s="17"/>
      <c r="AX9" s="17">
        <v>0.147333081350808</v>
      </c>
      <c r="AY9" s="17">
        <v>0.241264610449971</v>
      </c>
      <c r="AZ9" s="17"/>
      <c r="BA9" s="17">
        <v>0.102578999716052</v>
      </c>
      <c r="BB9" s="17">
        <v>0.203558605602874</v>
      </c>
    </row>
    <row r="10" spans="2:54">
      <c r="B10" s="18" t="s">
        <v>217</v>
      </c>
      <c r="C10" s="17">
        <v>0.335625196969285</v>
      </c>
      <c r="D10" s="17">
        <v>0.35191217169457101</v>
      </c>
      <c r="E10" s="17">
        <v>0.31919728999174002</v>
      </c>
      <c r="F10" s="17"/>
      <c r="G10" s="17">
        <v>0.36387154471898397</v>
      </c>
      <c r="H10" s="17">
        <v>0.35241248253794499</v>
      </c>
      <c r="I10" s="17">
        <v>0.38141917501309602</v>
      </c>
      <c r="J10" s="17">
        <v>0.32523588513794799</v>
      </c>
      <c r="K10" s="17">
        <v>0.34564551531761001</v>
      </c>
      <c r="L10" s="17">
        <v>0.268367376889662</v>
      </c>
      <c r="M10" s="17"/>
      <c r="N10" s="17">
        <v>0.34113290979918698</v>
      </c>
      <c r="O10" s="17">
        <v>0.33395705060122499</v>
      </c>
      <c r="P10" s="17">
        <v>0.32600241943261499</v>
      </c>
      <c r="Q10" s="17">
        <v>0.34368690087151199</v>
      </c>
      <c r="R10" s="17"/>
      <c r="S10" s="17">
        <v>0.40256266733867102</v>
      </c>
      <c r="T10" s="17">
        <v>0.22966025809243201</v>
      </c>
      <c r="U10" s="17">
        <v>0.31680147148351401</v>
      </c>
      <c r="V10" s="17">
        <v>0.29072359134644399</v>
      </c>
      <c r="W10" s="17">
        <v>0.28734459400575502</v>
      </c>
      <c r="X10" s="17">
        <v>0.34656015612409902</v>
      </c>
      <c r="Y10" s="17">
        <v>0.32550247891009598</v>
      </c>
      <c r="Z10" s="17">
        <v>0.40404970787732802</v>
      </c>
      <c r="AA10" s="17">
        <v>0.38798765440140898</v>
      </c>
      <c r="AB10" s="17">
        <v>0.34685330708693002</v>
      </c>
      <c r="AC10" s="17">
        <v>0.45948136495390102</v>
      </c>
      <c r="AD10" s="17">
        <v>0.28873005626291098</v>
      </c>
      <c r="AE10" s="17"/>
      <c r="AF10" s="17">
        <v>0.39656361351909197</v>
      </c>
      <c r="AG10" s="17">
        <v>0.31224695087980098</v>
      </c>
      <c r="AH10" s="17">
        <v>0.336591120870603</v>
      </c>
      <c r="AI10" s="17">
        <v>0.38752610690525102</v>
      </c>
      <c r="AJ10" s="17">
        <v>0.248011779682553</v>
      </c>
      <c r="AK10" s="17"/>
      <c r="AL10" s="17">
        <v>0.338553765727168</v>
      </c>
      <c r="AM10" s="17">
        <v>0.324165996504373</v>
      </c>
      <c r="AN10" s="17">
        <v>0.36803734908892299</v>
      </c>
      <c r="AO10" s="17">
        <v>0.33609884548261398</v>
      </c>
      <c r="AP10" s="17">
        <v>0.40116778152027799</v>
      </c>
      <c r="AQ10" s="17"/>
      <c r="AR10" s="17">
        <v>0.33139985206782502</v>
      </c>
      <c r="AS10" s="17"/>
      <c r="AT10" s="17">
        <v>0.34093330216540202</v>
      </c>
      <c r="AU10" s="17"/>
      <c r="AV10" s="17">
        <v>0.34070401304057601</v>
      </c>
      <c r="AW10" s="17"/>
      <c r="AX10" s="17">
        <v>0.425004357220233</v>
      </c>
      <c r="AY10" s="17">
        <v>0.391484756855072</v>
      </c>
      <c r="AZ10" s="17"/>
      <c r="BA10" s="17">
        <v>0.28214648805336501</v>
      </c>
      <c r="BB10" s="17">
        <v>0.37739129106525798</v>
      </c>
    </row>
    <row r="11" spans="2:54">
      <c r="B11" s="18" t="s">
        <v>218</v>
      </c>
      <c r="C11" s="17">
        <v>0.198337162815312</v>
      </c>
      <c r="D11" s="17">
        <v>0.17271150909925601</v>
      </c>
      <c r="E11" s="17">
        <v>0.226880974084574</v>
      </c>
      <c r="F11" s="17"/>
      <c r="G11" s="17">
        <v>0.17794620365876099</v>
      </c>
      <c r="H11" s="17">
        <v>0.194972346797854</v>
      </c>
      <c r="I11" s="17">
        <v>0.13355356087536299</v>
      </c>
      <c r="J11" s="17">
        <v>0.23729818849790299</v>
      </c>
      <c r="K11" s="17">
        <v>0.200391516796151</v>
      </c>
      <c r="L11" s="17">
        <v>0.229650288000913</v>
      </c>
      <c r="M11" s="17"/>
      <c r="N11" s="17">
        <v>0.163699791681682</v>
      </c>
      <c r="O11" s="17">
        <v>0.19665529715066701</v>
      </c>
      <c r="P11" s="17">
        <v>0.225921092807635</v>
      </c>
      <c r="Q11" s="17">
        <v>0.204220664180287</v>
      </c>
      <c r="R11" s="17"/>
      <c r="S11" s="17">
        <v>0.15903953957755701</v>
      </c>
      <c r="T11" s="17">
        <v>0.22696309332800399</v>
      </c>
      <c r="U11" s="17">
        <v>0.26781538010942202</v>
      </c>
      <c r="V11" s="17">
        <v>0.19763509223738801</v>
      </c>
      <c r="W11" s="17">
        <v>0.18470710330626799</v>
      </c>
      <c r="X11" s="17">
        <v>0.18581574233409701</v>
      </c>
      <c r="Y11" s="17">
        <v>0.211420457878602</v>
      </c>
      <c r="Z11" s="17">
        <v>0.18804479712650801</v>
      </c>
      <c r="AA11" s="17">
        <v>0.17433552970178301</v>
      </c>
      <c r="AB11" s="17">
        <v>0.231533966440293</v>
      </c>
      <c r="AC11" s="17">
        <v>9.6761278081221994E-2</v>
      </c>
      <c r="AD11" s="17">
        <v>0.27672047724562099</v>
      </c>
      <c r="AE11" s="17"/>
      <c r="AF11" s="17">
        <v>0.155643966906681</v>
      </c>
      <c r="AG11" s="17">
        <v>0.23462747214114599</v>
      </c>
      <c r="AH11" s="17">
        <v>0.294549792169428</v>
      </c>
      <c r="AI11" s="17">
        <v>0.14283365204936899</v>
      </c>
      <c r="AJ11" s="17">
        <v>0.160299083138943</v>
      </c>
      <c r="AK11" s="17"/>
      <c r="AL11" s="17">
        <v>0.204884635455516</v>
      </c>
      <c r="AM11" s="17">
        <v>0.236848313879952</v>
      </c>
      <c r="AN11" s="17">
        <v>0.173785275417325</v>
      </c>
      <c r="AO11" s="17">
        <v>0.15936933738055301</v>
      </c>
      <c r="AP11" s="17">
        <v>7.7429390088318298E-2</v>
      </c>
      <c r="AQ11" s="17"/>
      <c r="AR11" s="17">
        <v>9.0160480588429695E-2</v>
      </c>
      <c r="AS11" s="17"/>
      <c r="AT11" s="17">
        <v>7.4506458331447298E-2</v>
      </c>
      <c r="AU11" s="17"/>
      <c r="AV11" s="17">
        <v>7.94823678392928E-2</v>
      </c>
      <c r="AW11" s="17"/>
      <c r="AX11" s="17">
        <v>8.4187914656029803E-2</v>
      </c>
      <c r="AY11" s="17">
        <v>0.17907834638129999</v>
      </c>
      <c r="AZ11" s="17"/>
      <c r="BA11" s="17">
        <v>0.210020245019261</v>
      </c>
      <c r="BB11" s="17">
        <v>0.168893067744116</v>
      </c>
    </row>
    <row r="12" spans="2:54">
      <c r="B12" s="18" t="s">
        <v>219</v>
      </c>
      <c r="C12" s="17">
        <v>0.192031823889079</v>
      </c>
      <c r="D12" s="17">
        <v>0.18037751586897799</v>
      </c>
      <c r="E12" s="17">
        <v>0.20379492878887601</v>
      </c>
      <c r="F12" s="17"/>
      <c r="G12" s="17">
        <v>0.22522126060789899</v>
      </c>
      <c r="H12" s="17">
        <v>0.21389086297255799</v>
      </c>
      <c r="I12" s="17">
        <v>0.255971824337003</v>
      </c>
      <c r="J12" s="17">
        <v>0.18081880733772901</v>
      </c>
      <c r="K12" s="17">
        <v>0.14973626578985799</v>
      </c>
      <c r="L12" s="17">
        <v>0.13967016821939299</v>
      </c>
      <c r="M12" s="17"/>
      <c r="N12" s="17">
        <v>0.17806391782997999</v>
      </c>
      <c r="O12" s="17">
        <v>0.20255000432194201</v>
      </c>
      <c r="P12" s="17">
        <v>0.20006365151354999</v>
      </c>
      <c r="Q12" s="17">
        <v>0.19032356203908299</v>
      </c>
      <c r="R12" s="17"/>
      <c r="S12" s="17">
        <v>0.177849722579877</v>
      </c>
      <c r="T12" s="17">
        <v>0.19870381053236599</v>
      </c>
      <c r="U12" s="17">
        <v>0.161479794305073</v>
      </c>
      <c r="V12" s="17">
        <v>0.24517397174425101</v>
      </c>
      <c r="W12" s="17">
        <v>0.205553845693806</v>
      </c>
      <c r="X12" s="17">
        <v>0.179160857226111</v>
      </c>
      <c r="Y12" s="17">
        <v>0.23152232349837501</v>
      </c>
      <c r="Z12" s="17">
        <v>0.14107193273295199</v>
      </c>
      <c r="AA12" s="17">
        <v>0.165140880266956</v>
      </c>
      <c r="AB12" s="17">
        <v>0.198601227530914</v>
      </c>
      <c r="AC12" s="17">
        <v>0.175525265329804</v>
      </c>
      <c r="AD12" s="17">
        <v>0.167507689284907</v>
      </c>
      <c r="AE12" s="17"/>
      <c r="AF12" s="17">
        <v>0.146322209174641</v>
      </c>
      <c r="AG12" s="17">
        <v>0.23414547514890099</v>
      </c>
      <c r="AH12" s="17">
        <v>0.18900992939641101</v>
      </c>
      <c r="AI12" s="17">
        <v>0.13842533642985499</v>
      </c>
      <c r="AJ12" s="17">
        <v>0.26923822875151998</v>
      </c>
      <c r="AK12" s="17"/>
      <c r="AL12" s="17">
        <v>0.19118918686674799</v>
      </c>
      <c r="AM12" s="17">
        <v>0.21122977869870799</v>
      </c>
      <c r="AN12" s="17">
        <v>0.149739618092157</v>
      </c>
      <c r="AO12" s="17">
        <v>0.26042609840448</v>
      </c>
      <c r="AP12" s="17">
        <v>0.128817518659953</v>
      </c>
      <c r="AQ12" s="17"/>
      <c r="AR12" s="17">
        <v>0.22743361282263</v>
      </c>
      <c r="AS12" s="17"/>
      <c r="AT12" s="17">
        <v>0.32230993559987597</v>
      </c>
      <c r="AU12" s="17"/>
      <c r="AV12" s="17">
        <v>0.13913126326438299</v>
      </c>
      <c r="AW12" s="17"/>
      <c r="AX12" s="17">
        <v>0.23749578809587599</v>
      </c>
      <c r="AY12" s="17">
        <v>0.144475255207067</v>
      </c>
      <c r="AZ12" s="17"/>
      <c r="BA12" s="17">
        <v>0.20710720619454301</v>
      </c>
      <c r="BB12" s="17">
        <v>0.179242354123722</v>
      </c>
    </row>
    <row r="13" spans="2:54">
      <c r="B13" s="18" t="s">
        <v>220</v>
      </c>
      <c r="C13" s="19">
        <v>0.11636915082494299</v>
      </c>
      <c r="D13" s="19">
        <v>0.111489498914292</v>
      </c>
      <c r="E13" s="19">
        <v>0.122444935506392</v>
      </c>
      <c r="F13" s="19"/>
      <c r="G13" s="19">
        <v>6.5535709307804599E-2</v>
      </c>
      <c r="H13" s="19">
        <v>7.7911551506773605E-2</v>
      </c>
      <c r="I13" s="19">
        <v>8.1103305945915694E-2</v>
      </c>
      <c r="J13" s="19">
        <v>9.6372978814894095E-2</v>
      </c>
      <c r="K13" s="19">
        <v>0.14109490380616599</v>
      </c>
      <c r="L13" s="19">
        <v>0.213510692743172</v>
      </c>
      <c r="M13" s="19"/>
      <c r="N13" s="19">
        <v>7.9308825764615898E-2</v>
      </c>
      <c r="O13" s="19">
        <v>0.125062551000134</v>
      </c>
      <c r="P13" s="19">
        <v>0.133765408559853</v>
      </c>
      <c r="Q13" s="19">
        <v>0.134009332232714</v>
      </c>
      <c r="R13" s="19"/>
      <c r="S13" s="19">
        <v>7.0518996293642694E-2</v>
      </c>
      <c r="T13" s="19">
        <v>0.193683837182344</v>
      </c>
      <c r="U13" s="19">
        <v>0.117254114644294</v>
      </c>
      <c r="V13" s="19">
        <v>5.7533103706196E-2</v>
      </c>
      <c r="W13" s="19">
        <v>0.21795099556634501</v>
      </c>
      <c r="X13" s="19">
        <v>0.16201722052303899</v>
      </c>
      <c r="Y13" s="19">
        <v>8.4424704078299301E-2</v>
      </c>
      <c r="Z13" s="19">
        <v>0.131761627307945</v>
      </c>
      <c r="AA13" s="19">
        <v>0.114201014207104</v>
      </c>
      <c r="AB13" s="19">
        <v>7.1092300821607099E-2</v>
      </c>
      <c r="AC13" s="19">
        <v>6.5472742929560596E-2</v>
      </c>
      <c r="AD13" s="19">
        <v>0.16346447617127999</v>
      </c>
      <c r="AE13" s="19"/>
      <c r="AF13" s="19">
        <v>4.1353103884571897E-2</v>
      </c>
      <c r="AG13" s="19">
        <v>0.18782428439569701</v>
      </c>
      <c r="AH13" s="19">
        <v>4.9461603904204801E-2</v>
      </c>
      <c r="AI13" s="19">
        <v>2.7503434314057499E-2</v>
      </c>
      <c r="AJ13" s="19">
        <v>0.27646445010876702</v>
      </c>
      <c r="AK13" s="19"/>
      <c r="AL13" s="19">
        <v>0.18280438264979301</v>
      </c>
      <c r="AM13" s="19">
        <v>9.6286049609832294E-2</v>
      </c>
      <c r="AN13" s="19">
        <v>7.0187957615058402E-2</v>
      </c>
      <c r="AO13" s="19">
        <v>7.6089626444321504E-2</v>
      </c>
      <c r="AP13" s="19">
        <v>4.4557741777966002E-2</v>
      </c>
      <c r="AQ13" s="19"/>
      <c r="AR13" s="19">
        <v>5.6037869655030402E-2</v>
      </c>
      <c r="AS13" s="19"/>
      <c r="AT13" s="19">
        <v>7.3179253123866098E-2</v>
      </c>
      <c r="AU13" s="19"/>
      <c r="AV13" s="19">
        <v>5.4396342282240502E-2</v>
      </c>
      <c r="AW13" s="19"/>
      <c r="AX13" s="19">
        <v>0.10597885867705401</v>
      </c>
      <c r="AY13" s="19">
        <v>4.3697031106589401E-2</v>
      </c>
      <c r="AZ13" s="19"/>
      <c r="BA13" s="19">
        <v>0.19814706101677901</v>
      </c>
      <c r="BB13" s="19">
        <v>7.0914681464030599E-2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237</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1103</v>
      </c>
      <c r="D7" s="10">
        <v>550</v>
      </c>
      <c r="E7" s="10">
        <v>549</v>
      </c>
      <c r="F7" s="10"/>
      <c r="G7" s="10">
        <v>164</v>
      </c>
      <c r="H7" s="10">
        <v>194</v>
      </c>
      <c r="I7" s="10">
        <v>174</v>
      </c>
      <c r="J7" s="10">
        <v>148</v>
      </c>
      <c r="K7" s="10">
        <v>176</v>
      </c>
      <c r="L7" s="10">
        <v>247</v>
      </c>
      <c r="M7" s="10"/>
      <c r="N7" s="10">
        <v>318</v>
      </c>
      <c r="O7" s="10">
        <v>298</v>
      </c>
      <c r="P7" s="10">
        <v>208</v>
      </c>
      <c r="Q7" s="10">
        <v>271</v>
      </c>
      <c r="R7" s="10"/>
      <c r="S7" s="10">
        <v>164</v>
      </c>
      <c r="T7" s="10">
        <v>169</v>
      </c>
      <c r="U7" s="10">
        <v>104</v>
      </c>
      <c r="V7" s="10">
        <v>86</v>
      </c>
      <c r="W7" s="10">
        <v>72</v>
      </c>
      <c r="X7" s="10">
        <v>119</v>
      </c>
      <c r="Y7" s="10">
        <v>93</v>
      </c>
      <c r="Z7" s="10">
        <v>38</v>
      </c>
      <c r="AA7" s="10">
        <v>115</v>
      </c>
      <c r="AB7" s="10">
        <v>79</v>
      </c>
      <c r="AC7" s="10">
        <v>45</v>
      </c>
      <c r="AD7" s="10">
        <v>19</v>
      </c>
      <c r="AE7" s="10"/>
      <c r="AF7" s="10">
        <v>392</v>
      </c>
      <c r="AG7" s="10">
        <v>173</v>
      </c>
      <c r="AH7" s="10">
        <v>99</v>
      </c>
      <c r="AI7" s="10">
        <v>80</v>
      </c>
      <c r="AJ7" s="10">
        <v>172</v>
      </c>
      <c r="AK7" s="10"/>
      <c r="AL7" s="10">
        <v>271</v>
      </c>
      <c r="AM7" s="10">
        <v>251</v>
      </c>
      <c r="AN7" s="10">
        <v>270</v>
      </c>
      <c r="AO7" s="10">
        <v>118</v>
      </c>
      <c r="AP7" s="10">
        <v>24</v>
      </c>
      <c r="AQ7" s="10"/>
      <c r="AR7" s="10">
        <v>172</v>
      </c>
      <c r="AS7" s="10"/>
      <c r="AT7" s="10">
        <v>78</v>
      </c>
      <c r="AU7" s="10"/>
      <c r="AV7" s="10">
        <v>103</v>
      </c>
      <c r="AW7" s="10"/>
      <c r="AX7" s="10">
        <v>70</v>
      </c>
      <c r="AY7" s="10">
        <v>295</v>
      </c>
      <c r="AZ7" s="10"/>
      <c r="BA7" s="10">
        <v>361</v>
      </c>
      <c r="BB7" s="10">
        <v>477</v>
      </c>
    </row>
    <row r="8" spans="2:54" ht="30" customHeight="1">
      <c r="B8" s="11" t="s">
        <v>84</v>
      </c>
      <c r="C8" s="11">
        <v>1111</v>
      </c>
      <c r="D8" s="11">
        <v>567</v>
      </c>
      <c r="E8" s="11">
        <v>539</v>
      </c>
      <c r="F8" s="11"/>
      <c r="G8" s="11">
        <v>171</v>
      </c>
      <c r="H8" s="11">
        <v>192</v>
      </c>
      <c r="I8" s="11">
        <v>169</v>
      </c>
      <c r="J8" s="11">
        <v>196</v>
      </c>
      <c r="K8" s="11">
        <v>155</v>
      </c>
      <c r="L8" s="11">
        <v>228</v>
      </c>
      <c r="M8" s="11"/>
      <c r="N8" s="11">
        <v>291</v>
      </c>
      <c r="O8" s="11">
        <v>286</v>
      </c>
      <c r="P8" s="11">
        <v>248</v>
      </c>
      <c r="Q8" s="11">
        <v>278</v>
      </c>
      <c r="R8" s="11"/>
      <c r="S8" s="11">
        <v>166</v>
      </c>
      <c r="T8" s="11">
        <v>142</v>
      </c>
      <c r="U8" s="11">
        <v>86</v>
      </c>
      <c r="V8" s="11">
        <v>118</v>
      </c>
      <c r="W8" s="11">
        <v>75</v>
      </c>
      <c r="X8" s="11">
        <v>97</v>
      </c>
      <c r="Y8" s="11">
        <v>96</v>
      </c>
      <c r="Z8" s="11">
        <v>36</v>
      </c>
      <c r="AA8" s="11">
        <v>119</v>
      </c>
      <c r="AB8" s="11">
        <v>103</v>
      </c>
      <c r="AC8" s="11">
        <v>46</v>
      </c>
      <c r="AD8" s="11">
        <v>27</v>
      </c>
      <c r="AE8" s="11"/>
      <c r="AF8" s="11">
        <v>400</v>
      </c>
      <c r="AG8" s="11">
        <v>169</v>
      </c>
      <c r="AH8" s="11">
        <v>94</v>
      </c>
      <c r="AI8" s="11">
        <v>83</v>
      </c>
      <c r="AJ8" s="11">
        <v>174</v>
      </c>
      <c r="AK8" s="11"/>
      <c r="AL8" s="11">
        <v>276</v>
      </c>
      <c r="AM8" s="11">
        <v>266</v>
      </c>
      <c r="AN8" s="11">
        <v>263</v>
      </c>
      <c r="AO8" s="11">
        <v>115</v>
      </c>
      <c r="AP8" s="11">
        <v>20</v>
      </c>
      <c r="AQ8" s="11"/>
      <c r="AR8" s="11">
        <v>175</v>
      </c>
      <c r="AS8" s="11"/>
      <c r="AT8" s="11">
        <v>81</v>
      </c>
      <c r="AU8" s="11"/>
      <c r="AV8" s="11">
        <v>101</v>
      </c>
      <c r="AW8" s="11"/>
      <c r="AX8" s="11">
        <v>69</v>
      </c>
      <c r="AY8" s="11">
        <v>304</v>
      </c>
      <c r="AZ8" s="11"/>
      <c r="BA8" s="11">
        <v>354</v>
      </c>
      <c r="BB8" s="11">
        <v>481</v>
      </c>
    </row>
    <row r="9" spans="2:54">
      <c r="B9" s="18" t="s">
        <v>216</v>
      </c>
      <c r="C9" s="17">
        <v>0.20543761368816699</v>
      </c>
      <c r="D9" s="17">
        <v>0.24794306590614301</v>
      </c>
      <c r="E9" s="17">
        <v>0.16049401998053001</v>
      </c>
      <c r="F9" s="17"/>
      <c r="G9" s="17">
        <v>0.200606241997073</v>
      </c>
      <c r="H9" s="17">
        <v>0.20901970998161601</v>
      </c>
      <c r="I9" s="17">
        <v>0.22144851796603601</v>
      </c>
      <c r="J9" s="17">
        <v>0.23037774532549099</v>
      </c>
      <c r="K9" s="17">
        <v>0.20158106722097299</v>
      </c>
      <c r="L9" s="17">
        <v>0.175261556054847</v>
      </c>
      <c r="M9" s="17"/>
      <c r="N9" s="17">
        <v>0.30346032477872598</v>
      </c>
      <c r="O9" s="17">
        <v>0.21087877486605699</v>
      </c>
      <c r="P9" s="17">
        <v>0.14078888563456199</v>
      </c>
      <c r="Q9" s="17">
        <v>0.15520834508973699</v>
      </c>
      <c r="R9" s="17"/>
      <c r="S9" s="17">
        <v>0.248657645034872</v>
      </c>
      <c r="T9" s="17">
        <v>0.186024580114831</v>
      </c>
      <c r="U9" s="17">
        <v>0.16860992232651001</v>
      </c>
      <c r="V9" s="17">
        <v>0.30071509059909302</v>
      </c>
      <c r="W9" s="17">
        <v>0.16076027858036901</v>
      </c>
      <c r="X9" s="17">
        <v>0.16662840562546199</v>
      </c>
      <c r="Y9" s="17">
        <v>0.18744981385801199</v>
      </c>
      <c r="Z9" s="17">
        <v>0.165507114723877</v>
      </c>
      <c r="AA9" s="17">
        <v>0.18392160017773401</v>
      </c>
      <c r="AB9" s="17">
        <v>0.21816905884948001</v>
      </c>
      <c r="AC9" s="17">
        <v>0.21429547131169199</v>
      </c>
      <c r="AD9" s="17">
        <v>0.153345416397836</v>
      </c>
      <c r="AE9" s="17"/>
      <c r="AF9" s="17">
        <v>0.33887411920235799</v>
      </c>
      <c r="AG9" s="17">
        <v>9.3064384927134397E-2</v>
      </c>
      <c r="AH9" s="17">
        <v>0.178026370024714</v>
      </c>
      <c r="AI9" s="17">
        <v>0.284279273578325</v>
      </c>
      <c r="AJ9" s="17">
        <v>6.8197474621936802E-2</v>
      </c>
      <c r="AK9" s="17"/>
      <c r="AL9" s="17">
        <v>0.13729658124799801</v>
      </c>
      <c r="AM9" s="17">
        <v>0.14497849493560799</v>
      </c>
      <c r="AN9" s="17">
        <v>0.32528286473678503</v>
      </c>
      <c r="AO9" s="17">
        <v>0.21757002498632799</v>
      </c>
      <c r="AP9" s="17">
        <v>0.43083151516389601</v>
      </c>
      <c r="AQ9" s="17"/>
      <c r="AR9" s="17">
        <v>0.33117272033099299</v>
      </c>
      <c r="AS9" s="17"/>
      <c r="AT9" s="17">
        <v>0.190747064044509</v>
      </c>
      <c r="AU9" s="17"/>
      <c r="AV9" s="17">
        <v>0.40896648478698699</v>
      </c>
      <c r="AW9" s="17"/>
      <c r="AX9" s="17">
        <v>0.20644510064666999</v>
      </c>
      <c r="AY9" s="17">
        <v>0.33826470778126899</v>
      </c>
      <c r="AZ9" s="17"/>
      <c r="BA9" s="17">
        <v>0.13354926212308399</v>
      </c>
      <c r="BB9" s="17">
        <v>0.26824685458451503</v>
      </c>
    </row>
    <row r="10" spans="2:54">
      <c r="B10" s="18" t="s">
        <v>217</v>
      </c>
      <c r="C10" s="17">
        <v>0.38595826515801701</v>
      </c>
      <c r="D10" s="17">
        <v>0.40088149662438199</v>
      </c>
      <c r="E10" s="17">
        <v>0.37132192362293998</v>
      </c>
      <c r="F10" s="17"/>
      <c r="G10" s="17">
        <v>0.38901862127076398</v>
      </c>
      <c r="H10" s="17">
        <v>0.426855890979357</v>
      </c>
      <c r="I10" s="17">
        <v>0.41512096800062298</v>
      </c>
      <c r="J10" s="17">
        <v>0.33817127915283701</v>
      </c>
      <c r="K10" s="17">
        <v>0.42364616737118099</v>
      </c>
      <c r="L10" s="17">
        <v>0.34302472661379402</v>
      </c>
      <c r="M10" s="17"/>
      <c r="N10" s="17">
        <v>0.41839858909032401</v>
      </c>
      <c r="O10" s="17">
        <v>0.31217706241312199</v>
      </c>
      <c r="P10" s="17">
        <v>0.44074109260392702</v>
      </c>
      <c r="Q10" s="17">
        <v>0.38047351148205899</v>
      </c>
      <c r="R10" s="17"/>
      <c r="S10" s="17">
        <v>0.387795199506415</v>
      </c>
      <c r="T10" s="17">
        <v>0.34930322853260898</v>
      </c>
      <c r="U10" s="17">
        <v>0.43230476781154198</v>
      </c>
      <c r="V10" s="17">
        <v>0.357070811914658</v>
      </c>
      <c r="W10" s="17">
        <v>0.33216493080132697</v>
      </c>
      <c r="X10" s="17">
        <v>0.36305811287404</v>
      </c>
      <c r="Y10" s="17">
        <v>0.403566615950402</v>
      </c>
      <c r="Z10" s="17">
        <v>0.41018041723704801</v>
      </c>
      <c r="AA10" s="17">
        <v>0.44194419508459798</v>
      </c>
      <c r="AB10" s="17">
        <v>0.37831717471255799</v>
      </c>
      <c r="AC10" s="17">
        <v>0.43171747643515601</v>
      </c>
      <c r="AD10" s="17">
        <v>0.38623496854314698</v>
      </c>
      <c r="AE10" s="17"/>
      <c r="AF10" s="17">
        <v>0.41682705106199902</v>
      </c>
      <c r="AG10" s="17">
        <v>0.37350463830868502</v>
      </c>
      <c r="AH10" s="17">
        <v>0.48082199251177399</v>
      </c>
      <c r="AI10" s="17">
        <v>0.41847918436319098</v>
      </c>
      <c r="AJ10" s="17">
        <v>0.26470964723361001</v>
      </c>
      <c r="AK10" s="17"/>
      <c r="AL10" s="17">
        <v>0.35481423267204099</v>
      </c>
      <c r="AM10" s="17">
        <v>0.433238904006223</v>
      </c>
      <c r="AN10" s="17">
        <v>0.38965841630420101</v>
      </c>
      <c r="AO10" s="17">
        <v>0.45625439142658403</v>
      </c>
      <c r="AP10" s="17">
        <v>0.33417762614274998</v>
      </c>
      <c r="AQ10" s="17"/>
      <c r="AR10" s="17">
        <v>0.36897021193795299</v>
      </c>
      <c r="AS10" s="17"/>
      <c r="AT10" s="17">
        <v>0.41110512715988601</v>
      </c>
      <c r="AU10" s="17"/>
      <c r="AV10" s="17">
        <v>0.33796112399440498</v>
      </c>
      <c r="AW10" s="17"/>
      <c r="AX10" s="17">
        <v>0.42368824342461398</v>
      </c>
      <c r="AY10" s="17">
        <v>0.36948569381989799</v>
      </c>
      <c r="AZ10" s="17"/>
      <c r="BA10" s="17">
        <v>0.37189346775221499</v>
      </c>
      <c r="BB10" s="17">
        <v>0.389224323889934</v>
      </c>
    </row>
    <row r="11" spans="2:54">
      <c r="B11" s="18" t="s">
        <v>218</v>
      </c>
      <c r="C11" s="17">
        <v>0.17137532887213899</v>
      </c>
      <c r="D11" s="17">
        <v>0.15268134469793401</v>
      </c>
      <c r="E11" s="17">
        <v>0.19241557243781701</v>
      </c>
      <c r="F11" s="17"/>
      <c r="G11" s="17">
        <v>0.17235715971198801</v>
      </c>
      <c r="H11" s="17">
        <v>0.172081526591329</v>
      </c>
      <c r="I11" s="17">
        <v>0.12897849402155101</v>
      </c>
      <c r="J11" s="17">
        <v>0.18229978437752001</v>
      </c>
      <c r="K11" s="17">
        <v>0.18137086081214299</v>
      </c>
      <c r="L11" s="17">
        <v>0.18534052578815999</v>
      </c>
      <c r="M11" s="17"/>
      <c r="N11" s="17">
        <v>0.12969844269740499</v>
      </c>
      <c r="O11" s="17">
        <v>0.20442057552620799</v>
      </c>
      <c r="P11" s="17">
        <v>0.144078478752455</v>
      </c>
      <c r="Q11" s="17">
        <v>0.200601818404019</v>
      </c>
      <c r="R11" s="17"/>
      <c r="S11" s="17">
        <v>0.160381109259391</v>
      </c>
      <c r="T11" s="17">
        <v>0.16979175543800301</v>
      </c>
      <c r="U11" s="17">
        <v>0.25370035827936899</v>
      </c>
      <c r="V11" s="17">
        <v>0.117534634820831</v>
      </c>
      <c r="W11" s="17">
        <v>0.170561969135126</v>
      </c>
      <c r="X11" s="17">
        <v>0.19047598136271501</v>
      </c>
      <c r="Y11" s="17">
        <v>0.19468100314475001</v>
      </c>
      <c r="Z11" s="17">
        <v>0.17189819840298801</v>
      </c>
      <c r="AA11" s="17">
        <v>0.13047902847787199</v>
      </c>
      <c r="AB11" s="17">
        <v>0.19934838836431501</v>
      </c>
      <c r="AC11" s="17">
        <v>0.113831350010195</v>
      </c>
      <c r="AD11" s="17">
        <v>0.24391636088906801</v>
      </c>
      <c r="AE11" s="17"/>
      <c r="AF11" s="17">
        <v>0.119926945405699</v>
      </c>
      <c r="AG11" s="17">
        <v>0.211310460194362</v>
      </c>
      <c r="AH11" s="17">
        <v>0.19887192612618701</v>
      </c>
      <c r="AI11" s="17">
        <v>0.15571571913625601</v>
      </c>
      <c r="AJ11" s="17">
        <v>0.14126488679441401</v>
      </c>
      <c r="AK11" s="17"/>
      <c r="AL11" s="17">
        <v>0.15858899199507301</v>
      </c>
      <c r="AM11" s="17">
        <v>0.21065044260522001</v>
      </c>
      <c r="AN11" s="17">
        <v>0.128755918772887</v>
      </c>
      <c r="AO11" s="17">
        <v>0.14626316453127899</v>
      </c>
      <c r="AP11" s="17">
        <v>0.122930994968993</v>
      </c>
      <c r="AQ11" s="17"/>
      <c r="AR11" s="17">
        <v>8.8834481792370898E-2</v>
      </c>
      <c r="AS11" s="17"/>
      <c r="AT11" s="17">
        <v>6.6210592027453094E-2</v>
      </c>
      <c r="AU11" s="17"/>
      <c r="AV11" s="17">
        <v>9.0043267666516505E-2</v>
      </c>
      <c r="AW11" s="17"/>
      <c r="AX11" s="17">
        <v>0.123584453286506</v>
      </c>
      <c r="AY11" s="17">
        <v>0.135229332741997</v>
      </c>
      <c r="AZ11" s="17"/>
      <c r="BA11" s="17">
        <v>0.17027488832396601</v>
      </c>
      <c r="BB11" s="17">
        <v>0.148882625631477</v>
      </c>
    </row>
    <row r="12" spans="2:54">
      <c r="B12" s="18" t="s">
        <v>219</v>
      </c>
      <c r="C12" s="17">
        <v>0.15713192015061</v>
      </c>
      <c r="D12" s="17">
        <v>0.120452195629547</v>
      </c>
      <c r="E12" s="17">
        <v>0.192859581466231</v>
      </c>
      <c r="F12" s="17"/>
      <c r="G12" s="17">
        <v>0.20731838231053701</v>
      </c>
      <c r="H12" s="17">
        <v>0.147218516708296</v>
      </c>
      <c r="I12" s="17">
        <v>0.16780096276352099</v>
      </c>
      <c r="J12" s="17">
        <v>0.188843060091369</v>
      </c>
      <c r="K12" s="17">
        <v>9.1645136879728195E-2</v>
      </c>
      <c r="L12" s="17">
        <v>0.13721153441113901</v>
      </c>
      <c r="M12" s="17"/>
      <c r="N12" s="17">
        <v>9.9333727560617993E-2</v>
      </c>
      <c r="O12" s="17">
        <v>0.176516218396362</v>
      </c>
      <c r="P12" s="17">
        <v>0.19202242391243801</v>
      </c>
      <c r="Q12" s="17">
        <v>0.16728860509469501</v>
      </c>
      <c r="R12" s="17"/>
      <c r="S12" s="17">
        <v>0.19009160742804199</v>
      </c>
      <c r="T12" s="17">
        <v>0.1368377859512</v>
      </c>
      <c r="U12" s="17">
        <v>0.11512135782687</v>
      </c>
      <c r="V12" s="17">
        <v>0.16603824498785899</v>
      </c>
      <c r="W12" s="17">
        <v>0.222285433136993</v>
      </c>
      <c r="X12" s="17">
        <v>0.164446190524043</v>
      </c>
      <c r="Y12" s="17">
        <v>0.12146680638591</v>
      </c>
      <c r="Z12" s="17">
        <v>0.143483417383832</v>
      </c>
      <c r="AA12" s="17">
        <v>0.155380811632367</v>
      </c>
      <c r="AB12" s="17">
        <v>0.14690561195587601</v>
      </c>
      <c r="AC12" s="17">
        <v>0.176342151443906</v>
      </c>
      <c r="AD12" s="17">
        <v>0.106182276771455</v>
      </c>
      <c r="AE12" s="17"/>
      <c r="AF12" s="17">
        <v>0.104687655918032</v>
      </c>
      <c r="AG12" s="17">
        <v>0.200027692493043</v>
      </c>
      <c r="AH12" s="17">
        <v>0.113750839995776</v>
      </c>
      <c r="AI12" s="17">
        <v>0.13185334978635899</v>
      </c>
      <c r="AJ12" s="17">
        <v>0.27398836760109002</v>
      </c>
      <c r="AK12" s="17"/>
      <c r="AL12" s="17">
        <v>0.214292880531819</v>
      </c>
      <c r="AM12" s="17">
        <v>0.15551803262311301</v>
      </c>
      <c r="AN12" s="17">
        <v>0.112211202888955</v>
      </c>
      <c r="AO12" s="17">
        <v>0.117603244399833</v>
      </c>
      <c r="AP12" s="17">
        <v>6.7502121946394697E-2</v>
      </c>
      <c r="AQ12" s="17"/>
      <c r="AR12" s="17">
        <v>0.16930601287080699</v>
      </c>
      <c r="AS12" s="17"/>
      <c r="AT12" s="17">
        <v>0.25452041145373899</v>
      </c>
      <c r="AU12" s="17"/>
      <c r="AV12" s="17">
        <v>0.12861781401886199</v>
      </c>
      <c r="AW12" s="17"/>
      <c r="AX12" s="17">
        <v>0.22368885590559101</v>
      </c>
      <c r="AY12" s="17">
        <v>0.12628351857315201</v>
      </c>
      <c r="AZ12" s="17"/>
      <c r="BA12" s="17">
        <v>0.18320195232665301</v>
      </c>
      <c r="BB12" s="17">
        <v>0.13688121669513401</v>
      </c>
    </row>
    <row r="13" spans="2:54">
      <c r="B13" s="18" t="s">
        <v>220</v>
      </c>
      <c r="C13" s="19">
        <v>8.0096872131067406E-2</v>
      </c>
      <c r="D13" s="19">
        <v>7.8041897141995095E-2</v>
      </c>
      <c r="E13" s="19">
        <v>8.2908902492482103E-2</v>
      </c>
      <c r="F13" s="19"/>
      <c r="G13" s="19">
        <v>3.06995947096378E-2</v>
      </c>
      <c r="H13" s="19">
        <v>4.4824355739401703E-2</v>
      </c>
      <c r="I13" s="19">
        <v>6.6651057248268003E-2</v>
      </c>
      <c r="J13" s="19">
        <v>6.0308131052783299E-2</v>
      </c>
      <c r="K13" s="19">
        <v>0.101756767715975</v>
      </c>
      <c r="L13" s="19">
        <v>0.15916165713205899</v>
      </c>
      <c r="M13" s="19"/>
      <c r="N13" s="19">
        <v>4.9108915872927199E-2</v>
      </c>
      <c r="O13" s="19">
        <v>9.6007368798250295E-2</v>
      </c>
      <c r="P13" s="19">
        <v>8.2369119096617899E-2</v>
      </c>
      <c r="Q13" s="19">
        <v>9.6427719929489897E-2</v>
      </c>
      <c r="R13" s="19"/>
      <c r="S13" s="19">
        <v>1.30744387712802E-2</v>
      </c>
      <c r="T13" s="19">
        <v>0.15804264996335701</v>
      </c>
      <c r="U13" s="19">
        <v>3.0263593755709101E-2</v>
      </c>
      <c r="V13" s="19">
        <v>5.8641217677558498E-2</v>
      </c>
      <c r="W13" s="19">
        <v>0.114227388346186</v>
      </c>
      <c r="X13" s="19">
        <v>0.11539130961374</v>
      </c>
      <c r="Y13" s="19">
        <v>9.2835760660925998E-2</v>
      </c>
      <c r="Z13" s="19">
        <v>0.108930852252254</v>
      </c>
      <c r="AA13" s="19">
        <v>8.8274364627429103E-2</v>
      </c>
      <c r="AB13" s="19">
        <v>5.7259766117770998E-2</v>
      </c>
      <c r="AC13" s="19">
        <v>6.3813550799052293E-2</v>
      </c>
      <c r="AD13" s="19">
        <v>0.110320977398494</v>
      </c>
      <c r="AE13" s="19"/>
      <c r="AF13" s="19">
        <v>1.9684228411911999E-2</v>
      </c>
      <c r="AG13" s="19">
        <v>0.12209282407677501</v>
      </c>
      <c r="AH13" s="19">
        <v>2.8528871341548599E-2</v>
      </c>
      <c r="AI13" s="19">
        <v>9.6724731358681995E-3</v>
      </c>
      <c r="AJ13" s="19">
        <v>0.25183962374895003</v>
      </c>
      <c r="AK13" s="19"/>
      <c r="AL13" s="19">
        <v>0.135007313553069</v>
      </c>
      <c r="AM13" s="19">
        <v>5.5614125829836498E-2</v>
      </c>
      <c r="AN13" s="19">
        <v>4.40915972971722E-2</v>
      </c>
      <c r="AO13" s="19">
        <v>6.2309174655976199E-2</v>
      </c>
      <c r="AP13" s="19">
        <v>4.4557741777966002E-2</v>
      </c>
      <c r="AQ13" s="19"/>
      <c r="AR13" s="19">
        <v>4.1716573067876198E-2</v>
      </c>
      <c r="AS13" s="19"/>
      <c r="AT13" s="19">
        <v>7.7416805314412002E-2</v>
      </c>
      <c r="AU13" s="19"/>
      <c r="AV13" s="19">
        <v>3.4411309533230197E-2</v>
      </c>
      <c r="AW13" s="19"/>
      <c r="AX13" s="19">
        <v>2.2593346736618201E-2</v>
      </c>
      <c r="AY13" s="19">
        <v>3.07367470836847E-2</v>
      </c>
      <c r="AZ13" s="19"/>
      <c r="BA13" s="19">
        <v>0.141080429474082</v>
      </c>
      <c r="BB13" s="19">
        <v>5.6764979198940198E-2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BB26"/>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103</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ht="28.9">
      <c r="B9" s="18" t="s">
        <v>104</v>
      </c>
      <c r="C9" s="17">
        <v>0.55228782306687096</v>
      </c>
      <c r="D9" s="17">
        <v>0.48492191013195701</v>
      </c>
      <c r="E9" s="17">
        <v>0.61777665878600396</v>
      </c>
      <c r="F9" s="17"/>
      <c r="G9" s="17">
        <v>0.411682539667798</v>
      </c>
      <c r="H9" s="17">
        <v>0.47060504430516598</v>
      </c>
      <c r="I9" s="17">
        <v>0.52969888348719496</v>
      </c>
      <c r="J9" s="17">
        <v>0.54753236398374105</v>
      </c>
      <c r="K9" s="17">
        <v>0.66323765018129299</v>
      </c>
      <c r="L9" s="17">
        <v>0.659559821012764</v>
      </c>
      <c r="M9" s="17"/>
      <c r="N9" s="17">
        <v>0.57689448413090605</v>
      </c>
      <c r="O9" s="17">
        <v>0.56143637102162203</v>
      </c>
      <c r="P9" s="17">
        <v>0.52805289785220999</v>
      </c>
      <c r="Q9" s="17">
        <v>0.537871109537712</v>
      </c>
      <c r="R9" s="17"/>
      <c r="S9" s="17">
        <v>0.43588620737551897</v>
      </c>
      <c r="T9" s="17">
        <v>0.60086819506628997</v>
      </c>
      <c r="U9" s="17">
        <v>0.58737015016558902</v>
      </c>
      <c r="V9" s="17">
        <v>0.57961085970593695</v>
      </c>
      <c r="W9" s="17">
        <v>0.53601725297671798</v>
      </c>
      <c r="X9" s="17">
        <v>0.58350149161878495</v>
      </c>
      <c r="Y9" s="17">
        <v>0.50126714501266301</v>
      </c>
      <c r="Z9" s="17">
        <v>0.43624222357429698</v>
      </c>
      <c r="AA9" s="17">
        <v>0.50994264633385999</v>
      </c>
      <c r="AB9" s="17">
        <v>0.61699517804194204</v>
      </c>
      <c r="AC9" s="17">
        <v>0.67478372084222205</v>
      </c>
      <c r="AD9" s="17">
        <v>0.70061025813996602</v>
      </c>
      <c r="AE9" s="17"/>
      <c r="AF9" s="17">
        <v>0.56437759285936895</v>
      </c>
      <c r="AG9" s="17">
        <v>0.55135821780372496</v>
      </c>
      <c r="AH9" s="17">
        <v>0.61849970763530804</v>
      </c>
      <c r="AI9" s="17">
        <v>0.580950176740752</v>
      </c>
      <c r="AJ9" s="17">
        <v>0.43431060993663601</v>
      </c>
      <c r="AK9" s="17"/>
      <c r="AL9" s="17">
        <v>0.552528557481333</v>
      </c>
      <c r="AM9" s="17">
        <v>0.55695515231397397</v>
      </c>
      <c r="AN9" s="17">
        <v>0.56672167991802003</v>
      </c>
      <c r="AO9" s="17">
        <v>0.51631827017213305</v>
      </c>
      <c r="AP9" s="17">
        <v>0.50213274824641296</v>
      </c>
      <c r="AQ9" s="17"/>
      <c r="AR9" s="17">
        <v>0.519594430410386</v>
      </c>
      <c r="AS9" s="17"/>
      <c r="AT9" s="17">
        <v>0.43785566479736698</v>
      </c>
      <c r="AU9" s="17"/>
      <c r="AV9" s="17">
        <v>0.54286741779800396</v>
      </c>
      <c r="AW9" s="17"/>
      <c r="AX9" s="17">
        <v>0.63778932701453905</v>
      </c>
      <c r="AY9" s="17">
        <v>0.54661579681424</v>
      </c>
      <c r="AZ9" s="17"/>
      <c r="BA9" s="17">
        <v>0.53804886420723796</v>
      </c>
      <c r="BB9" s="17">
        <v>0.613019129630754</v>
      </c>
    </row>
    <row r="10" spans="2:54" ht="28.9">
      <c r="B10" s="18" t="s">
        <v>105</v>
      </c>
      <c r="C10" s="17">
        <v>0.45303451799304101</v>
      </c>
      <c r="D10" s="17">
        <v>0.41600265978814399</v>
      </c>
      <c r="E10" s="17">
        <v>0.48833881682188601</v>
      </c>
      <c r="F10" s="17"/>
      <c r="G10" s="17">
        <v>0.34367870241325899</v>
      </c>
      <c r="H10" s="17">
        <v>0.39594266441549097</v>
      </c>
      <c r="I10" s="17">
        <v>0.42990247587080199</v>
      </c>
      <c r="J10" s="17">
        <v>0.52211139910775795</v>
      </c>
      <c r="K10" s="17">
        <v>0.50945497549595797</v>
      </c>
      <c r="L10" s="17">
        <v>0.49762141913616598</v>
      </c>
      <c r="M10" s="17"/>
      <c r="N10" s="17">
        <v>0.37916285499837898</v>
      </c>
      <c r="O10" s="17">
        <v>0.45406734448937403</v>
      </c>
      <c r="P10" s="17">
        <v>0.44533261993374701</v>
      </c>
      <c r="Q10" s="17">
        <v>0.53703702408562504</v>
      </c>
      <c r="R10" s="17"/>
      <c r="S10" s="17">
        <v>0.35394222732935099</v>
      </c>
      <c r="T10" s="17">
        <v>0.43859786534513201</v>
      </c>
      <c r="U10" s="17">
        <v>0.41296380153017098</v>
      </c>
      <c r="V10" s="17">
        <v>0.417631806270085</v>
      </c>
      <c r="W10" s="17">
        <v>0.476539397865063</v>
      </c>
      <c r="X10" s="17">
        <v>0.46479165031106501</v>
      </c>
      <c r="Y10" s="17">
        <v>0.47849661455564302</v>
      </c>
      <c r="Z10" s="17">
        <v>0.51945585187520604</v>
      </c>
      <c r="AA10" s="17">
        <v>0.49830420908225698</v>
      </c>
      <c r="AB10" s="17">
        <v>0.56579621992612295</v>
      </c>
      <c r="AC10" s="17">
        <v>0.46291905551830398</v>
      </c>
      <c r="AD10" s="17">
        <v>0.42444840713146798</v>
      </c>
      <c r="AE10" s="17"/>
      <c r="AF10" s="17">
        <v>0.42228563745500902</v>
      </c>
      <c r="AG10" s="17">
        <v>0.43501276506958902</v>
      </c>
      <c r="AH10" s="17">
        <v>0.46828795436459703</v>
      </c>
      <c r="AI10" s="17">
        <v>0.40345695013159899</v>
      </c>
      <c r="AJ10" s="17">
        <v>0.44457729574015298</v>
      </c>
      <c r="AK10" s="17"/>
      <c r="AL10" s="17">
        <v>0.53152375394153095</v>
      </c>
      <c r="AM10" s="17">
        <v>0.45660318474387401</v>
      </c>
      <c r="AN10" s="17">
        <v>0.38432114650197802</v>
      </c>
      <c r="AO10" s="17">
        <v>0.36934964901829298</v>
      </c>
      <c r="AP10" s="17">
        <v>0.412841741694635</v>
      </c>
      <c r="AQ10" s="17"/>
      <c r="AR10" s="17">
        <v>0.427040186458016</v>
      </c>
      <c r="AS10" s="17"/>
      <c r="AT10" s="17">
        <v>0.44370492802469202</v>
      </c>
      <c r="AU10" s="17"/>
      <c r="AV10" s="17">
        <v>0.440948094739393</v>
      </c>
      <c r="AW10" s="17"/>
      <c r="AX10" s="17">
        <v>0.49986223759873299</v>
      </c>
      <c r="AY10" s="17">
        <v>0.46539143463954302</v>
      </c>
      <c r="AZ10" s="17"/>
      <c r="BA10" s="17">
        <v>0.49584038686909199</v>
      </c>
      <c r="BB10" s="17">
        <v>0.44577045202975102</v>
      </c>
    </row>
    <row r="11" spans="2:54" ht="43.15">
      <c r="B11" s="18" t="s">
        <v>106</v>
      </c>
      <c r="C11" s="17">
        <v>0.31898288713706602</v>
      </c>
      <c r="D11" s="17">
        <v>0.32827415169167601</v>
      </c>
      <c r="E11" s="17">
        <v>0.31146118152553298</v>
      </c>
      <c r="F11" s="17"/>
      <c r="G11" s="17">
        <v>0.11412296572054</v>
      </c>
      <c r="H11" s="17">
        <v>0.152321866930204</v>
      </c>
      <c r="I11" s="17">
        <v>0.23171222035077299</v>
      </c>
      <c r="J11" s="17">
        <v>0.35636698643489101</v>
      </c>
      <c r="K11" s="17">
        <v>0.45064318773932299</v>
      </c>
      <c r="L11" s="17">
        <v>0.54382823888661802</v>
      </c>
      <c r="M11" s="17"/>
      <c r="N11" s="17">
        <v>0.26060913294931998</v>
      </c>
      <c r="O11" s="17">
        <v>0.33081044871517801</v>
      </c>
      <c r="P11" s="17">
        <v>0.34148064062573902</v>
      </c>
      <c r="Q11" s="17">
        <v>0.35276605016454698</v>
      </c>
      <c r="R11" s="17"/>
      <c r="S11" s="17">
        <v>0.18758725243833901</v>
      </c>
      <c r="T11" s="17">
        <v>0.41557611374715703</v>
      </c>
      <c r="U11" s="17">
        <v>0.38465633583180397</v>
      </c>
      <c r="V11" s="17">
        <v>0.30296739665781097</v>
      </c>
      <c r="W11" s="17">
        <v>0.34639557499707302</v>
      </c>
      <c r="X11" s="17">
        <v>0.34653910743660099</v>
      </c>
      <c r="Y11" s="17">
        <v>0.29636004297848101</v>
      </c>
      <c r="Z11" s="17">
        <v>0.31611084855798599</v>
      </c>
      <c r="AA11" s="17">
        <v>0.29852118128668598</v>
      </c>
      <c r="AB11" s="17">
        <v>0.30330610622389498</v>
      </c>
      <c r="AC11" s="17">
        <v>0.34970079328874298</v>
      </c>
      <c r="AD11" s="17">
        <v>0.37399106829904799</v>
      </c>
      <c r="AE11" s="17"/>
      <c r="AF11" s="17">
        <v>0.152938805808119</v>
      </c>
      <c r="AG11" s="17">
        <v>0.49148628948716699</v>
      </c>
      <c r="AH11" s="17">
        <v>0.27474170403963299</v>
      </c>
      <c r="AI11" s="17">
        <v>0.145721158186918</v>
      </c>
      <c r="AJ11" s="17">
        <v>0.63961482176411499</v>
      </c>
      <c r="AK11" s="17"/>
      <c r="AL11" s="17">
        <v>0.44633568188774903</v>
      </c>
      <c r="AM11" s="17">
        <v>0.31447089894762198</v>
      </c>
      <c r="AN11" s="17">
        <v>0.234912766921577</v>
      </c>
      <c r="AO11" s="17">
        <v>0.161152546681361</v>
      </c>
      <c r="AP11" s="17">
        <v>0.145305954615087</v>
      </c>
      <c r="AQ11" s="17"/>
      <c r="AR11" s="17">
        <v>0.201770646303533</v>
      </c>
      <c r="AS11" s="17"/>
      <c r="AT11" s="17">
        <v>0.25392958205788801</v>
      </c>
      <c r="AU11" s="17"/>
      <c r="AV11" s="17">
        <v>0.134255765753167</v>
      </c>
      <c r="AW11" s="17"/>
      <c r="AX11" s="17">
        <v>0.30757244801063599</v>
      </c>
      <c r="AY11" s="17">
        <v>0.175488260453147</v>
      </c>
      <c r="AZ11" s="17"/>
      <c r="BA11" s="17">
        <v>0.53862393084233595</v>
      </c>
      <c r="BB11" s="17">
        <v>0.22782021285363099</v>
      </c>
    </row>
    <row r="12" spans="2:54">
      <c r="B12" s="18" t="s">
        <v>107</v>
      </c>
      <c r="C12" s="17">
        <v>0.29506383253880902</v>
      </c>
      <c r="D12" s="17">
        <v>0.35268505966647701</v>
      </c>
      <c r="E12" s="17">
        <v>0.239662910203952</v>
      </c>
      <c r="F12" s="17"/>
      <c r="G12" s="17">
        <v>0.24968339137839801</v>
      </c>
      <c r="H12" s="17">
        <v>0.26857024984630801</v>
      </c>
      <c r="I12" s="17">
        <v>0.28974115827494801</v>
      </c>
      <c r="J12" s="17">
        <v>0.29280871913877399</v>
      </c>
      <c r="K12" s="17">
        <v>0.3319792948434</v>
      </c>
      <c r="L12" s="17">
        <v>0.32734961140586</v>
      </c>
      <c r="M12" s="17"/>
      <c r="N12" s="17">
        <v>0.41134359198225401</v>
      </c>
      <c r="O12" s="17">
        <v>0.29736993928389599</v>
      </c>
      <c r="P12" s="17">
        <v>0.24266217834020701</v>
      </c>
      <c r="Q12" s="17">
        <v>0.214890638240646</v>
      </c>
      <c r="R12" s="17"/>
      <c r="S12" s="17">
        <v>0.34228881493969698</v>
      </c>
      <c r="T12" s="17">
        <v>0.32427891035164202</v>
      </c>
      <c r="U12" s="17">
        <v>0.33508897588835101</v>
      </c>
      <c r="V12" s="17">
        <v>0.26473790086467203</v>
      </c>
      <c r="W12" s="17">
        <v>0.24731380057758601</v>
      </c>
      <c r="X12" s="17">
        <v>0.30287396272787998</v>
      </c>
      <c r="Y12" s="17">
        <v>0.30694721454627399</v>
      </c>
      <c r="Z12" s="17">
        <v>0.19803097545100101</v>
      </c>
      <c r="AA12" s="17">
        <v>0.27503379276211198</v>
      </c>
      <c r="AB12" s="17">
        <v>0.29648483696828198</v>
      </c>
      <c r="AC12" s="17">
        <v>0.23781781938518201</v>
      </c>
      <c r="AD12" s="17">
        <v>0.28196037479559399</v>
      </c>
      <c r="AE12" s="17"/>
      <c r="AF12" s="17">
        <v>0.35305377622037998</v>
      </c>
      <c r="AG12" s="17">
        <v>0.34694478100800602</v>
      </c>
      <c r="AH12" s="17">
        <v>0.31963827060618899</v>
      </c>
      <c r="AI12" s="17">
        <v>0.19799125647447499</v>
      </c>
      <c r="AJ12" s="17">
        <v>0.22159625422019899</v>
      </c>
      <c r="AK12" s="17"/>
      <c r="AL12" s="17">
        <v>0.23897993893263</v>
      </c>
      <c r="AM12" s="17">
        <v>0.257835753147312</v>
      </c>
      <c r="AN12" s="17">
        <v>0.35469461263386298</v>
      </c>
      <c r="AO12" s="17">
        <v>0.39707680392636302</v>
      </c>
      <c r="AP12" s="17">
        <v>0.24624753292225299</v>
      </c>
      <c r="AQ12" s="17"/>
      <c r="AR12" s="17">
        <v>0.318524911403886</v>
      </c>
      <c r="AS12" s="17"/>
      <c r="AT12" s="17">
        <v>0.32822136325034401</v>
      </c>
      <c r="AU12" s="17"/>
      <c r="AV12" s="17">
        <v>0.31934769607568098</v>
      </c>
      <c r="AW12" s="17"/>
      <c r="AX12" s="17">
        <v>0.44439863916879102</v>
      </c>
      <c r="AY12" s="17">
        <v>0.30935490273323502</v>
      </c>
      <c r="AZ12" s="17"/>
      <c r="BA12" s="17">
        <v>0.27519884904351199</v>
      </c>
      <c r="BB12" s="17">
        <v>0.33255026861263198</v>
      </c>
    </row>
    <row r="13" spans="2:54">
      <c r="B13" s="18" t="s">
        <v>108</v>
      </c>
      <c r="C13" s="17">
        <v>0.26156413099491699</v>
      </c>
      <c r="D13" s="17">
        <v>0.246756443445314</v>
      </c>
      <c r="E13" s="17">
        <v>0.27481458611269599</v>
      </c>
      <c r="F13" s="17"/>
      <c r="G13" s="17">
        <v>0.40874727116480603</v>
      </c>
      <c r="H13" s="17">
        <v>0.36841922237929697</v>
      </c>
      <c r="I13" s="17">
        <v>0.31154836312143003</v>
      </c>
      <c r="J13" s="17">
        <v>0.23002260880778799</v>
      </c>
      <c r="K13" s="17">
        <v>0.156769449610108</v>
      </c>
      <c r="L13" s="17">
        <v>0.13095610047747</v>
      </c>
      <c r="M13" s="17"/>
      <c r="N13" s="17">
        <v>0.23707217996812399</v>
      </c>
      <c r="O13" s="17">
        <v>0.269930887600076</v>
      </c>
      <c r="P13" s="17">
        <v>0.28492309667392302</v>
      </c>
      <c r="Q13" s="17">
        <v>0.260488181324739</v>
      </c>
      <c r="R13" s="17"/>
      <c r="S13" s="17">
        <v>0.34887152989062498</v>
      </c>
      <c r="T13" s="17">
        <v>0.19542445720257001</v>
      </c>
      <c r="U13" s="17">
        <v>0.237603302092428</v>
      </c>
      <c r="V13" s="17">
        <v>0.29921528470942499</v>
      </c>
      <c r="W13" s="17">
        <v>0.29042258240011898</v>
      </c>
      <c r="X13" s="17">
        <v>0.23159154676465199</v>
      </c>
      <c r="Y13" s="17">
        <v>0.25980063250190799</v>
      </c>
      <c r="Z13" s="17">
        <v>0.29467113024558</v>
      </c>
      <c r="AA13" s="17">
        <v>0.29184664217954298</v>
      </c>
      <c r="AB13" s="17">
        <v>0.21091948018741699</v>
      </c>
      <c r="AC13" s="17">
        <v>0.23416776938317299</v>
      </c>
      <c r="AD13" s="17">
        <v>0.16220432077594699</v>
      </c>
      <c r="AE13" s="17"/>
      <c r="AF13" s="17">
        <v>0.32827458012346</v>
      </c>
      <c r="AG13" s="17">
        <v>0.16600969316685199</v>
      </c>
      <c r="AH13" s="17">
        <v>0.26309620440402298</v>
      </c>
      <c r="AI13" s="17">
        <v>0.33060800307488702</v>
      </c>
      <c r="AJ13" s="17">
        <v>0.193857688278115</v>
      </c>
      <c r="AK13" s="17"/>
      <c r="AL13" s="17">
        <v>0.22373689582359299</v>
      </c>
      <c r="AM13" s="17">
        <v>0.27548169666904498</v>
      </c>
      <c r="AN13" s="17">
        <v>0.29007485514966802</v>
      </c>
      <c r="AO13" s="17">
        <v>0.29400238100438703</v>
      </c>
      <c r="AP13" s="17">
        <v>0.25185518907361798</v>
      </c>
      <c r="AQ13" s="17"/>
      <c r="AR13" s="17">
        <v>0.34305475969618399</v>
      </c>
      <c r="AS13" s="17"/>
      <c r="AT13" s="17">
        <v>0.317680827159671</v>
      </c>
      <c r="AU13" s="17"/>
      <c r="AV13" s="17">
        <v>0.36146604436480201</v>
      </c>
      <c r="AW13" s="17"/>
      <c r="AX13" s="17">
        <v>0.162044014270287</v>
      </c>
      <c r="AY13" s="17">
        <v>0.32650548208047703</v>
      </c>
      <c r="AZ13" s="17"/>
      <c r="BA13" s="17">
        <v>0.178704514363283</v>
      </c>
      <c r="BB13" s="17">
        <v>0.26313878467737001</v>
      </c>
    </row>
    <row r="14" spans="2:54" ht="28.9">
      <c r="B14" s="18" t="s">
        <v>109</v>
      </c>
      <c r="C14" s="17">
        <v>0.21202154889887501</v>
      </c>
      <c r="D14" s="17">
        <v>0.19614652858484599</v>
      </c>
      <c r="E14" s="17">
        <v>0.22749768193119899</v>
      </c>
      <c r="F14" s="17"/>
      <c r="G14" s="17">
        <v>0.33409734518300799</v>
      </c>
      <c r="H14" s="17">
        <v>0.32225259627783098</v>
      </c>
      <c r="I14" s="17">
        <v>0.28137321948624</v>
      </c>
      <c r="J14" s="17">
        <v>0.21982417301488</v>
      </c>
      <c r="K14" s="17">
        <v>0.12593913674840801</v>
      </c>
      <c r="L14" s="17">
        <v>3.6140501400940599E-2</v>
      </c>
      <c r="M14" s="17"/>
      <c r="N14" s="17">
        <v>0.186211987570049</v>
      </c>
      <c r="O14" s="17">
        <v>0.19643417813942499</v>
      </c>
      <c r="P14" s="17">
        <v>0.24649758337658401</v>
      </c>
      <c r="Q14" s="17">
        <v>0.22449956166260099</v>
      </c>
      <c r="R14" s="17"/>
      <c r="S14" s="17">
        <v>0.234185093080507</v>
      </c>
      <c r="T14" s="17">
        <v>0.13222302776723999</v>
      </c>
      <c r="U14" s="17">
        <v>0.147495012828355</v>
      </c>
      <c r="V14" s="17">
        <v>0.224570336471658</v>
      </c>
      <c r="W14" s="17">
        <v>0.19404688457240099</v>
      </c>
      <c r="X14" s="17">
        <v>0.18178598519279701</v>
      </c>
      <c r="Y14" s="17">
        <v>0.22301751508654399</v>
      </c>
      <c r="Z14" s="17">
        <v>0.33895702430793601</v>
      </c>
      <c r="AA14" s="17">
        <v>0.26404966012745001</v>
      </c>
      <c r="AB14" s="17">
        <v>0.22709621009101499</v>
      </c>
      <c r="AC14" s="17">
        <v>0.23329136845957699</v>
      </c>
      <c r="AD14" s="17">
        <v>0.25243181985584801</v>
      </c>
      <c r="AE14" s="17"/>
      <c r="AF14" s="17">
        <v>0.27470506036147102</v>
      </c>
      <c r="AG14" s="17">
        <v>0.110794821940685</v>
      </c>
      <c r="AH14" s="17">
        <v>0.15945162859213199</v>
      </c>
      <c r="AI14" s="17">
        <v>0.32512172210069501</v>
      </c>
      <c r="AJ14" s="17">
        <v>0.15397533427041599</v>
      </c>
      <c r="AK14" s="17"/>
      <c r="AL14" s="17">
        <v>0.17766430589433199</v>
      </c>
      <c r="AM14" s="17">
        <v>0.25380547596101</v>
      </c>
      <c r="AN14" s="17">
        <v>0.21590694280198</v>
      </c>
      <c r="AO14" s="17">
        <v>0.24527417085653999</v>
      </c>
      <c r="AP14" s="17">
        <v>0.29509342112788101</v>
      </c>
      <c r="AQ14" s="17"/>
      <c r="AR14" s="17">
        <v>0.24841703116477601</v>
      </c>
      <c r="AS14" s="17"/>
      <c r="AT14" s="17">
        <v>0.219021170308143</v>
      </c>
      <c r="AU14" s="17"/>
      <c r="AV14" s="17">
        <v>0.271674874259623</v>
      </c>
      <c r="AW14" s="17"/>
      <c r="AX14" s="17">
        <v>0.19315532961842</v>
      </c>
      <c r="AY14" s="17">
        <v>0.26777137643374699</v>
      </c>
      <c r="AZ14" s="17"/>
      <c r="BA14" s="17">
        <v>0.13621675831274099</v>
      </c>
      <c r="BB14" s="17">
        <v>0.22336380235613801</v>
      </c>
    </row>
    <row r="15" spans="2:54">
      <c r="B15" s="18" t="s">
        <v>110</v>
      </c>
      <c r="C15" s="17">
        <v>0.20707392206750799</v>
      </c>
      <c r="D15" s="17">
        <v>0.21639429533024501</v>
      </c>
      <c r="E15" s="17">
        <v>0.19897988094498201</v>
      </c>
      <c r="F15" s="17"/>
      <c r="G15" s="17">
        <v>0.26190261015675798</v>
      </c>
      <c r="H15" s="17">
        <v>0.22490718756686001</v>
      </c>
      <c r="I15" s="17">
        <v>0.19248106125513501</v>
      </c>
      <c r="J15" s="17">
        <v>0.184007446808716</v>
      </c>
      <c r="K15" s="17">
        <v>0.21677838178440401</v>
      </c>
      <c r="L15" s="17">
        <v>0.180476210402646</v>
      </c>
      <c r="M15" s="17"/>
      <c r="N15" s="17">
        <v>0.20179804257132999</v>
      </c>
      <c r="O15" s="17">
        <v>0.20669541960176199</v>
      </c>
      <c r="P15" s="17">
        <v>0.21728155386328499</v>
      </c>
      <c r="Q15" s="17">
        <v>0.20184782459981901</v>
      </c>
      <c r="R15" s="17"/>
      <c r="S15" s="17">
        <v>0.28344421489798199</v>
      </c>
      <c r="T15" s="17">
        <v>0.23385104491765199</v>
      </c>
      <c r="U15" s="17">
        <v>0.213999317396181</v>
      </c>
      <c r="V15" s="17">
        <v>0.24678524447719599</v>
      </c>
      <c r="W15" s="17">
        <v>0.20780260633599201</v>
      </c>
      <c r="X15" s="17">
        <v>0.19848213632332801</v>
      </c>
      <c r="Y15" s="17">
        <v>0.203782086779525</v>
      </c>
      <c r="Z15" s="17">
        <v>0.236326916226273</v>
      </c>
      <c r="AA15" s="17">
        <v>0.18419527488022</v>
      </c>
      <c r="AB15" s="17">
        <v>0.109509988923483</v>
      </c>
      <c r="AC15" s="17">
        <v>0.120210728811704</v>
      </c>
      <c r="AD15" s="17">
        <v>0.112344087520019</v>
      </c>
      <c r="AE15" s="17"/>
      <c r="AF15" s="17">
        <v>0.191576862237263</v>
      </c>
      <c r="AG15" s="17">
        <v>0.183675869673288</v>
      </c>
      <c r="AH15" s="17">
        <v>0.180734570641675</v>
      </c>
      <c r="AI15" s="17">
        <v>0.144589193027096</v>
      </c>
      <c r="AJ15" s="17">
        <v>0.31042202072537101</v>
      </c>
      <c r="AK15" s="17"/>
      <c r="AL15" s="17">
        <v>0.200990811345511</v>
      </c>
      <c r="AM15" s="17">
        <v>0.24028374257723401</v>
      </c>
      <c r="AN15" s="17">
        <v>0.18593988537096501</v>
      </c>
      <c r="AO15" s="17">
        <v>0.18612095244865901</v>
      </c>
      <c r="AP15" s="17">
        <v>0.21807523791408501</v>
      </c>
      <c r="AQ15" s="17"/>
      <c r="AR15" s="17">
        <v>0.178983009499948</v>
      </c>
      <c r="AS15" s="17"/>
      <c r="AT15" s="17">
        <v>0.220777753600367</v>
      </c>
      <c r="AU15" s="17"/>
      <c r="AV15" s="17">
        <v>0.13808920536289801</v>
      </c>
      <c r="AW15" s="17"/>
      <c r="AX15" s="17">
        <v>0.15157247542376601</v>
      </c>
      <c r="AY15" s="17">
        <v>0.17846925260962301</v>
      </c>
      <c r="AZ15" s="17"/>
      <c r="BA15" s="17">
        <v>0.220875242726877</v>
      </c>
      <c r="BB15" s="17">
        <v>0.174741470762381</v>
      </c>
    </row>
    <row r="16" spans="2:54" ht="28.9">
      <c r="B16" s="18" t="s">
        <v>111</v>
      </c>
      <c r="C16" s="17">
        <v>0.20644773265439101</v>
      </c>
      <c r="D16" s="17">
        <v>0.235074429877451</v>
      </c>
      <c r="E16" s="17">
        <v>0.178859405246487</v>
      </c>
      <c r="F16" s="17"/>
      <c r="G16" s="17">
        <v>0.263703373104266</v>
      </c>
      <c r="H16" s="17">
        <v>0.28440363139166702</v>
      </c>
      <c r="I16" s="17">
        <v>0.215490354690094</v>
      </c>
      <c r="J16" s="17">
        <v>0.184890043026707</v>
      </c>
      <c r="K16" s="17">
        <v>0.132540801581643</v>
      </c>
      <c r="L16" s="17">
        <v>0.16478167387034601</v>
      </c>
      <c r="M16" s="17"/>
      <c r="N16" s="17">
        <v>0.22188463438841599</v>
      </c>
      <c r="O16" s="17">
        <v>0.20111114594896101</v>
      </c>
      <c r="P16" s="17">
        <v>0.20782255954228199</v>
      </c>
      <c r="Q16" s="17">
        <v>0.19528529646243201</v>
      </c>
      <c r="R16" s="17"/>
      <c r="S16" s="17">
        <v>0.257475696385562</v>
      </c>
      <c r="T16" s="17">
        <v>0.190547900452994</v>
      </c>
      <c r="U16" s="17">
        <v>0.18167744117790999</v>
      </c>
      <c r="V16" s="17">
        <v>0.21040934390864199</v>
      </c>
      <c r="W16" s="17">
        <v>0.20231436872835101</v>
      </c>
      <c r="X16" s="17">
        <v>0.202198790057949</v>
      </c>
      <c r="Y16" s="17">
        <v>0.224261812110361</v>
      </c>
      <c r="Z16" s="17">
        <v>0.21318993692670701</v>
      </c>
      <c r="AA16" s="17">
        <v>0.189150744800025</v>
      </c>
      <c r="AB16" s="17">
        <v>0.20787245195613099</v>
      </c>
      <c r="AC16" s="17">
        <v>0.173371843788347</v>
      </c>
      <c r="AD16" s="17">
        <v>0.17176463622989899</v>
      </c>
      <c r="AE16" s="17"/>
      <c r="AF16" s="17">
        <v>0.19472424880724101</v>
      </c>
      <c r="AG16" s="17">
        <v>0.26766238741307202</v>
      </c>
      <c r="AH16" s="17">
        <v>0.16975536389168</v>
      </c>
      <c r="AI16" s="17">
        <v>0.18731612919728599</v>
      </c>
      <c r="AJ16" s="17">
        <v>0.22194351266287499</v>
      </c>
      <c r="AK16" s="17"/>
      <c r="AL16" s="17">
        <v>0.17470317658620299</v>
      </c>
      <c r="AM16" s="17">
        <v>0.18735510210887901</v>
      </c>
      <c r="AN16" s="17">
        <v>0.21431711401031101</v>
      </c>
      <c r="AO16" s="17">
        <v>0.27720039048923301</v>
      </c>
      <c r="AP16" s="17">
        <v>0.27387786921493801</v>
      </c>
      <c r="AQ16" s="17"/>
      <c r="AR16" s="17">
        <v>0.209770646464218</v>
      </c>
      <c r="AS16" s="17"/>
      <c r="AT16" s="17">
        <v>0.243205254510243</v>
      </c>
      <c r="AU16" s="17"/>
      <c r="AV16" s="17">
        <v>0.1771330440785</v>
      </c>
      <c r="AW16" s="17"/>
      <c r="AX16" s="17">
        <v>0.19666103667510901</v>
      </c>
      <c r="AY16" s="17">
        <v>0.19366012004346</v>
      </c>
      <c r="AZ16" s="17"/>
      <c r="BA16" s="17">
        <v>0.192981283562568</v>
      </c>
      <c r="BB16" s="17">
        <v>0.188692056708991</v>
      </c>
    </row>
    <row r="17" spans="2:54" ht="28.9">
      <c r="B17" s="18" t="s">
        <v>112</v>
      </c>
      <c r="C17" s="17">
        <v>0.17215023251754399</v>
      </c>
      <c r="D17" s="17">
        <v>0.18116553750841299</v>
      </c>
      <c r="E17" s="17">
        <v>0.161722480624403</v>
      </c>
      <c r="F17" s="17"/>
      <c r="G17" s="17">
        <v>0.18969595232874001</v>
      </c>
      <c r="H17" s="17">
        <v>0.184876460232788</v>
      </c>
      <c r="I17" s="17">
        <v>0.17666539380885701</v>
      </c>
      <c r="J17" s="17">
        <v>0.14581883576055399</v>
      </c>
      <c r="K17" s="17">
        <v>0.18544339151435801</v>
      </c>
      <c r="L17" s="17">
        <v>0.15910555309848801</v>
      </c>
      <c r="M17" s="17"/>
      <c r="N17" s="17">
        <v>0.22515868544034701</v>
      </c>
      <c r="O17" s="17">
        <v>0.17354839507199701</v>
      </c>
      <c r="P17" s="17">
        <v>0.123830850274754</v>
      </c>
      <c r="Q17" s="17">
        <v>0.15509116934692799</v>
      </c>
      <c r="R17" s="17"/>
      <c r="S17" s="17">
        <v>0.20255083240854099</v>
      </c>
      <c r="T17" s="17">
        <v>0.177617743010903</v>
      </c>
      <c r="U17" s="17">
        <v>0.17164847699734301</v>
      </c>
      <c r="V17" s="17">
        <v>0.176606914414773</v>
      </c>
      <c r="W17" s="17">
        <v>0.14202378750744599</v>
      </c>
      <c r="X17" s="17">
        <v>0.17421760879293</v>
      </c>
      <c r="Y17" s="17">
        <v>0.17092250905379</v>
      </c>
      <c r="Z17" s="17">
        <v>0.13227727727649299</v>
      </c>
      <c r="AA17" s="17">
        <v>0.16911436841115199</v>
      </c>
      <c r="AB17" s="17">
        <v>0.14299258814555799</v>
      </c>
      <c r="AC17" s="17">
        <v>0.19410511091313201</v>
      </c>
      <c r="AD17" s="17">
        <v>0.176870083229443</v>
      </c>
      <c r="AE17" s="17"/>
      <c r="AF17" s="17">
        <v>0.197039708415257</v>
      </c>
      <c r="AG17" s="17">
        <v>0.13753301832123299</v>
      </c>
      <c r="AH17" s="17">
        <v>0.22244914043004599</v>
      </c>
      <c r="AI17" s="17">
        <v>0.45348257973574801</v>
      </c>
      <c r="AJ17" s="17">
        <v>5.5350798292904797E-2</v>
      </c>
      <c r="AK17" s="17"/>
      <c r="AL17" s="17">
        <v>0.12494791437359901</v>
      </c>
      <c r="AM17" s="17">
        <v>0.18095905224160899</v>
      </c>
      <c r="AN17" s="17">
        <v>0.21234430114567401</v>
      </c>
      <c r="AO17" s="17">
        <v>0.205747996613726</v>
      </c>
      <c r="AP17" s="17">
        <v>0.36336785081022399</v>
      </c>
      <c r="AQ17" s="17"/>
      <c r="AR17" s="17">
        <v>0.213097893357898</v>
      </c>
      <c r="AS17" s="17"/>
      <c r="AT17" s="17">
        <v>0.16194513770685301</v>
      </c>
      <c r="AU17" s="17"/>
      <c r="AV17" s="17">
        <v>0.27421956563505501</v>
      </c>
      <c r="AW17" s="17"/>
      <c r="AX17" s="17">
        <v>0.190480935873617</v>
      </c>
      <c r="AY17" s="17">
        <v>0.19487043371409199</v>
      </c>
      <c r="AZ17" s="17"/>
      <c r="BA17" s="17">
        <v>0.12310925445921</v>
      </c>
      <c r="BB17" s="17">
        <v>0.21616255479027199</v>
      </c>
    </row>
    <row r="18" spans="2:54" ht="28.9">
      <c r="B18" s="18" t="s">
        <v>113</v>
      </c>
      <c r="C18" s="17">
        <v>9.18558241781499E-2</v>
      </c>
      <c r="D18" s="17">
        <v>8.2379593504629506E-2</v>
      </c>
      <c r="E18" s="17">
        <v>0.101554940359437</v>
      </c>
      <c r="F18" s="17"/>
      <c r="G18" s="17">
        <v>0.146412251753963</v>
      </c>
      <c r="H18" s="17">
        <v>0.117265936373428</v>
      </c>
      <c r="I18" s="17">
        <v>0.124556442666416</v>
      </c>
      <c r="J18" s="17">
        <v>8.5142130626972706E-2</v>
      </c>
      <c r="K18" s="17">
        <v>4.9081587689625297E-2</v>
      </c>
      <c r="L18" s="17">
        <v>4.2544118309957801E-2</v>
      </c>
      <c r="M18" s="17"/>
      <c r="N18" s="17">
        <v>0.105147642785955</v>
      </c>
      <c r="O18" s="17">
        <v>9.2500080521807096E-2</v>
      </c>
      <c r="P18" s="17">
        <v>8.8012618611322702E-2</v>
      </c>
      <c r="Q18" s="17">
        <v>8.0057174938816797E-2</v>
      </c>
      <c r="R18" s="17"/>
      <c r="S18" s="17">
        <v>0.13699062435929901</v>
      </c>
      <c r="T18" s="17">
        <v>6.8647645921716696E-2</v>
      </c>
      <c r="U18" s="17">
        <v>7.7312047371568104E-2</v>
      </c>
      <c r="V18" s="17">
        <v>0.103353894063085</v>
      </c>
      <c r="W18" s="17">
        <v>0.13080901766900099</v>
      </c>
      <c r="X18" s="17">
        <v>8.7215279455028896E-2</v>
      </c>
      <c r="Y18" s="17">
        <v>6.4532285994461702E-2</v>
      </c>
      <c r="Z18" s="17">
        <v>9.5253763083321993E-2</v>
      </c>
      <c r="AA18" s="17">
        <v>6.8700649756050905E-2</v>
      </c>
      <c r="AB18" s="17">
        <v>7.6955317220115699E-2</v>
      </c>
      <c r="AC18" s="17">
        <v>8.8513628867097502E-2</v>
      </c>
      <c r="AD18" s="17">
        <v>0.11279572192498299</v>
      </c>
      <c r="AE18" s="17"/>
      <c r="AF18" s="17">
        <v>0.12349392970734201</v>
      </c>
      <c r="AG18" s="17">
        <v>5.7624691601086103E-2</v>
      </c>
      <c r="AH18" s="17">
        <v>0.117473851170787</v>
      </c>
      <c r="AI18" s="17">
        <v>8.8777893105732406E-2</v>
      </c>
      <c r="AJ18" s="17">
        <v>5.4487844541528697E-2</v>
      </c>
      <c r="AK18" s="17"/>
      <c r="AL18" s="17">
        <v>7.4384171501566995E-2</v>
      </c>
      <c r="AM18" s="17">
        <v>9.3519340949401106E-2</v>
      </c>
      <c r="AN18" s="17">
        <v>0.10665706637412101</v>
      </c>
      <c r="AO18" s="17">
        <v>0.136493257947185</v>
      </c>
      <c r="AP18" s="17">
        <v>8.6345419686346805E-2</v>
      </c>
      <c r="AQ18" s="17"/>
      <c r="AR18" s="17">
        <v>0.13686473960935999</v>
      </c>
      <c r="AS18" s="17"/>
      <c r="AT18" s="17">
        <v>0.11932737436024</v>
      </c>
      <c r="AU18" s="17"/>
      <c r="AV18" s="17">
        <v>0.160601128776237</v>
      </c>
      <c r="AW18" s="17"/>
      <c r="AX18" s="17">
        <v>4.2786452400923797E-2</v>
      </c>
      <c r="AY18" s="17">
        <v>0.13783309789088899</v>
      </c>
      <c r="AZ18" s="17"/>
      <c r="BA18" s="17">
        <v>5.6314588474371999E-2</v>
      </c>
      <c r="BB18" s="17">
        <v>0.107047537813975</v>
      </c>
    </row>
    <row r="19" spans="2:54" ht="28.9">
      <c r="B19" s="18" t="s">
        <v>114</v>
      </c>
      <c r="C19" s="17">
        <v>7.7806316335482698E-2</v>
      </c>
      <c r="D19" s="17">
        <v>0.10555084758067999</v>
      </c>
      <c r="E19" s="17">
        <v>5.1094498021766001E-2</v>
      </c>
      <c r="F19" s="17"/>
      <c r="G19" s="17">
        <v>6.0274388007057603E-2</v>
      </c>
      <c r="H19" s="17">
        <v>5.1176277270546702E-2</v>
      </c>
      <c r="I19" s="17">
        <v>5.4846905738511698E-2</v>
      </c>
      <c r="J19" s="17">
        <v>7.5015698898641403E-2</v>
      </c>
      <c r="K19" s="17">
        <v>8.9316982293125E-2</v>
      </c>
      <c r="L19" s="17">
        <v>0.12454608347219601</v>
      </c>
      <c r="M19" s="17"/>
      <c r="N19" s="17">
        <v>9.1715446627830002E-2</v>
      </c>
      <c r="O19" s="17">
        <v>7.6759735899697701E-2</v>
      </c>
      <c r="P19" s="17">
        <v>8.8945010013605802E-2</v>
      </c>
      <c r="Q19" s="17">
        <v>5.5367229937197601E-2</v>
      </c>
      <c r="R19" s="17"/>
      <c r="S19" s="17">
        <v>6.1455146616009801E-2</v>
      </c>
      <c r="T19" s="17">
        <v>0.10793783251859</v>
      </c>
      <c r="U19" s="17">
        <v>8.6870683988376093E-2</v>
      </c>
      <c r="V19" s="17">
        <v>5.7807260578038998E-2</v>
      </c>
      <c r="W19" s="17">
        <v>5.9600268092756502E-2</v>
      </c>
      <c r="X19" s="17">
        <v>9.4378287825014104E-2</v>
      </c>
      <c r="Y19" s="17">
        <v>9.6097993723524594E-2</v>
      </c>
      <c r="Z19" s="17">
        <v>6.6095609015766998E-2</v>
      </c>
      <c r="AA19" s="17">
        <v>6.9934860174760693E-2</v>
      </c>
      <c r="AB19" s="17">
        <v>5.76005028397788E-2</v>
      </c>
      <c r="AC19" s="17">
        <v>9.8611354394455605E-2</v>
      </c>
      <c r="AD19" s="17">
        <v>7.3394203768422095E-2</v>
      </c>
      <c r="AE19" s="17"/>
      <c r="AF19" s="17">
        <v>6.5974033735512499E-2</v>
      </c>
      <c r="AG19" s="17">
        <v>0.14961621262062</v>
      </c>
      <c r="AH19" s="17">
        <v>5.7481454179455202E-2</v>
      </c>
      <c r="AI19" s="17">
        <v>1.45954979557326E-2</v>
      </c>
      <c r="AJ19" s="17">
        <v>0.10382061031945999</v>
      </c>
      <c r="AK19" s="17"/>
      <c r="AL19" s="17">
        <v>7.5679231556856394E-2</v>
      </c>
      <c r="AM19" s="17">
        <v>4.56672670889142E-2</v>
      </c>
      <c r="AN19" s="17">
        <v>8.0339509657111605E-2</v>
      </c>
      <c r="AO19" s="17">
        <v>9.3191245151064805E-2</v>
      </c>
      <c r="AP19" s="17">
        <v>4.37890452966163E-2</v>
      </c>
      <c r="AQ19" s="17"/>
      <c r="AR19" s="17">
        <v>8.4319542147471394E-2</v>
      </c>
      <c r="AS19" s="17"/>
      <c r="AT19" s="17">
        <v>0.110736019384614</v>
      </c>
      <c r="AU19" s="17"/>
      <c r="AV19" s="17">
        <v>4.9775214799312399E-2</v>
      </c>
      <c r="AW19" s="17"/>
      <c r="AX19" s="17">
        <v>8.4091646914168899E-2</v>
      </c>
      <c r="AY19" s="17">
        <v>6.7219114239293498E-2</v>
      </c>
      <c r="AZ19" s="17"/>
      <c r="BA19" s="17">
        <v>0.117849902717559</v>
      </c>
      <c r="BB19" s="17">
        <v>7.2757404780447593E-2</v>
      </c>
    </row>
    <row r="20" spans="2:54">
      <c r="B20" s="18" t="s">
        <v>115</v>
      </c>
      <c r="C20" s="17">
        <v>6.9628428771452899E-3</v>
      </c>
      <c r="D20" s="17">
        <v>3.8933271663356499E-3</v>
      </c>
      <c r="E20" s="17">
        <v>9.9937842000497306E-3</v>
      </c>
      <c r="F20" s="17"/>
      <c r="G20" s="17">
        <v>7.2300650452144797E-3</v>
      </c>
      <c r="H20" s="17">
        <v>5.4096235369460897E-3</v>
      </c>
      <c r="I20" s="17">
        <v>9.9778987842694192E-3</v>
      </c>
      <c r="J20" s="17">
        <v>8.9517052478555893E-3</v>
      </c>
      <c r="K20" s="17">
        <v>1.42631735997156E-3</v>
      </c>
      <c r="L20" s="17">
        <v>7.71086550305686E-3</v>
      </c>
      <c r="M20" s="17"/>
      <c r="N20" s="17">
        <v>3.45032084562821E-3</v>
      </c>
      <c r="O20" s="17">
        <v>9.2958426247208206E-3</v>
      </c>
      <c r="P20" s="17">
        <v>9.2116841084741406E-3</v>
      </c>
      <c r="Q20" s="17">
        <v>6.5467110789643396E-3</v>
      </c>
      <c r="R20" s="17"/>
      <c r="S20" s="17">
        <v>4.1420750525623801E-3</v>
      </c>
      <c r="T20" s="17">
        <v>5.9775793938757196E-3</v>
      </c>
      <c r="U20" s="17">
        <v>1.04544580716096E-2</v>
      </c>
      <c r="V20" s="17">
        <v>5.47152033492728E-3</v>
      </c>
      <c r="W20" s="17">
        <v>0</v>
      </c>
      <c r="X20" s="17">
        <v>5.6428416726458401E-3</v>
      </c>
      <c r="Y20" s="17">
        <v>1.42275753155347E-2</v>
      </c>
      <c r="Z20" s="17">
        <v>6.5522934857546898E-3</v>
      </c>
      <c r="AA20" s="17">
        <v>9.1472059840165404E-3</v>
      </c>
      <c r="AB20" s="17">
        <v>1.0083284882417101E-2</v>
      </c>
      <c r="AC20" s="17">
        <v>0</v>
      </c>
      <c r="AD20" s="17">
        <v>1.51253357132728E-2</v>
      </c>
      <c r="AE20" s="17"/>
      <c r="AF20" s="17">
        <v>6.5844825701253098E-3</v>
      </c>
      <c r="AG20" s="17">
        <v>2.5201421207345699E-3</v>
      </c>
      <c r="AH20" s="17">
        <v>2.24200762800478E-3</v>
      </c>
      <c r="AI20" s="17">
        <v>1.24278394603615E-2</v>
      </c>
      <c r="AJ20" s="17">
        <v>2.0342982128729501E-3</v>
      </c>
      <c r="AK20" s="17"/>
      <c r="AL20" s="17">
        <v>1.1388241060171301E-2</v>
      </c>
      <c r="AM20" s="17">
        <v>4.8938365281710203E-3</v>
      </c>
      <c r="AN20" s="17">
        <v>5.4118756460095801E-3</v>
      </c>
      <c r="AO20" s="17">
        <v>2.85609350017433E-3</v>
      </c>
      <c r="AP20" s="17">
        <v>0</v>
      </c>
      <c r="AQ20" s="17"/>
      <c r="AR20" s="17">
        <v>1.6933375797641599E-3</v>
      </c>
      <c r="AS20" s="17"/>
      <c r="AT20" s="17">
        <v>0</v>
      </c>
      <c r="AU20" s="17"/>
      <c r="AV20" s="17">
        <v>2.98750382377564E-3</v>
      </c>
      <c r="AW20" s="17"/>
      <c r="AX20" s="17">
        <v>0</v>
      </c>
      <c r="AY20" s="17">
        <v>3.93667968924186E-3</v>
      </c>
      <c r="AZ20" s="17"/>
      <c r="BA20" s="17">
        <v>8.78461046014869E-3</v>
      </c>
      <c r="BB20" s="17">
        <v>3.14499154200984E-3</v>
      </c>
    </row>
    <row r="21" spans="2:54">
      <c r="B21" s="18" t="s">
        <v>101</v>
      </c>
      <c r="C21" s="19">
        <v>4.2335712495921501E-3</v>
      </c>
      <c r="D21" s="19">
        <v>4.8989646537881404E-3</v>
      </c>
      <c r="E21" s="19">
        <v>3.6044523293881098E-3</v>
      </c>
      <c r="F21" s="19"/>
      <c r="G21" s="19">
        <v>2.6809612253264302E-3</v>
      </c>
      <c r="H21" s="19">
        <v>5.8664730802841202E-3</v>
      </c>
      <c r="I21" s="19">
        <v>6.4911096798028201E-3</v>
      </c>
      <c r="J21" s="19">
        <v>4.6283966754931301E-3</v>
      </c>
      <c r="K21" s="19">
        <v>1.60022924750237E-3</v>
      </c>
      <c r="L21" s="19">
        <v>3.5434432163134501E-3</v>
      </c>
      <c r="M21" s="19"/>
      <c r="N21" s="19">
        <v>1.2584846874457399E-3</v>
      </c>
      <c r="O21" s="19">
        <v>8.71042201572453E-4</v>
      </c>
      <c r="P21" s="19">
        <v>6.7021983996431497E-3</v>
      </c>
      <c r="Q21" s="19">
        <v>8.8872759542184803E-3</v>
      </c>
      <c r="R21" s="19"/>
      <c r="S21" s="19">
        <v>2.6582411258295698E-3</v>
      </c>
      <c r="T21" s="19">
        <v>4.0950143860255701E-3</v>
      </c>
      <c r="U21" s="19">
        <v>0</v>
      </c>
      <c r="V21" s="19">
        <v>0</v>
      </c>
      <c r="W21" s="19">
        <v>4.8183124675820399E-3</v>
      </c>
      <c r="X21" s="19">
        <v>0</v>
      </c>
      <c r="Y21" s="19">
        <v>1.49073696260051E-2</v>
      </c>
      <c r="Z21" s="19">
        <v>7.4404475372902403E-3</v>
      </c>
      <c r="AA21" s="19">
        <v>6.7650554315562099E-3</v>
      </c>
      <c r="AB21" s="19">
        <v>4.8059297659986903E-3</v>
      </c>
      <c r="AC21" s="19">
        <v>6.4858725589631598E-3</v>
      </c>
      <c r="AD21" s="19">
        <v>0</v>
      </c>
      <c r="AE21" s="19"/>
      <c r="AF21" s="19">
        <v>8.7633469308382003E-4</v>
      </c>
      <c r="AG21" s="19">
        <v>0</v>
      </c>
      <c r="AH21" s="19">
        <v>0</v>
      </c>
      <c r="AI21" s="19">
        <v>0</v>
      </c>
      <c r="AJ21" s="19">
        <v>2.3021374660947501E-3</v>
      </c>
      <c r="AK21" s="19"/>
      <c r="AL21" s="19">
        <v>8.0070057094627205E-3</v>
      </c>
      <c r="AM21" s="19">
        <v>3.64214160401008E-3</v>
      </c>
      <c r="AN21" s="19">
        <v>3.08078869953924E-3</v>
      </c>
      <c r="AO21" s="19">
        <v>0</v>
      </c>
      <c r="AP21" s="19">
        <v>0</v>
      </c>
      <c r="AQ21" s="19"/>
      <c r="AR21" s="19">
        <v>0</v>
      </c>
      <c r="AS21" s="19"/>
      <c r="AT21" s="19">
        <v>0</v>
      </c>
      <c r="AU21" s="19"/>
      <c r="AV21" s="19">
        <v>0</v>
      </c>
      <c r="AW21" s="19"/>
      <c r="AX21" s="19">
        <v>0</v>
      </c>
      <c r="AY21" s="19">
        <v>1.1984505752597901E-3</v>
      </c>
      <c r="AZ21" s="19"/>
      <c r="BA21" s="19">
        <v>1.8009220529888099E-3</v>
      </c>
      <c r="BB21" s="19">
        <v>7.1940244500503505E-4</v>
      </c>
    </row>
    <row r="22" spans="2:54">
      <c r="B22" s="16"/>
    </row>
    <row r="23" spans="2:54">
      <c r="B23" t="s">
        <v>456</v>
      </c>
    </row>
    <row r="24" spans="2:54">
      <c r="B24" t="s">
        <v>457</v>
      </c>
    </row>
    <row r="26" spans="2:54">
      <c r="B26"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238</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1103</v>
      </c>
      <c r="D7" s="10">
        <v>550</v>
      </c>
      <c r="E7" s="10">
        <v>549</v>
      </c>
      <c r="F7" s="10"/>
      <c r="G7" s="10">
        <v>164</v>
      </c>
      <c r="H7" s="10">
        <v>194</v>
      </c>
      <c r="I7" s="10">
        <v>174</v>
      </c>
      <c r="J7" s="10">
        <v>148</v>
      </c>
      <c r="K7" s="10">
        <v>176</v>
      </c>
      <c r="L7" s="10">
        <v>247</v>
      </c>
      <c r="M7" s="10"/>
      <c r="N7" s="10">
        <v>318</v>
      </c>
      <c r="O7" s="10">
        <v>298</v>
      </c>
      <c r="P7" s="10">
        <v>208</v>
      </c>
      <c r="Q7" s="10">
        <v>271</v>
      </c>
      <c r="R7" s="10"/>
      <c r="S7" s="10">
        <v>164</v>
      </c>
      <c r="T7" s="10">
        <v>169</v>
      </c>
      <c r="U7" s="10">
        <v>104</v>
      </c>
      <c r="V7" s="10">
        <v>86</v>
      </c>
      <c r="W7" s="10">
        <v>72</v>
      </c>
      <c r="X7" s="10">
        <v>119</v>
      </c>
      <c r="Y7" s="10">
        <v>93</v>
      </c>
      <c r="Z7" s="10">
        <v>38</v>
      </c>
      <c r="AA7" s="10">
        <v>115</v>
      </c>
      <c r="AB7" s="10">
        <v>79</v>
      </c>
      <c r="AC7" s="10">
        <v>45</v>
      </c>
      <c r="AD7" s="10">
        <v>19</v>
      </c>
      <c r="AE7" s="10"/>
      <c r="AF7" s="10">
        <v>392</v>
      </c>
      <c r="AG7" s="10">
        <v>173</v>
      </c>
      <c r="AH7" s="10">
        <v>99</v>
      </c>
      <c r="AI7" s="10">
        <v>80</v>
      </c>
      <c r="AJ7" s="10">
        <v>172</v>
      </c>
      <c r="AK7" s="10"/>
      <c r="AL7" s="10">
        <v>271</v>
      </c>
      <c r="AM7" s="10">
        <v>251</v>
      </c>
      <c r="AN7" s="10">
        <v>270</v>
      </c>
      <c r="AO7" s="10">
        <v>118</v>
      </c>
      <c r="AP7" s="10">
        <v>24</v>
      </c>
      <c r="AQ7" s="10"/>
      <c r="AR7" s="10">
        <v>172</v>
      </c>
      <c r="AS7" s="10"/>
      <c r="AT7" s="10">
        <v>78</v>
      </c>
      <c r="AU7" s="10"/>
      <c r="AV7" s="10">
        <v>103</v>
      </c>
      <c r="AW7" s="10"/>
      <c r="AX7" s="10">
        <v>70</v>
      </c>
      <c r="AY7" s="10">
        <v>295</v>
      </c>
      <c r="AZ7" s="10"/>
      <c r="BA7" s="10">
        <v>361</v>
      </c>
      <c r="BB7" s="10">
        <v>477</v>
      </c>
    </row>
    <row r="8" spans="2:54" ht="30" customHeight="1">
      <c r="B8" s="11" t="s">
        <v>84</v>
      </c>
      <c r="C8" s="11">
        <v>1111</v>
      </c>
      <c r="D8" s="11">
        <v>567</v>
      </c>
      <c r="E8" s="11">
        <v>539</v>
      </c>
      <c r="F8" s="11"/>
      <c r="G8" s="11">
        <v>171</v>
      </c>
      <c r="H8" s="11">
        <v>192</v>
      </c>
      <c r="I8" s="11">
        <v>169</v>
      </c>
      <c r="J8" s="11">
        <v>196</v>
      </c>
      <c r="K8" s="11">
        <v>155</v>
      </c>
      <c r="L8" s="11">
        <v>228</v>
      </c>
      <c r="M8" s="11"/>
      <c r="N8" s="11">
        <v>291</v>
      </c>
      <c r="O8" s="11">
        <v>286</v>
      </c>
      <c r="P8" s="11">
        <v>248</v>
      </c>
      <c r="Q8" s="11">
        <v>278</v>
      </c>
      <c r="R8" s="11"/>
      <c r="S8" s="11">
        <v>166</v>
      </c>
      <c r="T8" s="11">
        <v>142</v>
      </c>
      <c r="U8" s="11">
        <v>86</v>
      </c>
      <c r="V8" s="11">
        <v>118</v>
      </c>
      <c r="W8" s="11">
        <v>75</v>
      </c>
      <c r="X8" s="11">
        <v>97</v>
      </c>
      <c r="Y8" s="11">
        <v>96</v>
      </c>
      <c r="Z8" s="11">
        <v>36</v>
      </c>
      <c r="AA8" s="11">
        <v>119</v>
      </c>
      <c r="AB8" s="11">
        <v>103</v>
      </c>
      <c r="AC8" s="11">
        <v>46</v>
      </c>
      <c r="AD8" s="11">
        <v>27</v>
      </c>
      <c r="AE8" s="11"/>
      <c r="AF8" s="11">
        <v>400</v>
      </c>
      <c r="AG8" s="11">
        <v>169</v>
      </c>
      <c r="AH8" s="11">
        <v>94</v>
      </c>
      <c r="AI8" s="11">
        <v>83</v>
      </c>
      <c r="AJ8" s="11">
        <v>174</v>
      </c>
      <c r="AK8" s="11"/>
      <c r="AL8" s="11">
        <v>276</v>
      </c>
      <c r="AM8" s="11">
        <v>266</v>
      </c>
      <c r="AN8" s="11">
        <v>263</v>
      </c>
      <c r="AO8" s="11">
        <v>115</v>
      </c>
      <c r="AP8" s="11">
        <v>20</v>
      </c>
      <c r="AQ8" s="11"/>
      <c r="AR8" s="11">
        <v>175</v>
      </c>
      <c r="AS8" s="11"/>
      <c r="AT8" s="11">
        <v>81</v>
      </c>
      <c r="AU8" s="11"/>
      <c r="AV8" s="11">
        <v>101</v>
      </c>
      <c r="AW8" s="11"/>
      <c r="AX8" s="11">
        <v>69</v>
      </c>
      <c r="AY8" s="11">
        <v>304</v>
      </c>
      <c r="AZ8" s="11"/>
      <c r="BA8" s="11">
        <v>354</v>
      </c>
      <c r="BB8" s="11">
        <v>481</v>
      </c>
    </row>
    <row r="9" spans="2:54">
      <c r="B9" s="18" t="s">
        <v>216</v>
      </c>
      <c r="C9" s="17">
        <v>0.131901731871744</v>
      </c>
      <c r="D9" s="17">
        <v>0.146744823975127</v>
      </c>
      <c r="E9" s="17">
        <v>0.115426891404922</v>
      </c>
      <c r="F9" s="17"/>
      <c r="G9" s="17">
        <v>0.120563042059995</v>
      </c>
      <c r="H9" s="17">
        <v>0.15859168666370699</v>
      </c>
      <c r="I9" s="17">
        <v>0.14133681955135299</v>
      </c>
      <c r="J9" s="17">
        <v>0.132907722864922</v>
      </c>
      <c r="K9" s="17">
        <v>0.143481679209019</v>
      </c>
      <c r="L9" s="17">
        <v>0.102137723063723</v>
      </c>
      <c r="M9" s="17"/>
      <c r="N9" s="17">
        <v>0.18906302039001699</v>
      </c>
      <c r="O9" s="17">
        <v>0.11662045774476899</v>
      </c>
      <c r="P9" s="17">
        <v>0.114611132379336</v>
      </c>
      <c r="Q9" s="17">
        <v>0.101507741295048</v>
      </c>
      <c r="R9" s="17"/>
      <c r="S9" s="17">
        <v>0.155223901376982</v>
      </c>
      <c r="T9" s="17">
        <v>0.106358100496504</v>
      </c>
      <c r="U9" s="17">
        <v>0.12351473523888901</v>
      </c>
      <c r="V9" s="17">
        <v>0.16047367969369</v>
      </c>
      <c r="W9" s="17">
        <v>0.10716881950084201</v>
      </c>
      <c r="X9" s="17">
        <v>0.119479860247303</v>
      </c>
      <c r="Y9" s="17">
        <v>0.128729785129302</v>
      </c>
      <c r="Z9" s="17">
        <v>0.18525135428164399</v>
      </c>
      <c r="AA9" s="17">
        <v>0.13528406133520399</v>
      </c>
      <c r="AB9" s="17">
        <v>9.9038064858629704E-2</v>
      </c>
      <c r="AC9" s="17">
        <v>0.182169724870135</v>
      </c>
      <c r="AD9" s="17">
        <v>0.10148488412623199</v>
      </c>
      <c r="AE9" s="17"/>
      <c r="AF9" s="17">
        <v>0.23156535052098101</v>
      </c>
      <c r="AG9" s="17">
        <v>4.0736278663473201E-2</v>
      </c>
      <c r="AH9" s="17">
        <v>7.8869753232578804E-2</v>
      </c>
      <c r="AI9" s="17">
        <v>0.19366714445536901</v>
      </c>
      <c r="AJ9" s="17">
        <v>3.56261984300855E-2</v>
      </c>
      <c r="AK9" s="17"/>
      <c r="AL9" s="17">
        <v>8.0240293183491504E-2</v>
      </c>
      <c r="AM9" s="17">
        <v>0.107515452794736</v>
      </c>
      <c r="AN9" s="17">
        <v>0.20169397112273699</v>
      </c>
      <c r="AO9" s="17">
        <v>0.17056496627629</v>
      </c>
      <c r="AP9" s="17">
        <v>0.29540884451334398</v>
      </c>
      <c r="AQ9" s="17"/>
      <c r="AR9" s="17">
        <v>0.25904687083844502</v>
      </c>
      <c r="AS9" s="17"/>
      <c r="AT9" s="17">
        <v>0.12948411169506299</v>
      </c>
      <c r="AU9" s="17"/>
      <c r="AV9" s="17">
        <v>0.31702418791033599</v>
      </c>
      <c r="AW9" s="17"/>
      <c r="AX9" s="17">
        <v>0.13358520483609301</v>
      </c>
      <c r="AY9" s="17">
        <v>0.21750200897647001</v>
      </c>
      <c r="AZ9" s="17"/>
      <c r="BA9" s="17">
        <v>7.9924790930404901E-2</v>
      </c>
      <c r="BB9" s="17">
        <v>0.177995521404575</v>
      </c>
    </row>
    <row r="10" spans="2:54">
      <c r="B10" s="18" t="s">
        <v>217</v>
      </c>
      <c r="C10" s="17">
        <v>0.33719420184939702</v>
      </c>
      <c r="D10" s="17">
        <v>0.35249452645162299</v>
      </c>
      <c r="E10" s="17">
        <v>0.31971619521422101</v>
      </c>
      <c r="F10" s="17"/>
      <c r="G10" s="17">
        <v>0.36259313594731601</v>
      </c>
      <c r="H10" s="17">
        <v>0.34657493397950601</v>
      </c>
      <c r="I10" s="17">
        <v>0.35366895812617799</v>
      </c>
      <c r="J10" s="17">
        <v>0.316200933002665</v>
      </c>
      <c r="K10" s="17">
        <v>0.34782997367951801</v>
      </c>
      <c r="L10" s="17">
        <v>0.30883970895971102</v>
      </c>
      <c r="M10" s="17"/>
      <c r="N10" s="17">
        <v>0.37262883029114702</v>
      </c>
      <c r="O10" s="17">
        <v>0.33108889732923502</v>
      </c>
      <c r="P10" s="17">
        <v>0.30085450978428002</v>
      </c>
      <c r="Q10" s="17">
        <v>0.34500266170997201</v>
      </c>
      <c r="R10" s="17"/>
      <c r="S10" s="17">
        <v>0.37120525521890502</v>
      </c>
      <c r="T10" s="17">
        <v>0.292478566604776</v>
      </c>
      <c r="U10" s="17">
        <v>0.30404655431998601</v>
      </c>
      <c r="V10" s="17">
        <v>0.352058186833553</v>
      </c>
      <c r="W10" s="17">
        <v>0.25115308508388501</v>
      </c>
      <c r="X10" s="17">
        <v>0.29431071615341498</v>
      </c>
      <c r="Y10" s="17">
        <v>0.373135769318369</v>
      </c>
      <c r="Z10" s="17">
        <v>0.31509116144830501</v>
      </c>
      <c r="AA10" s="17">
        <v>0.34652632515658299</v>
      </c>
      <c r="AB10" s="17">
        <v>0.421879298890184</v>
      </c>
      <c r="AC10" s="17">
        <v>0.378348358308216</v>
      </c>
      <c r="AD10" s="17">
        <v>0.26412658939520001</v>
      </c>
      <c r="AE10" s="17"/>
      <c r="AF10" s="17">
        <v>0.42610503378834702</v>
      </c>
      <c r="AG10" s="17">
        <v>0.26068132565131702</v>
      </c>
      <c r="AH10" s="17">
        <v>0.43479720565256802</v>
      </c>
      <c r="AI10" s="17">
        <v>0.34651392333050002</v>
      </c>
      <c r="AJ10" s="17">
        <v>0.185167041743237</v>
      </c>
      <c r="AK10" s="17"/>
      <c r="AL10" s="17">
        <v>0.298225163464722</v>
      </c>
      <c r="AM10" s="17">
        <v>0.29915379061673902</v>
      </c>
      <c r="AN10" s="17">
        <v>0.38046685263789098</v>
      </c>
      <c r="AO10" s="17">
        <v>0.35468130031107598</v>
      </c>
      <c r="AP10" s="17">
        <v>0.42918777796443403</v>
      </c>
      <c r="AQ10" s="17"/>
      <c r="AR10" s="17">
        <v>0.389990355539511</v>
      </c>
      <c r="AS10" s="17"/>
      <c r="AT10" s="17">
        <v>0.43991949091843902</v>
      </c>
      <c r="AU10" s="17"/>
      <c r="AV10" s="17">
        <v>0.42359400822054699</v>
      </c>
      <c r="AW10" s="17"/>
      <c r="AX10" s="17">
        <v>0.44908382053114099</v>
      </c>
      <c r="AY10" s="17">
        <v>0.41089814941267999</v>
      </c>
      <c r="AZ10" s="17"/>
      <c r="BA10" s="17">
        <v>0.27913526854090098</v>
      </c>
      <c r="BB10" s="17">
        <v>0.389105992985879</v>
      </c>
    </row>
    <row r="11" spans="2:54">
      <c r="B11" s="18" t="s">
        <v>218</v>
      </c>
      <c r="C11" s="17">
        <v>0.25550676551908902</v>
      </c>
      <c r="D11" s="17">
        <v>0.23544614804245401</v>
      </c>
      <c r="E11" s="17">
        <v>0.278668596034991</v>
      </c>
      <c r="F11" s="17"/>
      <c r="G11" s="17">
        <v>0.241257337779301</v>
      </c>
      <c r="H11" s="17">
        <v>0.229464756341624</v>
      </c>
      <c r="I11" s="17">
        <v>0.25759407898889197</v>
      </c>
      <c r="J11" s="17">
        <v>0.27962757113715597</v>
      </c>
      <c r="K11" s="17">
        <v>0.26238029241174698</v>
      </c>
      <c r="L11" s="17">
        <v>0.26110329223499301</v>
      </c>
      <c r="M11" s="17"/>
      <c r="N11" s="17">
        <v>0.23972710555662599</v>
      </c>
      <c r="O11" s="17">
        <v>0.25919606245038801</v>
      </c>
      <c r="P11" s="17">
        <v>0.27729993526922497</v>
      </c>
      <c r="Q11" s="17">
        <v>0.24365544509190801</v>
      </c>
      <c r="R11" s="17"/>
      <c r="S11" s="17">
        <v>0.26353109985564299</v>
      </c>
      <c r="T11" s="17">
        <v>0.303034707024051</v>
      </c>
      <c r="U11" s="17">
        <v>0.28462381366614298</v>
      </c>
      <c r="V11" s="17">
        <v>0.19367179099686199</v>
      </c>
      <c r="W11" s="17">
        <v>0.195672735010266</v>
      </c>
      <c r="X11" s="17">
        <v>0.26909993040661501</v>
      </c>
      <c r="Y11" s="17">
        <v>0.26858963445559902</v>
      </c>
      <c r="Z11" s="17">
        <v>0.15921158269601299</v>
      </c>
      <c r="AA11" s="17">
        <v>0.260607892662581</v>
      </c>
      <c r="AB11" s="17">
        <v>0.27210900842601699</v>
      </c>
      <c r="AC11" s="17">
        <v>0.24425219846791299</v>
      </c>
      <c r="AD11" s="17">
        <v>0.26631733635145799</v>
      </c>
      <c r="AE11" s="17"/>
      <c r="AF11" s="17">
        <v>0.18112811591365999</v>
      </c>
      <c r="AG11" s="17">
        <v>0.347146415470172</v>
      </c>
      <c r="AH11" s="17">
        <v>0.35896655372031699</v>
      </c>
      <c r="AI11" s="17">
        <v>0.26299385487849702</v>
      </c>
      <c r="AJ11" s="17">
        <v>0.18311193836460801</v>
      </c>
      <c r="AK11" s="17"/>
      <c r="AL11" s="17">
        <v>0.228592571561928</v>
      </c>
      <c r="AM11" s="17">
        <v>0.33179796130204398</v>
      </c>
      <c r="AN11" s="17">
        <v>0.22204366696689801</v>
      </c>
      <c r="AO11" s="17">
        <v>0.27767616536322098</v>
      </c>
      <c r="AP11" s="17">
        <v>0.19402600113850699</v>
      </c>
      <c r="AQ11" s="17"/>
      <c r="AR11" s="17">
        <v>0.14867038475449401</v>
      </c>
      <c r="AS11" s="17"/>
      <c r="AT11" s="17">
        <v>0.108961293614078</v>
      </c>
      <c r="AU11" s="17"/>
      <c r="AV11" s="17">
        <v>0.14550687776863799</v>
      </c>
      <c r="AW11" s="17"/>
      <c r="AX11" s="17">
        <v>0.180297079382888</v>
      </c>
      <c r="AY11" s="17">
        <v>0.18901435694772101</v>
      </c>
      <c r="AZ11" s="17"/>
      <c r="BA11" s="17">
        <v>0.25968386320826897</v>
      </c>
      <c r="BB11" s="17">
        <v>0.230375757701511</v>
      </c>
    </row>
    <row r="12" spans="2:54">
      <c r="B12" s="18" t="s">
        <v>219</v>
      </c>
      <c r="C12" s="17">
        <v>0.17139895932766899</v>
      </c>
      <c r="D12" s="17">
        <v>0.15408171931606199</v>
      </c>
      <c r="E12" s="17">
        <v>0.18894462054712199</v>
      </c>
      <c r="F12" s="17"/>
      <c r="G12" s="17">
        <v>0.23801762666537499</v>
      </c>
      <c r="H12" s="17">
        <v>0.19739085193158801</v>
      </c>
      <c r="I12" s="17">
        <v>0.16016966139928901</v>
      </c>
      <c r="J12" s="17">
        <v>0.18530329651222799</v>
      </c>
      <c r="K12" s="17">
        <v>0.134332075690271</v>
      </c>
      <c r="L12" s="17">
        <v>0.12116473484948601</v>
      </c>
      <c r="M12" s="17"/>
      <c r="N12" s="17">
        <v>0.115912560748691</v>
      </c>
      <c r="O12" s="17">
        <v>0.18726566833184499</v>
      </c>
      <c r="P12" s="17">
        <v>0.18881223277165199</v>
      </c>
      <c r="Q12" s="17">
        <v>0.19531736197389199</v>
      </c>
      <c r="R12" s="17"/>
      <c r="S12" s="17">
        <v>0.176273541798046</v>
      </c>
      <c r="T12" s="17">
        <v>0.140831232841509</v>
      </c>
      <c r="U12" s="17">
        <v>0.18454394964895199</v>
      </c>
      <c r="V12" s="17">
        <v>0.200619045982079</v>
      </c>
      <c r="W12" s="17">
        <v>0.28533217788322002</v>
      </c>
      <c r="X12" s="17">
        <v>0.17203015895978199</v>
      </c>
      <c r="Y12" s="17">
        <v>0.13382228092706899</v>
      </c>
      <c r="Z12" s="17">
        <v>0.23290921892253799</v>
      </c>
      <c r="AA12" s="17">
        <v>0.13793974571404</v>
      </c>
      <c r="AB12" s="17">
        <v>0.14267124255611099</v>
      </c>
      <c r="AC12" s="17">
        <v>0.153057017290639</v>
      </c>
      <c r="AD12" s="17">
        <v>0.15358492588362199</v>
      </c>
      <c r="AE12" s="17"/>
      <c r="AF12" s="17">
        <v>0.125532243970816</v>
      </c>
      <c r="AG12" s="17">
        <v>0.18392978557630901</v>
      </c>
      <c r="AH12" s="17">
        <v>9.9047432917540895E-2</v>
      </c>
      <c r="AI12" s="17">
        <v>0.19682507733563501</v>
      </c>
      <c r="AJ12" s="17">
        <v>0.30673842512996002</v>
      </c>
      <c r="AK12" s="17"/>
      <c r="AL12" s="17">
        <v>0.22039859120934999</v>
      </c>
      <c r="AM12" s="17">
        <v>0.184224564262123</v>
      </c>
      <c r="AN12" s="17">
        <v>0.123390909640913</v>
      </c>
      <c r="AO12" s="17">
        <v>0.133965591774896</v>
      </c>
      <c r="AP12" s="17">
        <v>3.6819634605749003E-2</v>
      </c>
      <c r="AQ12" s="17"/>
      <c r="AR12" s="17">
        <v>0.15604522124598999</v>
      </c>
      <c r="AS12" s="17"/>
      <c r="AT12" s="17">
        <v>0.24373457592870301</v>
      </c>
      <c r="AU12" s="17"/>
      <c r="AV12" s="17">
        <v>7.1642146396276807E-2</v>
      </c>
      <c r="AW12" s="17"/>
      <c r="AX12" s="17">
        <v>0.21444054851326</v>
      </c>
      <c r="AY12" s="17">
        <v>0.133516096904332</v>
      </c>
      <c r="AZ12" s="17"/>
      <c r="BA12" s="17">
        <v>0.19299164835899901</v>
      </c>
      <c r="BB12" s="17">
        <v>0.14177732060041301</v>
      </c>
    </row>
    <row r="13" spans="2:54">
      <c r="B13" s="18" t="s">
        <v>220</v>
      </c>
      <c r="C13" s="19">
        <v>0.103998341432101</v>
      </c>
      <c r="D13" s="19">
        <v>0.111232782214734</v>
      </c>
      <c r="E13" s="19">
        <v>9.7243696798744006E-2</v>
      </c>
      <c r="F13" s="19"/>
      <c r="G13" s="19">
        <v>3.7568857548013798E-2</v>
      </c>
      <c r="H13" s="19">
        <v>6.79777710835755E-2</v>
      </c>
      <c r="I13" s="19">
        <v>8.7230481934288201E-2</v>
      </c>
      <c r="J13" s="19">
        <v>8.5960476483028403E-2</v>
      </c>
      <c r="K13" s="19">
        <v>0.111975979009445</v>
      </c>
      <c r="L13" s="19">
        <v>0.206754540892087</v>
      </c>
      <c r="M13" s="19"/>
      <c r="N13" s="19">
        <v>8.2668483013519506E-2</v>
      </c>
      <c r="O13" s="19">
        <v>0.105828914143763</v>
      </c>
      <c r="P13" s="19">
        <v>0.118422189795507</v>
      </c>
      <c r="Q13" s="19">
        <v>0.11451678992917801</v>
      </c>
      <c r="R13" s="19"/>
      <c r="S13" s="19">
        <v>3.3766201750423601E-2</v>
      </c>
      <c r="T13" s="19">
        <v>0.15729739303316001</v>
      </c>
      <c r="U13" s="19">
        <v>0.10327094712603101</v>
      </c>
      <c r="V13" s="19">
        <v>9.3177296493817105E-2</v>
      </c>
      <c r="W13" s="19">
        <v>0.160673182521787</v>
      </c>
      <c r="X13" s="19">
        <v>0.14507933423288499</v>
      </c>
      <c r="Y13" s="19">
        <v>9.5722530169660799E-2</v>
      </c>
      <c r="Z13" s="19">
        <v>0.1075366826515</v>
      </c>
      <c r="AA13" s="19">
        <v>0.119641975131591</v>
      </c>
      <c r="AB13" s="19">
        <v>6.4302385269059098E-2</v>
      </c>
      <c r="AC13" s="19">
        <v>4.2172701063096098E-2</v>
      </c>
      <c r="AD13" s="19">
        <v>0.21448626424348799</v>
      </c>
      <c r="AE13" s="19"/>
      <c r="AF13" s="19">
        <v>3.5669255806196599E-2</v>
      </c>
      <c r="AG13" s="19">
        <v>0.16750619463872901</v>
      </c>
      <c r="AH13" s="19">
        <v>2.83190544769952E-2</v>
      </c>
      <c r="AI13" s="19">
        <v>0</v>
      </c>
      <c r="AJ13" s="19">
        <v>0.28935639633211002</v>
      </c>
      <c r="AK13" s="19"/>
      <c r="AL13" s="19">
        <v>0.172543380580508</v>
      </c>
      <c r="AM13" s="19">
        <v>7.7308231024357896E-2</v>
      </c>
      <c r="AN13" s="19">
        <v>7.2404599631561206E-2</v>
      </c>
      <c r="AO13" s="19">
        <v>6.3111976274517007E-2</v>
      </c>
      <c r="AP13" s="19">
        <v>4.4557741777966002E-2</v>
      </c>
      <c r="AQ13" s="19"/>
      <c r="AR13" s="19">
        <v>4.6247167621560697E-2</v>
      </c>
      <c r="AS13" s="19"/>
      <c r="AT13" s="19">
        <v>7.7900527843717302E-2</v>
      </c>
      <c r="AU13" s="19"/>
      <c r="AV13" s="19">
        <v>4.2232779704202E-2</v>
      </c>
      <c r="AW13" s="19"/>
      <c r="AX13" s="19">
        <v>2.2593346736618201E-2</v>
      </c>
      <c r="AY13" s="19">
        <v>4.9069387758795997E-2</v>
      </c>
      <c r="AZ13" s="19"/>
      <c r="BA13" s="19">
        <v>0.18826442896142601</v>
      </c>
      <c r="BB13" s="19">
        <v>6.0745407307620902E-2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239</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1103</v>
      </c>
      <c r="D7" s="10">
        <v>550</v>
      </c>
      <c r="E7" s="10">
        <v>549</v>
      </c>
      <c r="F7" s="10"/>
      <c r="G7" s="10">
        <v>164</v>
      </c>
      <c r="H7" s="10">
        <v>194</v>
      </c>
      <c r="I7" s="10">
        <v>174</v>
      </c>
      <c r="J7" s="10">
        <v>148</v>
      </c>
      <c r="K7" s="10">
        <v>176</v>
      </c>
      <c r="L7" s="10">
        <v>247</v>
      </c>
      <c r="M7" s="10"/>
      <c r="N7" s="10">
        <v>318</v>
      </c>
      <c r="O7" s="10">
        <v>298</v>
      </c>
      <c r="P7" s="10">
        <v>208</v>
      </c>
      <c r="Q7" s="10">
        <v>271</v>
      </c>
      <c r="R7" s="10"/>
      <c r="S7" s="10">
        <v>164</v>
      </c>
      <c r="T7" s="10">
        <v>169</v>
      </c>
      <c r="U7" s="10">
        <v>104</v>
      </c>
      <c r="V7" s="10">
        <v>86</v>
      </c>
      <c r="W7" s="10">
        <v>72</v>
      </c>
      <c r="X7" s="10">
        <v>119</v>
      </c>
      <c r="Y7" s="10">
        <v>93</v>
      </c>
      <c r="Z7" s="10">
        <v>38</v>
      </c>
      <c r="AA7" s="10">
        <v>115</v>
      </c>
      <c r="AB7" s="10">
        <v>79</v>
      </c>
      <c r="AC7" s="10">
        <v>45</v>
      </c>
      <c r="AD7" s="10">
        <v>19</v>
      </c>
      <c r="AE7" s="10"/>
      <c r="AF7" s="10">
        <v>392</v>
      </c>
      <c r="AG7" s="10">
        <v>173</v>
      </c>
      <c r="AH7" s="10">
        <v>99</v>
      </c>
      <c r="AI7" s="10">
        <v>80</v>
      </c>
      <c r="AJ7" s="10">
        <v>172</v>
      </c>
      <c r="AK7" s="10"/>
      <c r="AL7" s="10">
        <v>271</v>
      </c>
      <c r="AM7" s="10">
        <v>251</v>
      </c>
      <c r="AN7" s="10">
        <v>270</v>
      </c>
      <c r="AO7" s="10">
        <v>118</v>
      </c>
      <c r="AP7" s="10">
        <v>24</v>
      </c>
      <c r="AQ7" s="10"/>
      <c r="AR7" s="10">
        <v>172</v>
      </c>
      <c r="AS7" s="10"/>
      <c r="AT7" s="10">
        <v>78</v>
      </c>
      <c r="AU7" s="10"/>
      <c r="AV7" s="10">
        <v>103</v>
      </c>
      <c r="AW7" s="10"/>
      <c r="AX7" s="10">
        <v>70</v>
      </c>
      <c r="AY7" s="10">
        <v>295</v>
      </c>
      <c r="AZ7" s="10"/>
      <c r="BA7" s="10">
        <v>361</v>
      </c>
      <c r="BB7" s="10">
        <v>477</v>
      </c>
    </row>
    <row r="8" spans="2:54" ht="30" customHeight="1">
      <c r="B8" s="11" t="s">
        <v>84</v>
      </c>
      <c r="C8" s="11">
        <v>1111</v>
      </c>
      <c r="D8" s="11">
        <v>567</v>
      </c>
      <c r="E8" s="11">
        <v>539</v>
      </c>
      <c r="F8" s="11"/>
      <c r="G8" s="11">
        <v>171</v>
      </c>
      <c r="H8" s="11">
        <v>192</v>
      </c>
      <c r="I8" s="11">
        <v>169</v>
      </c>
      <c r="J8" s="11">
        <v>196</v>
      </c>
      <c r="K8" s="11">
        <v>155</v>
      </c>
      <c r="L8" s="11">
        <v>228</v>
      </c>
      <c r="M8" s="11"/>
      <c r="N8" s="11">
        <v>291</v>
      </c>
      <c r="O8" s="11">
        <v>286</v>
      </c>
      <c r="P8" s="11">
        <v>248</v>
      </c>
      <c r="Q8" s="11">
        <v>278</v>
      </c>
      <c r="R8" s="11"/>
      <c r="S8" s="11">
        <v>166</v>
      </c>
      <c r="T8" s="11">
        <v>142</v>
      </c>
      <c r="U8" s="11">
        <v>86</v>
      </c>
      <c r="V8" s="11">
        <v>118</v>
      </c>
      <c r="W8" s="11">
        <v>75</v>
      </c>
      <c r="X8" s="11">
        <v>97</v>
      </c>
      <c r="Y8" s="11">
        <v>96</v>
      </c>
      <c r="Z8" s="11">
        <v>36</v>
      </c>
      <c r="AA8" s="11">
        <v>119</v>
      </c>
      <c r="AB8" s="11">
        <v>103</v>
      </c>
      <c r="AC8" s="11">
        <v>46</v>
      </c>
      <c r="AD8" s="11">
        <v>27</v>
      </c>
      <c r="AE8" s="11"/>
      <c r="AF8" s="11">
        <v>400</v>
      </c>
      <c r="AG8" s="11">
        <v>169</v>
      </c>
      <c r="AH8" s="11">
        <v>94</v>
      </c>
      <c r="AI8" s="11">
        <v>83</v>
      </c>
      <c r="AJ8" s="11">
        <v>174</v>
      </c>
      <c r="AK8" s="11"/>
      <c r="AL8" s="11">
        <v>276</v>
      </c>
      <c r="AM8" s="11">
        <v>266</v>
      </c>
      <c r="AN8" s="11">
        <v>263</v>
      </c>
      <c r="AO8" s="11">
        <v>115</v>
      </c>
      <c r="AP8" s="11">
        <v>20</v>
      </c>
      <c r="AQ8" s="11"/>
      <c r="AR8" s="11">
        <v>175</v>
      </c>
      <c r="AS8" s="11"/>
      <c r="AT8" s="11">
        <v>81</v>
      </c>
      <c r="AU8" s="11"/>
      <c r="AV8" s="11">
        <v>101</v>
      </c>
      <c r="AW8" s="11"/>
      <c r="AX8" s="11">
        <v>69</v>
      </c>
      <c r="AY8" s="11">
        <v>304</v>
      </c>
      <c r="AZ8" s="11"/>
      <c r="BA8" s="11">
        <v>354</v>
      </c>
      <c r="BB8" s="11">
        <v>481</v>
      </c>
    </row>
    <row r="9" spans="2:54">
      <c r="B9" s="18" t="s">
        <v>216</v>
      </c>
      <c r="C9" s="17">
        <v>5.5809536193084298E-2</v>
      </c>
      <c r="D9" s="17">
        <v>7.3306589397805003E-2</v>
      </c>
      <c r="E9" s="17">
        <v>3.7878170238035198E-2</v>
      </c>
      <c r="F9" s="17"/>
      <c r="G9" s="17">
        <v>6.0613550633721397E-2</v>
      </c>
      <c r="H9" s="17">
        <v>8.3265884354731604E-2</v>
      </c>
      <c r="I9" s="17">
        <v>6.3722639892817998E-2</v>
      </c>
      <c r="J9" s="17">
        <v>7.3685393439214097E-2</v>
      </c>
      <c r="K9" s="17">
        <v>2.3104959012695301E-2</v>
      </c>
      <c r="L9" s="17">
        <v>3.0066881623455801E-2</v>
      </c>
      <c r="M9" s="17"/>
      <c r="N9" s="17">
        <v>8.2947173739169794E-2</v>
      </c>
      <c r="O9" s="17">
        <v>3.8601450036029598E-2</v>
      </c>
      <c r="P9" s="17">
        <v>4.0906367296750297E-2</v>
      </c>
      <c r="Q9" s="17">
        <v>5.9954422782827602E-2</v>
      </c>
      <c r="R9" s="17"/>
      <c r="S9" s="17">
        <v>9.3136566832403803E-2</v>
      </c>
      <c r="T9" s="17">
        <v>3.8595962337441198E-2</v>
      </c>
      <c r="U9" s="17">
        <v>1.85541118324835E-2</v>
      </c>
      <c r="V9" s="17">
        <v>7.7353405869233699E-2</v>
      </c>
      <c r="W9" s="17">
        <v>3.9005692603782199E-2</v>
      </c>
      <c r="X9" s="17">
        <v>2.99376347490126E-2</v>
      </c>
      <c r="Y9" s="17">
        <v>3.3684337401971701E-2</v>
      </c>
      <c r="Z9" s="17">
        <v>6.17336599729379E-2</v>
      </c>
      <c r="AA9" s="17">
        <v>8.1412322858868694E-2</v>
      </c>
      <c r="AB9" s="17">
        <v>3.99940049542193E-2</v>
      </c>
      <c r="AC9" s="17">
        <v>0.112896304851338</v>
      </c>
      <c r="AD9" s="17">
        <v>0</v>
      </c>
      <c r="AE9" s="17"/>
      <c r="AF9" s="17">
        <v>0.117325562558709</v>
      </c>
      <c r="AG9" s="17">
        <v>1.40325360919928E-2</v>
      </c>
      <c r="AH9" s="17">
        <v>1.7390979716365398E-2</v>
      </c>
      <c r="AI9" s="17">
        <v>1.0310179801060601E-2</v>
      </c>
      <c r="AJ9" s="17">
        <v>2.15587434851656E-2</v>
      </c>
      <c r="AK9" s="17"/>
      <c r="AL9" s="17">
        <v>4.6704398396553E-2</v>
      </c>
      <c r="AM9" s="17">
        <v>2.78486100795752E-2</v>
      </c>
      <c r="AN9" s="17">
        <v>7.8155477329587206E-2</v>
      </c>
      <c r="AO9" s="17">
        <v>7.1174180352728406E-2</v>
      </c>
      <c r="AP9" s="17">
        <v>0.224926420579629</v>
      </c>
      <c r="AQ9" s="17"/>
      <c r="AR9" s="17">
        <v>0.14118966032615601</v>
      </c>
      <c r="AS9" s="17"/>
      <c r="AT9" s="17">
        <v>0.134907210055528</v>
      </c>
      <c r="AU9" s="17"/>
      <c r="AV9" s="17">
        <v>0.14437229743171501</v>
      </c>
      <c r="AW9" s="17"/>
      <c r="AX9" s="17">
        <v>5.4983663508043998E-2</v>
      </c>
      <c r="AY9" s="17">
        <v>0.13669800761154</v>
      </c>
      <c r="AZ9" s="17"/>
      <c r="BA9" s="17">
        <v>2.3119668854275501E-2</v>
      </c>
      <c r="BB9" s="17">
        <v>8.4066512655337197E-2</v>
      </c>
    </row>
    <row r="10" spans="2:54">
      <c r="B10" s="18" t="s">
        <v>217</v>
      </c>
      <c r="C10" s="17">
        <v>0.247134711185446</v>
      </c>
      <c r="D10" s="17">
        <v>0.28239303125708098</v>
      </c>
      <c r="E10" s="17">
        <v>0.20599849801832601</v>
      </c>
      <c r="F10" s="17"/>
      <c r="G10" s="17">
        <v>0.35709805718563198</v>
      </c>
      <c r="H10" s="17">
        <v>0.29915314135925097</v>
      </c>
      <c r="I10" s="17">
        <v>0.27536830624311298</v>
      </c>
      <c r="J10" s="17">
        <v>0.22235736556410399</v>
      </c>
      <c r="K10" s="17">
        <v>0.18481604699789</v>
      </c>
      <c r="L10" s="17">
        <v>0.16367893663328401</v>
      </c>
      <c r="M10" s="17"/>
      <c r="N10" s="17">
        <v>0.32104356671642098</v>
      </c>
      <c r="O10" s="17">
        <v>0.21606529188656101</v>
      </c>
      <c r="P10" s="17">
        <v>0.24002537415477601</v>
      </c>
      <c r="Q10" s="17">
        <v>0.21226198618237599</v>
      </c>
      <c r="R10" s="17"/>
      <c r="S10" s="17">
        <v>0.36568759512219401</v>
      </c>
      <c r="T10" s="17">
        <v>0.16384349778063301</v>
      </c>
      <c r="U10" s="17">
        <v>0.227431992667952</v>
      </c>
      <c r="V10" s="17">
        <v>0.243538467067628</v>
      </c>
      <c r="W10" s="17">
        <v>0.15155761900914699</v>
      </c>
      <c r="X10" s="17">
        <v>0.188867159068623</v>
      </c>
      <c r="Y10" s="17">
        <v>0.263528150373248</v>
      </c>
      <c r="Z10" s="17">
        <v>0.215723519482936</v>
      </c>
      <c r="AA10" s="17">
        <v>0.25886552410870001</v>
      </c>
      <c r="AB10" s="17">
        <v>0.284654870146692</v>
      </c>
      <c r="AC10" s="17">
        <v>0.23409710067370201</v>
      </c>
      <c r="AD10" s="17">
        <v>0.31934410799277102</v>
      </c>
      <c r="AE10" s="17"/>
      <c r="AF10" s="17">
        <v>0.40249210893472398</v>
      </c>
      <c r="AG10" s="17">
        <v>0.13217471835997699</v>
      </c>
      <c r="AH10" s="17">
        <v>0.29089821130745902</v>
      </c>
      <c r="AI10" s="17">
        <v>0.25712897751993202</v>
      </c>
      <c r="AJ10" s="17">
        <v>8.9624898225647801E-2</v>
      </c>
      <c r="AK10" s="17"/>
      <c r="AL10" s="17">
        <v>0.178716191941447</v>
      </c>
      <c r="AM10" s="17">
        <v>0.18697758550301699</v>
      </c>
      <c r="AN10" s="17">
        <v>0.33795020534384501</v>
      </c>
      <c r="AO10" s="17">
        <v>0.35571161070949903</v>
      </c>
      <c r="AP10" s="17">
        <v>0.36395741810578403</v>
      </c>
      <c r="AQ10" s="17"/>
      <c r="AR10" s="17">
        <v>0.33655099774099201</v>
      </c>
      <c r="AS10" s="17"/>
      <c r="AT10" s="17">
        <v>0.21122520493869601</v>
      </c>
      <c r="AU10" s="17"/>
      <c r="AV10" s="17">
        <v>0.43195544229666899</v>
      </c>
      <c r="AW10" s="17"/>
      <c r="AX10" s="17">
        <v>0.27700686484717801</v>
      </c>
      <c r="AY10" s="17">
        <v>0.35042569250667799</v>
      </c>
      <c r="AZ10" s="17"/>
      <c r="BA10" s="17">
        <v>0.15615228744040199</v>
      </c>
      <c r="BB10" s="17">
        <v>0.30484395747201098</v>
      </c>
    </row>
    <row r="11" spans="2:54">
      <c r="B11" s="18" t="s">
        <v>218</v>
      </c>
      <c r="C11" s="17">
        <v>0.24771173467865801</v>
      </c>
      <c r="D11" s="17">
        <v>0.224597949265226</v>
      </c>
      <c r="E11" s="17">
        <v>0.27401835502170202</v>
      </c>
      <c r="F11" s="17"/>
      <c r="G11" s="17">
        <v>0.21712986017296401</v>
      </c>
      <c r="H11" s="17">
        <v>0.232999334105815</v>
      </c>
      <c r="I11" s="17">
        <v>0.235706552314185</v>
      </c>
      <c r="J11" s="17">
        <v>0.25709564017308401</v>
      </c>
      <c r="K11" s="17">
        <v>0.30275535085910199</v>
      </c>
      <c r="L11" s="17">
        <v>0.24636085735487601</v>
      </c>
      <c r="M11" s="17"/>
      <c r="N11" s="17">
        <v>0.24325886393500401</v>
      </c>
      <c r="O11" s="17">
        <v>0.248525369891583</v>
      </c>
      <c r="P11" s="17">
        <v>0.23562732062289099</v>
      </c>
      <c r="Q11" s="17">
        <v>0.25106496189117999</v>
      </c>
      <c r="R11" s="17"/>
      <c r="S11" s="17">
        <v>0.23001006696545401</v>
      </c>
      <c r="T11" s="17">
        <v>0.280115284244011</v>
      </c>
      <c r="U11" s="17">
        <v>0.23532731481114599</v>
      </c>
      <c r="V11" s="17">
        <v>0.25540105834264099</v>
      </c>
      <c r="W11" s="17">
        <v>0.21150372458050401</v>
      </c>
      <c r="X11" s="17">
        <v>0.28554104751588599</v>
      </c>
      <c r="Y11" s="17">
        <v>0.22589883314571099</v>
      </c>
      <c r="Z11" s="17">
        <v>0.16550576632165501</v>
      </c>
      <c r="AA11" s="17">
        <v>0.26625950999637898</v>
      </c>
      <c r="AB11" s="17">
        <v>0.19423475139900101</v>
      </c>
      <c r="AC11" s="17">
        <v>0.339170223134098</v>
      </c>
      <c r="AD11" s="17">
        <v>0.30741795346613399</v>
      </c>
      <c r="AE11" s="17"/>
      <c r="AF11" s="17">
        <v>0.23117638841784099</v>
      </c>
      <c r="AG11" s="17">
        <v>0.27861416551851897</v>
      </c>
      <c r="AH11" s="17">
        <v>0.26681988984440702</v>
      </c>
      <c r="AI11" s="17">
        <v>0.27964803477783101</v>
      </c>
      <c r="AJ11" s="17">
        <v>0.16235237448813999</v>
      </c>
      <c r="AK11" s="17"/>
      <c r="AL11" s="17">
        <v>0.26428560620853703</v>
      </c>
      <c r="AM11" s="17">
        <v>0.30324679394965798</v>
      </c>
      <c r="AN11" s="17">
        <v>0.22597036493227701</v>
      </c>
      <c r="AO11" s="17">
        <v>0.196233985573461</v>
      </c>
      <c r="AP11" s="17">
        <v>0.19327538548280401</v>
      </c>
      <c r="AQ11" s="17"/>
      <c r="AR11" s="17">
        <v>0.16505860966771499</v>
      </c>
      <c r="AS11" s="17"/>
      <c r="AT11" s="17">
        <v>0.13205040219700601</v>
      </c>
      <c r="AU11" s="17"/>
      <c r="AV11" s="17">
        <v>0.16881154898262801</v>
      </c>
      <c r="AW11" s="17"/>
      <c r="AX11" s="17">
        <v>0.25243242028699397</v>
      </c>
      <c r="AY11" s="17">
        <v>0.22308685667769301</v>
      </c>
      <c r="AZ11" s="17"/>
      <c r="BA11" s="17">
        <v>0.260798325221339</v>
      </c>
      <c r="BB11" s="17">
        <v>0.22524579859173099</v>
      </c>
    </row>
    <row r="12" spans="2:54">
      <c r="B12" s="18" t="s">
        <v>219</v>
      </c>
      <c r="C12" s="17">
        <v>0.32035404007197799</v>
      </c>
      <c r="D12" s="17">
        <v>0.29421157991730301</v>
      </c>
      <c r="E12" s="17">
        <v>0.34838704921904901</v>
      </c>
      <c r="F12" s="17"/>
      <c r="G12" s="17">
        <v>0.30047382645461002</v>
      </c>
      <c r="H12" s="17">
        <v>0.30084675962283902</v>
      </c>
      <c r="I12" s="17">
        <v>0.28757859734063301</v>
      </c>
      <c r="J12" s="17">
        <v>0.36033172399458402</v>
      </c>
      <c r="K12" s="17">
        <v>0.31327958730906802</v>
      </c>
      <c r="L12" s="17">
        <v>0.346429323855028</v>
      </c>
      <c r="M12" s="17"/>
      <c r="N12" s="17">
        <v>0.25086326891954702</v>
      </c>
      <c r="O12" s="17">
        <v>0.355261590401238</v>
      </c>
      <c r="P12" s="17">
        <v>0.34595005828425202</v>
      </c>
      <c r="Q12" s="17">
        <v>0.33621163062658399</v>
      </c>
      <c r="R12" s="17"/>
      <c r="S12" s="17">
        <v>0.25652019999890502</v>
      </c>
      <c r="T12" s="17">
        <v>0.331880991288307</v>
      </c>
      <c r="U12" s="17">
        <v>0.38282908954123601</v>
      </c>
      <c r="V12" s="17">
        <v>0.36172130300295702</v>
      </c>
      <c r="W12" s="17">
        <v>0.34574316979451403</v>
      </c>
      <c r="X12" s="17">
        <v>0.323241007957565</v>
      </c>
      <c r="Y12" s="17">
        <v>0.30654765871606299</v>
      </c>
      <c r="Z12" s="17">
        <v>0.36682091449707099</v>
      </c>
      <c r="AA12" s="17">
        <v>0.303262928351474</v>
      </c>
      <c r="AB12" s="17">
        <v>0.38618392742126101</v>
      </c>
      <c r="AC12" s="17">
        <v>0.204023227512168</v>
      </c>
      <c r="AD12" s="17">
        <v>0.20431914485775499</v>
      </c>
      <c r="AE12" s="17"/>
      <c r="AF12" s="17">
        <v>0.19779460523113501</v>
      </c>
      <c r="AG12" s="17">
        <v>0.354409976547292</v>
      </c>
      <c r="AH12" s="17">
        <v>0.35492561841308201</v>
      </c>
      <c r="AI12" s="17">
        <v>0.374336049573053</v>
      </c>
      <c r="AJ12" s="17">
        <v>0.46967721465143702</v>
      </c>
      <c r="AK12" s="17"/>
      <c r="AL12" s="17">
        <v>0.34857077538857201</v>
      </c>
      <c r="AM12" s="17">
        <v>0.38989534830227601</v>
      </c>
      <c r="AN12" s="17">
        <v>0.23750876520898001</v>
      </c>
      <c r="AO12" s="17">
        <v>0.28470640858269602</v>
      </c>
      <c r="AP12" s="17">
        <v>0.12791771572569399</v>
      </c>
      <c r="AQ12" s="17"/>
      <c r="AR12" s="17">
        <v>0.278440742076346</v>
      </c>
      <c r="AS12" s="17"/>
      <c r="AT12" s="17">
        <v>0.42495919686049</v>
      </c>
      <c r="AU12" s="17"/>
      <c r="AV12" s="17">
        <v>0.168031226698479</v>
      </c>
      <c r="AW12" s="17"/>
      <c r="AX12" s="17">
        <v>0.35407011547517597</v>
      </c>
      <c r="AY12" s="17">
        <v>0.23397677575867201</v>
      </c>
      <c r="AZ12" s="17"/>
      <c r="BA12" s="17">
        <v>0.35585008387352601</v>
      </c>
      <c r="BB12" s="17">
        <v>0.29423219051100402</v>
      </c>
    </row>
    <row r="13" spans="2:54">
      <c r="B13" s="18" t="s">
        <v>220</v>
      </c>
      <c r="C13" s="19">
        <v>0.12898997787083299</v>
      </c>
      <c r="D13" s="19">
        <v>0.12549085016258399</v>
      </c>
      <c r="E13" s="19">
        <v>0.133717927502888</v>
      </c>
      <c r="F13" s="19"/>
      <c r="G13" s="19">
        <v>6.4684705553072597E-2</v>
      </c>
      <c r="H13" s="19">
        <v>8.3734880557363306E-2</v>
      </c>
      <c r="I13" s="19">
        <v>0.137623904209251</v>
      </c>
      <c r="J13" s="19">
        <v>8.6529876829013905E-2</v>
      </c>
      <c r="K13" s="19">
        <v>0.17604405582124499</v>
      </c>
      <c r="L13" s="19">
        <v>0.21346400053335601</v>
      </c>
      <c r="M13" s="19"/>
      <c r="N13" s="19">
        <v>0.101887126689859</v>
      </c>
      <c r="O13" s="19">
        <v>0.14154629778458799</v>
      </c>
      <c r="P13" s="19">
        <v>0.137490879641331</v>
      </c>
      <c r="Q13" s="19">
        <v>0.14050699851703299</v>
      </c>
      <c r="R13" s="19"/>
      <c r="S13" s="19">
        <v>5.4645571081043003E-2</v>
      </c>
      <c r="T13" s="19">
        <v>0.18556426434960699</v>
      </c>
      <c r="U13" s="19">
        <v>0.13585749114718201</v>
      </c>
      <c r="V13" s="19">
        <v>6.1985765717540699E-2</v>
      </c>
      <c r="W13" s="19">
        <v>0.25218979401205299</v>
      </c>
      <c r="X13" s="19">
        <v>0.172413150708913</v>
      </c>
      <c r="Y13" s="19">
        <v>0.170341020363007</v>
      </c>
      <c r="Z13" s="19">
        <v>0.1902161397254</v>
      </c>
      <c r="AA13" s="19">
        <v>9.0199714684579005E-2</v>
      </c>
      <c r="AB13" s="19">
        <v>9.4932446078827004E-2</v>
      </c>
      <c r="AC13" s="19">
        <v>0.109813143828694</v>
      </c>
      <c r="AD13" s="19">
        <v>0.16891879368333901</v>
      </c>
      <c r="AE13" s="19"/>
      <c r="AF13" s="19">
        <v>5.1211334857591703E-2</v>
      </c>
      <c r="AG13" s="19">
        <v>0.22076860348221899</v>
      </c>
      <c r="AH13" s="19">
        <v>6.9965300718687007E-2</v>
      </c>
      <c r="AI13" s="19">
        <v>7.8576758328123594E-2</v>
      </c>
      <c r="AJ13" s="19">
        <v>0.25678676914960902</v>
      </c>
      <c r="AK13" s="19"/>
      <c r="AL13" s="19">
        <v>0.161723028064892</v>
      </c>
      <c r="AM13" s="19">
        <v>9.2031662165473399E-2</v>
      </c>
      <c r="AN13" s="19">
        <v>0.12041518718531</v>
      </c>
      <c r="AO13" s="19">
        <v>9.2173814781615696E-2</v>
      </c>
      <c r="AP13" s="19">
        <v>8.9923060106088096E-2</v>
      </c>
      <c r="AQ13" s="19"/>
      <c r="AR13" s="19">
        <v>7.8759990188790902E-2</v>
      </c>
      <c r="AS13" s="19"/>
      <c r="AT13" s="19">
        <v>9.6857985948278894E-2</v>
      </c>
      <c r="AU13" s="19"/>
      <c r="AV13" s="19">
        <v>8.6829484590509598E-2</v>
      </c>
      <c r="AW13" s="19"/>
      <c r="AX13" s="19">
        <v>6.15069358826087E-2</v>
      </c>
      <c r="AY13" s="19">
        <v>5.5812667445417602E-2</v>
      </c>
      <c r="AZ13" s="19"/>
      <c r="BA13" s="19">
        <v>0.204079634610458</v>
      </c>
      <c r="BB13" s="19">
        <v>9.1611540769916303E-2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2:H18"/>
  <sheetViews>
    <sheetView showGridLines="0" workbookViewId="0">
      <pane xSplit="2" topLeftCell="C1" activePane="topRight" state="frozen"/>
      <selection pane="topRight"/>
    </sheetView>
  </sheetViews>
  <sheetFormatPr defaultColWidth="11.5703125" defaultRowHeight="14.45"/>
  <cols>
    <col min="2" max="2" width="25.7109375" customWidth="1"/>
    <col min="3" max="8" width="20.7109375" customWidth="1"/>
  </cols>
  <sheetData>
    <row r="2" spans="2:8" ht="40.15" customHeight="1">
      <c r="D2" s="36" t="s">
        <v>474</v>
      </c>
      <c r="E2" s="37"/>
      <c r="F2" s="37"/>
      <c r="G2" s="37"/>
      <c r="H2" s="37"/>
    </row>
    <row r="6" spans="2:8" ht="49.9" customHeight="1">
      <c r="B6" s="20" t="s">
        <v>43</v>
      </c>
      <c r="C6" s="20" t="s">
        <v>466</v>
      </c>
      <c r="D6" s="20" t="s">
        <v>467</v>
      </c>
      <c r="E6" s="20" t="s">
        <v>468</v>
      </c>
      <c r="F6" s="20" t="s">
        <v>469</v>
      </c>
      <c r="G6" s="20" t="s">
        <v>470</v>
      </c>
    </row>
    <row r="7" spans="2:8">
      <c r="B7" s="18" t="s">
        <v>216</v>
      </c>
      <c r="C7" s="17">
        <v>9.1674929968001098E-2</v>
      </c>
      <c r="D7" s="17">
        <v>0.12707529966754399</v>
      </c>
      <c r="E7" s="17">
        <v>0.17597655024116701</v>
      </c>
      <c r="F7" s="17">
        <v>0.115362948104654</v>
      </c>
      <c r="G7" s="17">
        <v>5.4875882310877297E-2</v>
      </c>
    </row>
    <row r="8" spans="2:8">
      <c r="B8" s="18" t="s">
        <v>217</v>
      </c>
      <c r="C8" s="17">
        <v>0.30043357767804002</v>
      </c>
      <c r="D8" s="17">
        <v>0.31374496869179602</v>
      </c>
      <c r="E8" s="17">
        <v>0.37855961660471399</v>
      </c>
      <c r="F8" s="17">
        <v>0.32852834505508999</v>
      </c>
      <c r="G8" s="17">
        <v>0.25033599231028297</v>
      </c>
    </row>
    <row r="9" spans="2:8">
      <c r="B9" s="18" t="s">
        <v>218</v>
      </c>
      <c r="C9" s="17">
        <v>0.26152563739087697</v>
      </c>
      <c r="D9" s="17">
        <v>0.23348287276982199</v>
      </c>
      <c r="E9" s="17">
        <v>0.19387152327857701</v>
      </c>
      <c r="F9" s="17">
        <v>0.26090937076811799</v>
      </c>
      <c r="G9" s="17">
        <v>0.269422341125791</v>
      </c>
    </row>
    <row r="10" spans="2:8">
      <c r="B10" s="18" t="s">
        <v>219</v>
      </c>
      <c r="C10" s="17">
        <v>0.23323698002026799</v>
      </c>
      <c r="D10" s="17">
        <v>0.214785671967298</v>
      </c>
      <c r="E10" s="17">
        <v>0.16547901201210799</v>
      </c>
      <c r="F10" s="17">
        <v>0.18737448914889199</v>
      </c>
      <c r="G10" s="17">
        <v>0.30491562844423797</v>
      </c>
    </row>
    <row r="11" spans="2:8">
      <c r="B11" s="18" t="s">
        <v>220</v>
      </c>
      <c r="C11" s="17">
        <v>0.113128874942815</v>
      </c>
      <c r="D11" s="17">
        <v>0.11091118690354</v>
      </c>
      <c r="E11" s="17">
        <v>8.6113297863434093E-2</v>
      </c>
      <c r="F11" s="17">
        <v>0.107824846923246</v>
      </c>
      <c r="G11" s="17">
        <v>0.12045015580881201</v>
      </c>
    </row>
    <row r="12" spans="2:8">
      <c r="B12" s="16" t="s">
        <v>31</v>
      </c>
      <c r="C12" s="16"/>
      <c r="D12" s="16"/>
      <c r="E12" s="16"/>
      <c r="F12" s="16"/>
      <c r="G12" s="16"/>
    </row>
    <row r="13" spans="2:8">
      <c r="B13" t="s">
        <v>456</v>
      </c>
    </row>
    <row r="14" spans="2:8">
      <c r="B14" t="s">
        <v>457</v>
      </c>
    </row>
    <row r="18" spans="2:2">
      <c r="B18"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240</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1042</v>
      </c>
      <c r="D7" s="10">
        <v>487</v>
      </c>
      <c r="E7" s="10">
        <v>552</v>
      </c>
      <c r="F7" s="10"/>
      <c r="G7" s="10">
        <v>137</v>
      </c>
      <c r="H7" s="10">
        <v>180</v>
      </c>
      <c r="I7" s="10">
        <v>181</v>
      </c>
      <c r="J7" s="10">
        <v>131</v>
      </c>
      <c r="K7" s="10">
        <v>167</v>
      </c>
      <c r="L7" s="10">
        <v>245</v>
      </c>
      <c r="M7" s="10"/>
      <c r="N7" s="10">
        <v>306</v>
      </c>
      <c r="O7" s="10">
        <v>259</v>
      </c>
      <c r="P7" s="10">
        <v>198</v>
      </c>
      <c r="Q7" s="10">
        <v>270</v>
      </c>
      <c r="R7" s="10"/>
      <c r="S7" s="10">
        <v>132</v>
      </c>
      <c r="T7" s="10">
        <v>182</v>
      </c>
      <c r="U7" s="10">
        <v>106</v>
      </c>
      <c r="V7" s="10">
        <v>59</v>
      </c>
      <c r="W7" s="10">
        <v>72</v>
      </c>
      <c r="X7" s="10">
        <v>118</v>
      </c>
      <c r="Y7" s="10">
        <v>74</v>
      </c>
      <c r="Z7" s="10">
        <v>45</v>
      </c>
      <c r="AA7" s="10">
        <v>108</v>
      </c>
      <c r="AB7" s="10">
        <v>71</v>
      </c>
      <c r="AC7" s="10">
        <v>47</v>
      </c>
      <c r="AD7" s="10">
        <v>28</v>
      </c>
      <c r="AE7" s="10"/>
      <c r="AF7" s="10">
        <v>337</v>
      </c>
      <c r="AG7" s="10">
        <v>180</v>
      </c>
      <c r="AH7" s="10">
        <v>86</v>
      </c>
      <c r="AI7" s="10">
        <v>68</v>
      </c>
      <c r="AJ7" s="10">
        <v>169</v>
      </c>
      <c r="AK7" s="10"/>
      <c r="AL7" s="10">
        <v>252</v>
      </c>
      <c r="AM7" s="10">
        <v>217</v>
      </c>
      <c r="AN7" s="10">
        <v>275</v>
      </c>
      <c r="AO7" s="10">
        <v>121</v>
      </c>
      <c r="AP7" s="10">
        <v>28</v>
      </c>
      <c r="AQ7" s="10"/>
      <c r="AR7" s="10">
        <v>140</v>
      </c>
      <c r="AS7" s="10"/>
      <c r="AT7" s="10">
        <v>55</v>
      </c>
      <c r="AU7" s="10"/>
      <c r="AV7" s="10">
        <v>82</v>
      </c>
      <c r="AW7" s="10"/>
      <c r="AX7" s="10">
        <v>52</v>
      </c>
      <c r="AY7" s="10">
        <v>249</v>
      </c>
      <c r="AZ7" s="10"/>
      <c r="BA7" s="10">
        <v>357</v>
      </c>
      <c r="BB7" s="10">
        <v>418</v>
      </c>
    </row>
    <row r="8" spans="2:54" ht="30" customHeight="1">
      <c r="B8" s="11" t="s">
        <v>84</v>
      </c>
      <c r="C8" s="11">
        <v>1033</v>
      </c>
      <c r="D8" s="11">
        <v>487</v>
      </c>
      <c r="E8" s="11">
        <v>544</v>
      </c>
      <c r="F8" s="11"/>
      <c r="G8" s="11">
        <v>140</v>
      </c>
      <c r="H8" s="11">
        <v>171</v>
      </c>
      <c r="I8" s="11">
        <v>178</v>
      </c>
      <c r="J8" s="11">
        <v>165</v>
      </c>
      <c r="K8" s="11">
        <v>150</v>
      </c>
      <c r="L8" s="11">
        <v>228</v>
      </c>
      <c r="M8" s="11"/>
      <c r="N8" s="11">
        <v>283</v>
      </c>
      <c r="O8" s="11">
        <v>248</v>
      </c>
      <c r="P8" s="11">
        <v>225</v>
      </c>
      <c r="Q8" s="11">
        <v>269</v>
      </c>
      <c r="R8" s="11"/>
      <c r="S8" s="11">
        <v>130</v>
      </c>
      <c r="T8" s="11">
        <v>153</v>
      </c>
      <c r="U8" s="11">
        <v>89</v>
      </c>
      <c r="V8" s="11">
        <v>79</v>
      </c>
      <c r="W8" s="11">
        <v>76</v>
      </c>
      <c r="X8" s="11">
        <v>99</v>
      </c>
      <c r="Y8" s="11">
        <v>76</v>
      </c>
      <c r="Z8" s="11">
        <v>48</v>
      </c>
      <c r="AA8" s="11">
        <v>108</v>
      </c>
      <c r="AB8" s="11">
        <v>90</v>
      </c>
      <c r="AC8" s="11">
        <v>49</v>
      </c>
      <c r="AD8" s="11">
        <v>35</v>
      </c>
      <c r="AE8" s="11"/>
      <c r="AF8" s="11">
        <v>335</v>
      </c>
      <c r="AG8" s="11">
        <v>168</v>
      </c>
      <c r="AH8" s="11">
        <v>86</v>
      </c>
      <c r="AI8" s="11">
        <v>67</v>
      </c>
      <c r="AJ8" s="11">
        <v>171</v>
      </c>
      <c r="AK8" s="11"/>
      <c r="AL8" s="11">
        <v>256</v>
      </c>
      <c r="AM8" s="11">
        <v>218</v>
      </c>
      <c r="AN8" s="11">
        <v>266</v>
      </c>
      <c r="AO8" s="11">
        <v>116</v>
      </c>
      <c r="AP8" s="11">
        <v>25</v>
      </c>
      <c r="AQ8" s="11"/>
      <c r="AR8" s="11">
        <v>136</v>
      </c>
      <c r="AS8" s="11"/>
      <c r="AT8" s="11">
        <v>55</v>
      </c>
      <c r="AU8" s="11"/>
      <c r="AV8" s="11">
        <v>80</v>
      </c>
      <c r="AW8" s="11"/>
      <c r="AX8" s="11">
        <v>51</v>
      </c>
      <c r="AY8" s="11">
        <v>245</v>
      </c>
      <c r="AZ8" s="11"/>
      <c r="BA8" s="11">
        <v>347</v>
      </c>
      <c r="BB8" s="11">
        <v>413</v>
      </c>
    </row>
    <row r="9" spans="2:54">
      <c r="B9" s="18" t="s">
        <v>216</v>
      </c>
      <c r="C9" s="17">
        <v>9.1674929968001098E-2</v>
      </c>
      <c r="D9" s="17">
        <v>0.126685920266038</v>
      </c>
      <c r="E9" s="17">
        <v>6.0755816648190401E-2</v>
      </c>
      <c r="F9" s="17"/>
      <c r="G9" s="17">
        <v>9.9006106079573095E-2</v>
      </c>
      <c r="H9" s="17">
        <v>0.18355765292791301</v>
      </c>
      <c r="I9" s="17">
        <v>9.6843507260107695E-2</v>
      </c>
      <c r="J9" s="17">
        <v>6.4018478307913004E-2</v>
      </c>
      <c r="K9" s="17">
        <v>6.4514019147474705E-2</v>
      </c>
      <c r="L9" s="17">
        <v>5.2354183249412899E-2</v>
      </c>
      <c r="M9" s="17"/>
      <c r="N9" s="17">
        <v>0.13250366538744299</v>
      </c>
      <c r="O9" s="17">
        <v>5.4836783082327499E-2</v>
      </c>
      <c r="P9" s="17">
        <v>9.47542262990968E-2</v>
      </c>
      <c r="Q9" s="17">
        <v>8.2906570287617706E-2</v>
      </c>
      <c r="R9" s="17"/>
      <c r="S9" s="17">
        <v>0.19885722550290399</v>
      </c>
      <c r="T9" s="17">
        <v>7.6719884700884505E-2</v>
      </c>
      <c r="U9" s="17">
        <v>5.98534323763633E-2</v>
      </c>
      <c r="V9" s="17">
        <v>0.117874932742893</v>
      </c>
      <c r="W9" s="17">
        <v>0.101515181782091</v>
      </c>
      <c r="X9" s="17">
        <v>5.6962959659921701E-2</v>
      </c>
      <c r="Y9" s="17">
        <v>8.1855880390993799E-2</v>
      </c>
      <c r="Z9" s="17">
        <v>6.3392056505097494E-2</v>
      </c>
      <c r="AA9" s="17">
        <v>8.1703933437714801E-2</v>
      </c>
      <c r="AB9" s="17">
        <v>6.94987155391356E-2</v>
      </c>
      <c r="AC9" s="17">
        <v>7.8393351838347697E-2</v>
      </c>
      <c r="AD9" s="17">
        <v>2.36478476306911E-2</v>
      </c>
      <c r="AE9" s="17"/>
      <c r="AF9" s="17">
        <v>0.16094616465184899</v>
      </c>
      <c r="AG9" s="17">
        <v>7.70206733579262E-2</v>
      </c>
      <c r="AH9" s="17">
        <v>6.9847172026935203E-2</v>
      </c>
      <c r="AI9" s="17">
        <v>5.4784653669929802E-2</v>
      </c>
      <c r="AJ9" s="17">
        <v>5.62056668085711E-2</v>
      </c>
      <c r="AK9" s="17"/>
      <c r="AL9" s="17">
        <v>5.7332946120884402E-2</v>
      </c>
      <c r="AM9" s="17">
        <v>4.9549552997242598E-2</v>
      </c>
      <c r="AN9" s="17">
        <v>9.5241045493695498E-2</v>
      </c>
      <c r="AO9" s="17">
        <v>0.18619473091189101</v>
      </c>
      <c r="AP9" s="17">
        <v>0.24418495582264199</v>
      </c>
      <c r="AQ9" s="17"/>
      <c r="AR9" s="17">
        <v>0.19065913764667899</v>
      </c>
      <c r="AS9" s="17"/>
      <c r="AT9" s="17">
        <v>0.243355255017595</v>
      </c>
      <c r="AU9" s="17"/>
      <c r="AV9" s="17">
        <v>0.19431518424013899</v>
      </c>
      <c r="AW9" s="17"/>
      <c r="AX9" s="17">
        <v>0.17873968793009201</v>
      </c>
      <c r="AY9" s="17">
        <v>0.154867260114401</v>
      </c>
      <c r="AZ9" s="17"/>
      <c r="BA9" s="17">
        <v>6.7819542390225404E-2</v>
      </c>
      <c r="BB9" s="17">
        <v>0.111876603117505</v>
      </c>
    </row>
    <row r="10" spans="2:54">
      <c r="B10" s="18" t="s">
        <v>217</v>
      </c>
      <c r="C10" s="17">
        <v>0.30043357767804002</v>
      </c>
      <c r="D10" s="17">
        <v>0.32373029969177902</v>
      </c>
      <c r="E10" s="17">
        <v>0.28102871607785201</v>
      </c>
      <c r="F10" s="17"/>
      <c r="G10" s="17">
        <v>0.389017930261642</v>
      </c>
      <c r="H10" s="17">
        <v>0.33967893272308802</v>
      </c>
      <c r="I10" s="17">
        <v>0.28859199061896201</v>
      </c>
      <c r="J10" s="17">
        <v>0.33902599950717899</v>
      </c>
      <c r="K10" s="17">
        <v>0.28052440497290898</v>
      </c>
      <c r="L10" s="17">
        <v>0.21201915754994399</v>
      </c>
      <c r="M10" s="17"/>
      <c r="N10" s="17">
        <v>0.332405999293171</v>
      </c>
      <c r="O10" s="17">
        <v>0.29431867842072701</v>
      </c>
      <c r="P10" s="17">
        <v>0.31261830650432298</v>
      </c>
      <c r="Q10" s="17">
        <v>0.26851171324972101</v>
      </c>
      <c r="R10" s="17"/>
      <c r="S10" s="17">
        <v>0.325939108114146</v>
      </c>
      <c r="T10" s="17">
        <v>0.19052979458187699</v>
      </c>
      <c r="U10" s="17">
        <v>0.25519832779595802</v>
      </c>
      <c r="V10" s="17">
        <v>0.31882859538014102</v>
      </c>
      <c r="W10" s="17">
        <v>0.28473907547704402</v>
      </c>
      <c r="X10" s="17">
        <v>0.30510450690944302</v>
      </c>
      <c r="Y10" s="17">
        <v>0.28446499823262</v>
      </c>
      <c r="Z10" s="17">
        <v>0.38592253439577501</v>
      </c>
      <c r="AA10" s="17">
        <v>0.35141942554482403</v>
      </c>
      <c r="AB10" s="17">
        <v>0.402728733424286</v>
      </c>
      <c r="AC10" s="17">
        <v>0.38419602089822602</v>
      </c>
      <c r="AD10" s="17">
        <v>0.16078927241885199</v>
      </c>
      <c r="AE10" s="17"/>
      <c r="AF10" s="17">
        <v>0.41258916347443098</v>
      </c>
      <c r="AG10" s="17">
        <v>0.222190187880215</v>
      </c>
      <c r="AH10" s="17">
        <v>0.33631577549386799</v>
      </c>
      <c r="AI10" s="17">
        <v>0.35838163896318997</v>
      </c>
      <c r="AJ10" s="17">
        <v>0.18755242657452101</v>
      </c>
      <c r="AK10" s="17"/>
      <c r="AL10" s="17">
        <v>0.25523632673868701</v>
      </c>
      <c r="AM10" s="17">
        <v>0.33260663315600603</v>
      </c>
      <c r="AN10" s="17">
        <v>0.35541272346973701</v>
      </c>
      <c r="AO10" s="17">
        <v>0.34481906930439499</v>
      </c>
      <c r="AP10" s="17">
        <v>0.28003047550783899</v>
      </c>
      <c r="AQ10" s="17"/>
      <c r="AR10" s="17">
        <v>0.29602846404150202</v>
      </c>
      <c r="AS10" s="17"/>
      <c r="AT10" s="17">
        <v>0.32862385645403402</v>
      </c>
      <c r="AU10" s="17"/>
      <c r="AV10" s="17">
        <v>0.259671576335474</v>
      </c>
      <c r="AW10" s="17"/>
      <c r="AX10" s="17">
        <v>0.39633741233411501</v>
      </c>
      <c r="AY10" s="17">
        <v>0.38504201398889698</v>
      </c>
      <c r="AZ10" s="17"/>
      <c r="BA10" s="17">
        <v>0.23751713227233201</v>
      </c>
      <c r="BB10" s="17">
        <v>0.33352646569022198</v>
      </c>
    </row>
    <row r="11" spans="2:54">
      <c r="B11" s="18" t="s">
        <v>218</v>
      </c>
      <c r="C11" s="17">
        <v>0.26152563739087697</v>
      </c>
      <c r="D11" s="17">
        <v>0.21498416070982901</v>
      </c>
      <c r="E11" s="17">
        <v>0.30130797264835801</v>
      </c>
      <c r="F11" s="17"/>
      <c r="G11" s="17">
        <v>0.240957450246995</v>
      </c>
      <c r="H11" s="17">
        <v>0.20390560170191199</v>
      </c>
      <c r="I11" s="17">
        <v>0.27392278210531301</v>
      </c>
      <c r="J11" s="17">
        <v>0.31219821007878101</v>
      </c>
      <c r="K11" s="17">
        <v>0.25272711356277799</v>
      </c>
      <c r="L11" s="17">
        <v>0.27777190986163403</v>
      </c>
      <c r="M11" s="17"/>
      <c r="N11" s="17">
        <v>0.24219515848235201</v>
      </c>
      <c r="O11" s="17">
        <v>0.27200014073161199</v>
      </c>
      <c r="P11" s="17">
        <v>0.226012477051173</v>
      </c>
      <c r="Q11" s="17">
        <v>0.292535017772803</v>
      </c>
      <c r="R11" s="17"/>
      <c r="S11" s="17">
        <v>0.188392898467479</v>
      </c>
      <c r="T11" s="17">
        <v>0.34941105821482199</v>
      </c>
      <c r="U11" s="17">
        <v>0.27894104515579898</v>
      </c>
      <c r="V11" s="17">
        <v>0.21759714119061899</v>
      </c>
      <c r="W11" s="17">
        <v>0.24902088106193701</v>
      </c>
      <c r="X11" s="17">
        <v>0.29826826959299102</v>
      </c>
      <c r="Y11" s="17">
        <v>0.27157234525469398</v>
      </c>
      <c r="Z11" s="17">
        <v>0.225986392519199</v>
      </c>
      <c r="AA11" s="17">
        <v>0.21621578902102501</v>
      </c>
      <c r="AB11" s="17">
        <v>0.29228545529211702</v>
      </c>
      <c r="AC11" s="17">
        <v>0.23242852292687899</v>
      </c>
      <c r="AD11" s="17">
        <v>0.25421281007683399</v>
      </c>
      <c r="AE11" s="17"/>
      <c r="AF11" s="17">
        <v>0.22138237087900201</v>
      </c>
      <c r="AG11" s="17">
        <v>0.24559715301413301</v>
      </c>
      <c r="AH11" s="17">
        <v>0.31388178284894902</v>
      </c>
      <c r="AI11" s="17">
        <v>0.25763102239601099</v>
      </c>
      <c r="AJ11" s="17">
        <v>0.171420713431675</v>
      </c>
      <c r="AK11" s="17"/>
      <c r="AL11" s="17">
        <v>0.30243740696826998</v>
      </c>
      <c r="AM11" s="17">
        <v>0.23354183208775001</v>
      </c>
      <c r="AN11" s="17">
        <v>0.24907997159756201</v>
      </c>
      <c r="AO11" s="17">
        <v>0.237631322065017</v>
      </c>
      <c r="AP11" s="17">
        <v>0.28257319712343698</v>
      </c>
      <c r="AQ11" s="17"/>
      <c r="AR11" s="17">
        <v>0.26138984227018103</v>
      </c>
      <c r="AS11" s="17"/>
      <c r="AT11" s="17">
        <v>0.13859562911742199</v>
      </c>
      <c r="AU11" s="17"/>
      <c r="AV11" s="17">
        <v>0.29128230470739302</v>
      </c>
      <c r="AW11" s="17"/>
      <c r="AX11" s="17">
        <v>0.21148758050177199</v>
      </c>
      <c r="AY11" s="17">
        <v>0.23230273868718701</v>
      </c>
      <c r="AZ11" s="17"/>
      <c r="BA11" s="17">
        <v>0.24773051134490201</v>
      </c>
      <c r="BB11" s="17">
        <v>0.253983935392806</v>
      </c>
    </row>
    <row r="12" spans="2:54">
      <c r="B12" s="18" t="s">
        <v>219</v>
      </c>
      <c r="C12" s="17">
        <v>0.23323698002026799</v>
      </c>
      <c r="D12" s="17">
        <v>0.21819106130070501</v>
      </c>
      <c r="E12" s="17">
        <v>0.24616454846967301</v>
      </c>
      <c r="F12" s="17"/>
      <c r="G12" s="17">
        <v>0.19552267148959299</v>
      </c>
      <c r="H12" s="17">
        <v>0.21134540652946099</v>
      </c>
      <c r="I12" s="17">
        <v>0.242498238916449</v>
      </c>
      <c r="J12" s="17">
        <v>0.20497165519056801</v>
      </c>
      <c r="K12" s="17">
        <v>0.25885486200716801</v>
      </c>
      <c r="L12" s="17">
        <v>0.27013312024698299</v>
      </c>
      <c r="M12" s="17"/>
      <c r="N12" s="17">
        <v>0.18074186640988399</v>
      </c>
      <c r="O12" s="17">
        <v>0.26187902029609</v>
      </c>
      <c r="P12" s="17">
        <v>0.272342875828056</v>
      </c>
      <c r="Q12" s="17">
        <v>0.23015860436968799</v>
      </c>
      <c r="R12" s="17"/>
      <c r="S12" s="17">
        <v>0.14724938240424801</v>
      </c>
      <c r="T12" s="17">
        <v>0.27401554908332898</v>
      </c>
      <c r="U12" s="17">
        <v>0.26526928046068998</v>
      </c>
      <c r="V12" s="17">
        <v>0.21169361925725599</v>
      </c>
      <c r="W12" s="17">
        <v>0.25541753825170699</v>
      </c>
      <c r="X12" s="17">
        <v>0.25810464124923899</v>
      </c>
      <c r="Y12" s="17">
        <v>0.23098033057051101</v>
      </c>
      <c r="Z12" s="17">
        <v>0.19348593707712999</v>
      </c>
      <c r="AA12" s="17">
        <v>0.267597140557917</v>
      </c>
      <c r="AB12" s="17">
        <v>0.15666318163754001</v>
      </c>
      <c r="AC12" s="17">
        <v>0.171262790442954</v>
      </c>
      <c r="AD12" s="17">
        <v>0.46198497687404499</v>
      </c>
      <c r="AE12" s="17"/>
      <c r="AF12" s="17">
        <v>0.16416297506199001</v>
      </c>
      <c r="AG12" s="17">
        <v>0.28370918587397098</v>
      </c>
      <c r="AH12" s="17">
        <v>0.21205472364345199</v>
      </c>
      <c r="AI12" s="17">
        <v>0.273779557106616</v>
      </c>
      <c r="AJ12" s="17">
        <v>0.32261509080796802</v>
      </c>
      <c r="AK12" s="17"/>
      <c r="AL12" s="17">
        <v>0.2518519744121</v>
      </c>
      <c r="AM12" s="17">
        <v>0.275518631471942</v>
      </c>
      <c r="AN12" s="17">
        <v>0.20913083394020399</v>
      </c>
      <c r="AO12" s="17">
        <v>0.16735898239198799</v>
      </c>
      <c r="AP12" s="17">
        <v>5.6523322238153699E-2</v>
      </c>
      <c r="AQ12" s="17"/>
      <c r="AR12" s="17">
        <v>0.20189572903963199</v>
      </c>
      <c r="AS12" s="17"/>
      <c r="AT12" s="17">
        <v>0.245757260900165</v>
      </c>
      <c r="AU12" s="17"/>
      <c r="AV12" s="17">
        <v>0.20097569463777801</v>
      </c>
      <c r="AW12" s="17"/>
      <c r="AX12" s="17">
        <v>0.13225679684009201</v>
      </c>
      <c r="AY12" s="17">
        <v>0.19351230622372001</v>
      </c>
      <c r="AZ12" s="17"/>
      <c r="BA12" s="17">
        <v>0.25965060389759398</v>
      </c>
      <c r="BB12" s="17">
        <v>0.22718822212725401</v>
      </c>
    </row>
    <row r="13" spans="2:54">
      <c r="B13" s="18" t="s">
        <v>220</v>
      </c>
      <c r="C13" s="19">
        <v>0.113128874942815</v>
      </c>
      <c r="D13" s="19">
        <v>0.116408558031649</v>
      </c>
      <c r="E13" s="19">
        <v>0.110742946155928</v>
      </c>
      <c r="F13" s="19"/>
      <c r="G13" s="19">
        <v>7.5495841922196896E-2</v>
      </c>
      <c r="H13" s="19">
        <v>6.1512406117625699E-2</v>
      </c>
      <c r="I13" s="19">
        <v>9.8143481099167901E-2</v>
      </c>
      <c r="J13" s="19">
        <v>7.9785656915559403E-2</v>
      </c>
      <c r="K13" s="19">
        <v>0.14337960030967001</v>
      </c>
      <c r="L13" s="19">
        <v>0.187721629092025</v>
      </c>
      <c r="M13" s="19"/>
      <c r="N13" s="19">
        <v>0.11215331042715</v>
      </c>
      <c r="O13" s="19">
        <v>0.116965377469244</v>
      </c>
      <c r="P13" s="19">
        <v>9.4272114317351802E-2</v>
      </c>
      <c r="Q13" s="19">
        <v>0.12588809432017001</v>
      </c>
      <c r="R13" s="19"/>
      <c r="S13" s="19">
        <v>0.13956138551122299</v>
      </c>
      <c r="T13" s="19">
        <v>0.109323713419088</v>
      </c>
      <c r="U13" s="19">
        <v>0.14073791421119</v>
      </c>
      <c r="V13" s="19">
        <v>0.13400571142909101</v>
      </c>
      <c r="W13" s="19">
        <v>0.10930732342722201</v>
      </c>
      <c r="X13" s="19">
        <v>8.15596225884061E-2</v>
      </c>
      <c r="Y13" s="19">
        <v>0.131126445551181</v>
      </c>
      <c r="Z13" s="19">
        <v>0.13121307950279901</v>
      </c>
      <c r="AA13" s="19">
        <v>8.3063711438519094E-2</v>
      </c>
      <c r="AB13" s="19">
        <v>7.8823914106921994E-2</v>
      </c>
      <c r="AC13" s="19">
        <v>0.13371931389359401</v>
      </c>
      <c r="AD13" s="19">
        <v>9.9365092999577007E-2</v>
      </c>
      <c r="AE13" s="19"/>
      <c r="AF13" s="19">
        <v>4.0919325932727499E-2</v>
      </c>
      <c r="AG13" s="19">
        <v>0.171482799873755</v>
      </c>
      <c r="AH13" s="19">
        <v>6.7900545986796096E-2</v>
      </c>
      <c r="AI13" s="19">
        <v>5.5423127864253199E-2</v>
      </c>
      <c r="AJ13" s="19">
        <v>0.26220610237726499</v>
      </c>
      <c r="AK13" s="19"/>
      <c r="AL13" s="19">
        <v>0.13314134576005901</v>
      </c>
      <c r="AM13" s="19">
        <v>0.108783350287059</v>
      </c>
      <c r="AN13" s="19">
        <v>9.1135425498801104E-2</v>
      </c>
      <c r="AO13" s="19">
        <v>6.3995895326709504E-2</v>
      </c>
      <c r="AP13" s="19">
        <v>0.13668804930792799</v>
      </c>
      <c r="AQ13" s="19"/>
      <c r="AR13" s="19">
        <v>5.0026827002005697E-2</v>
      </c>
      <c r="AS13" s="19"/>
      <c r="AT13" s="19">
        <v>4.3667998510784498E-2</v>
      </c>
      <c r="AU13" s="19"/>
      <c r="AV13" s="19">
        <v>5.37552400792159E-2</v>
      </c>
      <c r="AW13" s="19"/>
      <c r="AX13" s="19">
        <v>8.1178522393929503E-2</v>
      </c>
      <c r="AY13" s="19">
        <v>3.4275680985794699E-2</v>
      </c>
      <c r="AZ13" s="19"/>
      <c r="BA13" s="19">
        <v>0.187282210094946</v>
      </c>
      <c r="BB13" s="19">
        <v>7.3424773672213298E-2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241</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1042</v>
      </c>
      <c r="D7" s="10">
        <v>487</v>
      </c>
      <c r="E7" s="10">
        <v>552</v>
      </c>
      <c r="F7" s="10"/>
      <c r="G7" s="10">
        <v>137</v>
      </c>
      <c r="H7" s="10">
        <v>180</v>
      </c>
      <c r="I7" s="10">
        <v>181</v>
      </c>
      <c r="J7" s="10">
        <v>131</v>
      </c>
      <c r="K7" s="10">
        <v>167</v>
      </c>
      <c r="L7" s="10">
        <v>245</v>
      </c>
      <c r="M7" s="10"/>
      <c r="N7" s="10">
        <v>306</v>
      </c>
      <c r="O7" s="10">
        <v>259</v>
      </c>
      <c r="P7" s="10">
        <v>198</v>
      </c>
      <c r="Q7" s="10">
        <v>270</v>
      </c>
      <c r="R7" s="10"/>
      <c r="S7" s="10">
        <v>132</v>
      </c>
      <c r="T7" s="10">
        <v>182</v>
      </c>
      <c r="U7" s="10">
        <v>106</v>
      </c>
      <c r="V7" s="10">
        <v>59</v>
      </c>
      <c r="W7" s="10">
        <v>72</v>
      </c>
      <c r="X7" s="10">
        <v>118</v>
      </c>
      <c r="Y7" s="10">
        <v>74</v>
      </c>
      <c r="Z7" s="10">
        <v>45</v>
      </c>
      <c r="AA7" s="10">
        <v>108</v>
      </c>
      <c r="AB7" s="10">
        <v>71</v>
      </c>
      <c r="AC7" s="10">
        <v>47</v>
      </c>
      <c r="AD7" s="10">
        <v>28</v>
      </c>
      <c r="AE7" s="10"/>
      <c r="AF7" s="10">
        <v>337</v>
      </c>
      <c r="AG7" s="10">
        <v>180</v>
      </c>
      <c r="AH7" s="10">
        <v>86</v>
      </c>
      <c r="AI7" s="10">
        <v>68</v>
      </c>
      <c r="AJ7" s="10">
        <v>169</v>
      </c>
      <c r="AK7" s="10"/>
      <c r="AL7" s="10">
        <v>252</v>
      </c>
      <c r="AM7" s="10">
        <v>217</v>
      </c>
      <c r="AN7" s="10">
        <v>275</v>
      </c>
      <c r="AO7" s="10">
        <v>121</v>
      </c>
      <c r="AP7" s="10">
        <v>28</v>
      </c>
      <c r="AQ7" s="10"/>
      <c r="AR7" s="10">
        <v>140</v>
      </c>
      <c r="AS7" s="10"/>
      <c r="AT7" s="10">
        <v>55</v>
      </c>
      <c r="AU7" s="10"/>
      <c r="AV7" s="10">
        <v>82</v>
      </c>
      <c r="AW7" s="10"/>
      <c r="AX7" s="10">
        <v>52</v>
      </c>
      <c r="AY7" s="10">
        <v>249</v>
      </c>
      <c r="AZ7" s="10"/>
      <c r="BA7" s="10">
        <v>357</v>
      </c>
      <c r="BB7" s="10">
        <v>418</v>
      </c>
    </row>
    <row r="8" spans="2:54" ht="30" customHeight="1">
      <c r="B8" s="11" t="s">
        <v>84</v>
      </c>
      <c r="C8" s="11">
        <v>1033</v>
      </c>
      <c r="D8" s="11">
        <v>487</v>
      </c>
      <c r="E8" s="11">
        <v>544</v>
      </c>
      <c r="F8" s="11"/>
      <c r="G8" s="11">
        <v>140</v>
      </c>
      <c r="H8" s="11">
        <v>171</v>
      </c>
      <c r="I8" s="11">
        <v>178</v>
      </c>
      <c r="J8" s="11">
        <v>165</v>
      </c>
      <c r="K8" s="11">
        <v>150</v>
      </c>
      <c r="L8" s="11">
        <v>228</v>
      </c>
      <c r="M8" s="11"/>
      <c r="N8" s="11">
        <v>283</v>
      </c>
      <c r="O8" s="11">
        <v>248</v>
      </c>
      <c r="P8" s="11">
        <v>225</v>
      </c>
      <c r="Q8" s="11">
        <v>269</v>
      </c>
      <c r="R8" s="11"/>
      <c r="S8" s="11">
        <v>130</v>
      </c>
      <c r="T8" s="11">
        <v>153</v>
      </c>
      <c r="U8" s="11">
        <v>89</v>
      </c>
      <c r="V8" s="11">
        <v>79</v>
      </c>
      <c r="W8" s="11">
        <v>76</v>
      </c>
      <c r="X8" s="11">
        <v>99</v>
      </c>
      <c r="Y8" s="11">
        <v>76</v>
      </c>
      <c r="Z8" s="11">
        <v>48</v>
      </c>
      <c r="AA8" s="11">
        <v>108</v>
      </c>
      <c r="AB8" s="11">
        <v>90</v>
      </c>
      <c r="AC8" s="11">
        <v>49</v>
      </c>
      <c r="AD8" s="11">
        <v>35</v>
      </c>
      <c r="AE8" s="11"/>
      <c r="AF8" s="11">
        <v>335</v>
      </c>
      <c r="AG8" s="11">
        <v>168</v>
      </c>
      <c r="AH8" s="11">
        <v>86</v>
      </c>
      <c r="AI8" s="11">
        <v>67</v>
      </c>
      <c r="AJ8" s="11">
        <v>171</v>
      </c>
      <c r="AK8" s="11"/>
      <c r="AL8" s="11">
        <v>256</v>
      </c>
      <c r="AM8" s="11">
        <v>218</v>
      </c>
      <c r="AN8" s="11">
        <v>266</v>
      </c>
      <c r="AO8" s="11">
        <v>116</v>
      </c>
      <c r="AP8" s="11">
        <v>25</v>
      </c>
      <c r="AQ8" s="11"/>
      <c r="AR8" s="11">
        <v>136</v>
      </c>
      <c r="AS8" s="11"/>
      <c r="AT8" s="11">
        <v>55</v>
      </c>
      <c r="AU8" s="11"/>
      <c r="AV8" s="11">
        <v>80</v>
      </c>
      <c r="AW8" s="11"/>
      <c r="AX8" s="11">
        <v>51</v>
      </c>
      <c r="AY8" s="11">
        <v>245</v>
      </c>
      <c r="AZ8" s="11"/>
      <c r="BA8" s="11">
        <v>347</v>
      </c>
      <c r="BB8" s="11">
        <v>413</v>
      </c>
    </row>
    <row r="9" spans="2:54">
      <c r="B9" s="18" t="s">
        <v>216</v>
      </c>
      <c r="C9" s="17">
        <v>0.12707529966754399</v>
      </c>
      <c r="D9" s="17">
        <v>0.15541877384948899</v>
      </c>
      <c r="E9" s="17">
        <v>0.10061027467162</v>
      </c>
      <c r="F9" s="17"/>
      <c r="G9" s="17">
        <v>0.147379076104206</v>
      </c>
      <c r="H9" s="17">
        <v>0.13389816729985601</v>
      </c>
      <c r="I9" s="17">
        <v>0.11682966225763899</v>
      </c>
      <c r="J9" s="17">
        <v>0.124686026417253</v>
      </c>
      <c r="K9" s="17">
        <v>0.103688700842946</v>
      </c>
      <c r="L9" s="17">
        <v>0.13497793848301201</v>
      </c>
      <c r="M9" s="17"/>
      <c r="N9" s="17">
        <v>0.148029234205661</v>
      </c>
      <c r="O9" s="17">
        <v>0.112839429125857</v>
      </c>
      <c r="P9" s="17">
        <v>0.13139230301353499</v>
      </c>
      <c r="Q9" s="17">
        <v>0.11558033696639899</v>
      </c>
      <c r="R9" s="17"/>
      <c r="S9" s="17">
        <v>0.20177903519957899</v>
      </c>
      <c r="T9" s="17">
        <v>0.109909991110508</v>
      </c>
      <c r="U9" s="17">
        <v>0.12903719732534499</v>
      </c>
      <c r="V9" s="17">
        <v>0.132620848933684</v>
      </c>
      <c r="W9" s="17">
        <v>0.109597423929763</v>
      </c>
      <c r="X9" s="17">
        <v>9.6097112340877297E-2</v>
      </c>
      <c r="Y9" s="17">
        <v>0.13108485703994699</v>
      </c>
      <c r="Z9" s="17">
        <v>0.14502308370786099</v>
      </c>
      <c r="AA9" s="17">
        <v>0.121554415840013</v>
      </c>
      <c r="AB9" s="17">
        <v>0.114122703957728</v>
      </c>
      <c r="AC9" s="17">
        <v>0.100240060435693</v>
      </c>
      <c r="AD9" s="17">
        <v>8.7328628784393E-2</v>
      </c>
      <c r="AE9" s="17"/>
      <c r="AF9" s="17">
        <v>0.18745600849743299</v>
      </c>
      <c r="AG9" s="17">
        <v>0.100651729238966</v>
      </c>
      <c r="AH9" s="17">
        <v>0.106164655294646</v>
      </c>
      <c r="AI9" s="17">
        <v>0.20260183792195199</v>
      </c>
      <c r="AJ9" s="17">
        <v>4.5656033015246698E-2</v>
      </c>
      <c r="AK9" s="17"/>
      <c r="AL9" s="17">
        <v>9.5239407739988097E-2</v>
      </c>
      <c r="AM9" s="17">
        <v>0.10480058899901</v>
      </c>
      <c r="AN9" s="17">
        <v>0.12724480756222201</v>
      </c>
      <c r="AO9" s="17">
        <v>0.239097116137135</v>
      </c>
      <c r="AP9" s="17">
        <v>0.21381140249807901</v>
      </c>
      <c r="AQ9" s="17"/>
      <c r="AR9" s="17">
        <v>0.24219130820814999</v>
      </c>
      <c r="AS9" s="17"/>
      <c r="AT9" s="17">
        <v>0.29568429526041101</v>
      </c>
      <c r="AU9" s="17"/>
      <c r="AV9" s="17">
        <v>0.293971436202415</v>
      </c>
      <c r="AW9" s="17"/>
      <c r="AX9" s="17">
        <v>0.25436413403515101</v>
      </c>
      <c r="AY9" s="17">
        <v>0.17258778837445901</v>
      </c>
      <c r="AZ9" s="17"/>
      <c r="BA9" s="17">
        <v>0.107773062766973</v>
      </c>
      <c r="BB9" s="17">
        <v>0.16150318250419499</v>
      </c>
    </row>
    <row r="10" spans="2:54">
      <c r="B10" s="18" t="s">
        <v>217</v>
      </c>
      <c r="C10" s="17">
        <v>0.31374496869179602</v>
      </c>
      <c r="D10" s="17">
        <v>0.304043476911462</v>
      </c>
      <c r="E10" s="17">
        <v>0.32227750296222601</v>
      </c>
      <c r="F10" s="17"/>
      <c r="G10" s="17">
        <v>0.37960477088709499</v>
      </c>
      <c r="H10" s="17">
        <v>0.37855457885997501</v>
      </c>
      <c r="I10" s="17">
        <v>0.35612650092069198</v>
      </c>
      <c r="J10" s="17">
        <v>0.29441065728588001</v>
      </c>
      <c r="K10" s="17">
        <v>0.246554506398771</v>
      </c>
      <c r="L10" s="17">
        <v>0.250865458804228</v>
      </c>
      <c r="M10" s="17"/>
      <c r="N10" s="17">
        <v>0.370525850809719</v>
      </c>
      <c r="O10" s="17">
        <v>0.33592642072864198</v>
      </c>
      <c r="P10" s="17">
        <v>0.29992783400370299</v>
      </c>
      <c r="Q10" s="17">
        <v>0.251793700460964</v>
      </c>
      <c r="R10" s="17"/>
      <c r="S10" s="17">
        <v>0.318339503107889</v>
      </c>
      <c r="T10" s="17">
        <v>0.28330597175741501</v>
      </c>
      <c r="U10" s="17">
        <v>0.21227414830976701</v>
      </c>
      <c r="V10" s="17">
        <v>0.30140983775864799</v>
      </c>
      <c r="W10" s="17">
        <v>0.35290653081308598</v>
      </c>
      <c r="X10" s="17">
        <v>0.37542983459270801</v>
      </c>
      <c r="Y10" s="17">
        <v>0.245916297275595</v>
      </c>
      <c r="Z10" s="17">
        <v>0.27935044897509398</v>
      </c>
      <c r="AA10" s="17">
        <v>0.383259946535566</v>
      </c>
      <c r="AB10" s="17">
        <v>0.38294814892607298</v>
      </c>
      <c r="AC10" s="17">
        <v>0.30181008557810202</v>
      </c>
      <c r="AD10" s="17">
        <v>0.27678482170575502</v>
      </c>
      <c r="AE10" s="17"/>
      <c r="AF10" s="17">
        <v>0.39764092746586499</v>
      </c>
      <c r="AG10" s="17">
        <v>0.291718925226779</v>
      </c>
      <c r="AH10" s="17">
        <v>0.33854714266466501</v>
      </c>
      <c r="AI10" s="17">
        <v>0.37805693495957698</v>
      </c>
      <c r="AJ10" s="17">
        <v>0.18080972064121401</v>
      </c>
      <c r="AK10" s="17"/>
      <c r="AL10" s="17">
        <v>0.27711273495406902</v>
      </c>
      <c r="AM10" s="17">
        <v>0.311352361284643</v>
      </c>
      <c r="AN10" s="17">
        <v>0.34425474478818302</v>
      </c>
      <c r="AO10" s="17">
        <v>0.397191036086042</v>
      </c>
      <c r="AP10" s="17">
        <v>0.31130313620924699</v>
      </c>
      <c r="AQ10" s="17"/>
      <c r="AR10" s="17">
        <v>0.30650840398641699</v>
      </c>
      <c r="AS10" s="17"/>
      <c r="AT10" s="17">
        <v>0.30328933753857601</v>
      </c>
      <c r="AU10" s="17"/>
      <c r="AV10" s="17">
        <v>0.27978527316692903</v>
      </c>
      <c r="AW10" s="17"/>
      <c r="AX10" s="17">
        <v>0.37858421159726502</v>
      </c>
      <c r="AY10" s="17">
        <v>0.38563131763353797</v>
      </c>
      <c r="AZ10" s="17"/>
      <c r="BA10" s="17">
        <v>0.22674387063343801</v>
      </c>
      <c r="BB10" s="17">
        <v>0.35328308220483201</v>
      </c>
    </row>
    <row r="11" spans="2:54">
      <c r="B11" s="18" t="s">
        <v>218</v>
      </c>
      <c r="C11" s="17">
        <v>0.23348287276982199</v>
      </c>
      <c r="D11" s="17">
        <v>0.202004127147588</v>
      </c>
      <c r="E11" s="17">
        <v>0.26132567832367698</v>
      </c>
      <c r="F11" s="17"/>
      <c r="G11" s="17">
        <v>0.19888887693763499</v>
      </c>
      <c r="H11" s="17">
        <v>0.125646123356218</v>
      </c>
      <c r="I11" s="17">
        <v>0.23749220690835199</v>
      </c>
      <c r="J11" s="17">
        <v>0.33278595515243797</v>
      </c>
      <c r="K11" s="17">
        <v>0.296547119765177</v>
      </c>
      <c r="L11" s="17">
        <v>0.22015802700825099</v>
      </c>
      <c r="M11" s="17"/>
      <c r="N11" s="17">
        <v>0.190801855687389</v>
      </c>
      <c r="O11" s="17">
        <v>0.22546342523250101</v>
      </c>
      <c r="P11" s="17">
        <v>0.24410880003749</v>
      </c>
      <c r="Q11" s="17">
        <v>0.266776031469318</v>
      </c>
      <c r="R11" s="17"/>
      <c r="S11" s="17">
        <v>0.143867424409967</v>
      </c>
      <c r="T11" s="17">
        <v>0.32780144569766101</v>
      </c>
      <c r="U11" s="17">
        <v>0.31398588135167199</v>
      </c>
      <c r="V11" s="17">
        <v>0.27233039151817101</v>
      </c>
      <c r="W11" s="17">
        <v>0.19386276826989801</v>
      </c>
      <c r="X11" s="17">
        <v>0.21573640766866101</v>
      </c>
      <c r="Y11" s="17">
        <v>0.23664970455853601</v>
      </c>
      <c r="Z11" s="17">
        <v>0.143175898323636</v>
      </c>
      <c r="AA11" s="17">
        <v>0.18718876207983001</v>
      </c>
      <c r="AB11" s="17">
        <v>0.21960571689580899</v>
      </c>
      <c r="AC11" s="17">
        <v>0.22523338139612301</v>
      </c>
      <c r="AD11" s="17">
        <v>0.30206321008041798</v>
      </c>
      <c r="AE11" s="17"/>
      <c r="AF11" s="17">
        <v>0.196033002849927</v>
      </c>
      <c r="AG11" s="17">
        <v>0.21113270611777399</v>
      </c>
      <c r="AH11" s="17">
        <v>0.26684809186423802</v>
      </c>
      <c r="AI11" s="17">
        <v>0.18268696897072301</v>
      </c>
      <c r="AJ11" s="17">
        <v>0.169212106218112</v>
      </c>
      <c r="AK11" s="17"/>
      <c r="AL11" s="17">
        <v>0.28164967719513001</v>
      </c>
      <c r="AM11" s="17">
        <v>0.233296965485358</v>
      </c>
      <c r="AN11" s="17">
        <v>0.23004671879864499</v>
      </c>
      <c r="AO11" s="17">
        <v>0.152243630352313</v>
      </c>
      <c r="AP11" s="17">
        <v>0.14787147566259701</v>
      </c>
      <c r="AQ11" s="17"/>
      <c r="AR11" s="17">
        <v>0.182929524623197</v>
      </c>
      <c r="AS11" s="17"/>
      <c r="AT11" s="17">
        <v>0.11572211640789901</v>
      </c>
      <c r="AU11" s="17"/>
      <c r="AV11" s="17">
        <v>0.21379533608269</v>
      </c>
      <c r="AW11" s="17"/>
      <c r="AX11" s="17">
        <v>0.191570134701777</v>
      </c>
      <c r="AY11" s="17">
        <v>0.19615897839607699</v>
      </c>
      <c r="AZ11" s="17"/>
      <c r="BA11" s="17">
        <v>0.23196780323813601</v>
      </c>
      <c r="BB11" s="17">
        <v>0.21411949994657101</v>
      </c>
    </row>
    <row r="12" spans="2:54">
      <c r="B12" s="18" t="s">
        <v>219</v>
      </c>
      <c r="C12" s="17">
        <v>0.214785671967298</v>
      </c>
      <c r="D12" s="17">
        <v>0.22020303860530499</v>
      </c>
      <c r="E12" s="17">
        <v>0.21098092962554801</v>
      </c>
      <c r="F12" s="17"/>
      <c r="G12" s="17">
        <v>0.20590875840214401</v>
      </c>
      <c r="H12" s="17">
        <v>0.27439893002249999</v>
      </c>
      <c r="I12" s="17">
        <v>0.170342982703272</v>
      </c>
      <c r="J12" s="17">
        <v>0.17554142516036</v>
      </c>
      <c r="K12" s="17">
        <v>0.219632239875371</v>
      </c>
      <c r="L12" s="17">
        <v>0.23246704885790201</v>
      </c>
      <c r="M12" s="17"/>
      <c r="N12" s="17">
        <v>0.18575128064166099</v>
      </c>
      <c r="O12" s="17">
        <v>0.20412718196750301</v>
      </c>
      <c r="P12" s="17">
        <v>0.22354611011690301</v>
      </c>
      <c r="Q12" s="17">
        <v>0.25079206595374998</v>
      </c>
      <c r="R12" s="17"/>
      <c r="S12" s="17">
        <v>0.22778574635813301</v>
      </c>
      <c r="T12" s="17">
        <v>0.14880453953657299</v>
      </c>
      <c r="U12" s="17">
        <v>0.23562711327088501</v>
      </c>
      <c r="V12" s="17">
        <v>0.12852038678366201</v>
      </c>
      <c r="W12" s="17">
        <v>0.221852737676794</v>
      </c>
      <c r="X12" s="17">
        <v>0.23135087543621999</v>
      </c>
      <c r="Y12" s="17">
        <v>0.25130182710184601</v>
      </c>
      <c r="Z12" s="17">
        <v>0.26296733742544198</v>
      </c>
      <c r="AA12" s="17">
        <v>0.26298755087055198</v>
      </c>
      <c r="AB12" s="17">
        <v>0.191173972227177</v>
      </c>
      <c r="AC12" s="17">
        <v>0.26283059670923897</v>
      </c>
      <c r="AD12" s="17">
        <v>0.23476204146438301</v>
      </c>
      <c r="AE12" s="17"/>
      <c r="AF12" s="17">
        <v>0.18100000412279699</v>
      </c>
      <c r="AG12" s="17">
        <v>0.2432198220067</v>
      </c>
      <c r="AH12" s="17">
        <v>0.20238856104130501</v>
      </c>
      <c r="AI12" s="17">
        <v>0.19462579014595699</v>
      </c>
      <c r="AJ12" s="17">
        <v>0.324679464771433</v>
      </c>
      <c r="AK12" s="17"/>
      <c r="AL12" s="17">
        <v>0.221759496398724</v>
      </c>
      <c r="AM12" s="17">
        <v>0.26016374525385899</v>
      </c>
      <c r="AN12" s="17">
        <v>0.18938472905888801</v>
      </c>
      <c r="AO12" s="17">
        <v>0.14925811196944799</v>
      </c>
      <c r="AP12" s="17">
        <v>9.1582223303108806E-2</v>
      </c>
      <c r="AQ12" s="17"/>
      <c r="AR12" s="17">
        <v>0.24290124105074401</v>
      </c>
      <c r="AS12" s="17"/>
      <c r="AT12" s="17">
        <v>0.285304250793114</v>
      </c>
      <c r="AU12" s="17"/>
      <c r="AV12" s="17">
        <v>0.17993219392957499</v>
      </c>
      <c r="AW12" s="17"/>
      <c r="AX12" s="17">
        <v>0.13257454288641701</v>
      </c>
      <c r="AY12" s="17">
        <v>0.20874187673488401</v>
      </c>
      <c r="AZ12" s="17"/>
      <c r="BA12" s="17">
        <v>0.250322652239234</v>
      </c>
      <c r="BB12" s="17">
        <v>0.19045047677968499</v>
      </c>
    </row>
    <row r="13" spans="2:54">
      <c r="B13" s="18" t="s">
        <v>220</v>
      </c>
      <c r="C13" s="19">
        <v>0.11091118690354</v>
      </c>
      <c r="D13" s="19">
        <v>0.11833058348615499</v>
      </c>
      <c r="E13" s="19">
        <v>0.10480561441693</v>
      </c>
      <c r="F13" s="19"/>
      <c r="G13" s="19">
        <v>6.8218517668920106E-2</v>
      </c>
      <c r="H13" s="19">
        <v>8.7502200461450894E-2</v>
      </c>
      <c r="I13" s="19">
        <v>0.119208647210046</v>
      </c>
      <c r="J13" s="19">
        <v>7.2575935984070097E-2</v>
      </c>
      <c r="K13" s="19">
        <v>0.13357743311773501</v>
      </c>
      <c r="L13" s="19">
        <v>0.16153152684660799</v>
      </c>
      <c r="M13" s="19"/>
      <c r="N13" s="19">
        <v>0.10489177865557001</v>
      </c>
      <c r="O13" s="19">
        <v>0.12164354294549699</v>
      </c>
      <c r="P13" s="19">
        <v>0.101024952828368</v>
      </c>
      <c r="Q13" s="19">
        <v>0.11505786514957</v>
      </c>
      <c r="R13" s="19"/>
      <c r="S13" s="19">
        <v>0.10822829092443299</v>
      </c>
      <c r="T13" s="19">
        <v>0.13017805189784401</v>
      </c>
      <c r="U13" s="19">
        <v>0.10907565974233201</v>
      </c>
      <c r="V13" s="19">
        <v>0.16511853500583501</v>
      </c>
      <c r="W13" s="19">
        <v>0.121780539310459</v>
      </c>
      <c r="X13" s="19">
        <v>8.1385769961533794E-2</v>
      </c>
      <c r="Y13" s="19">
        <v>0.13504731402407599</v>
      </c>
      <c r="Z13" s="19">
        <v>0.16948323156796699</v>
      </c>
      <c r="AA13" s="19">
        <v>4.5009324674039002E-2</v>
      </c>
      <c r="AB13" s="19">
        <v>9.2149457993213002E-2</v>
      </c>
      <c r="AC13" s="19">
        <v>0.109885875880843</v>
      </c>
      <c r="AD13" s="19">
        <v>9.9061297965051295E-2</v>
      </c>
      <c r="AE13" s="19"/>
      <c r="AF13" s="19">
        <v>3.7870057063978099E-2</v>
      </c>
      <c r="AG13" s="19">
        <v>0.153276817409781</v>
      </c>
      <c r="AH13" s="19">
        <v>8.6051549135145802E-2</v>
      </c>
      <c r="AI13" s="19">
        <v>4.2028468001790997E-2</v>
      </c>
      <c r="AJ13" s="19">
        <v>0.27964267535399401</v>
      </c>
      <c r="AK13" s="19"/>
      <c r="AL13" s="19">
        <v>0.124238683712089</v>
      </c>
      <c r="AM13" s="19">
        <v>9.0386338977129402E-2</v>
      </c>
      <c r="AN13" s="19">
        <v>0.109068999792062</v>
      </c>
      <c r="AO13" s="19">
        <v>6.2210105455061698E-2</v>
      </c>
      <c r="AP13" s="19">
        <v>0.235431762326968</v>
      </c>
      <c r="AQ13" s="19"/>
      <c r="AR13" s="19">
        <v>2.5469522131492901E-2</v>
      </c>
      <c r="AS13" s="19"/>
      <c r="AT13" s="19">
        <v>0</v>
      </c>
      <c r="AU13" s="19"/>
      <c r="AV13" s="19">
        <v>3.2515760618392099E-2</v>
      </c>
      <c r="AW13" s="19"/>
      <c r="AX13" s="19">
        <v>4.2906976779389497E-2</v>
      </c>
      <c r="AY13" s="19">
        <v>3.6880038861041999E-2</v>
      </c>
      <c r="AZ13" s="19"/>
      <c r="BA13" s="19">
        <v>0.18319261112221899</v>
      </c>
      <c r="BB13" s="19">
        <v>8.0643758564716506E-2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242</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1042</v>
      </c>
      <c r="D7" s="10">
        <v>487</v>
      </c>
      <c r="E7" s="10">
        <v>552</v>
      </c>
      <c r="F7" s="10"/>
      <c r="G7" s="10">
        <v>137</v>
      </c>
      <c r="H7" s="10">
        <v>180</v>
      </c>
      <c r="I7" s="10">
        <v>181</v>
      </c>
      <c r="J7" s="10">
        <v>131</v>
      </c>
      <c r="K7" s="10">
        <v>167</v>
      </c>
      <c r="L7" s="10">
        <v>245</v>
      </c>
      <c r="M7" s="10"/>
      <c r="N7" s="10">
        <v>306</v>
      </c>
      <c r="O7" s="10">
        <v>259</v>
      </c>
      <c r="P7" s="10">
        <v>198</v>
      </c>
      <c r="Q7" s="10">
        <v>270</v>
      </c>
      <c r="R7" s="10"/>
      <c r="S7" s="10">
        <v>132</v>
      </c>
      <c r="T7" s="10">
        <v>182</v>
      </c>
      <c r="U7" s="10">
        <v>106</v>
      </c>
      <c r="V7" s="10">
        <v>59</v>
      </c>
      <c r="W7" s="10">
        <v>72</v>
      </c>
      <c r="X7" s="10">
        <v>118</v>
      </c>
      <c r="Y7" s="10">
        <v>74</v>
      </c>
      <c r="Z7" s="10">
        <v>45</v>
      </c>
      <c r="AA7" s="10">
        <v>108</v>
      </c>
      <c r="AB7" s="10">
        <v>71</v>
      </c>
      <c r="AC7" s="10">
        <v>47</v>
      </c>
      <c r="AD7" s="10">
        <v>28</v>
      </c>
      <c r="AE7" s="10"/>
      <c r="AF7" s="10">
        <v>337</v>
      </c>
      <c r="AG7" s="10">
        <v>180</v>
      </c>
      <c r="AH7" s="10">
        <v>86</v>
      </c>
      <c r="AI7" s="10">
        <v>68</v>
      </c>
      <c r="AJ7" s="10">
        <v>169</v>
      </c>
      <c r="AK7" s="10"/>
      <c r="AL7" s="10">
        <v>252</v>
      </c>
      <c r="AM7" s="10">
        <v>217</v>
      </c>
      <c r="AN7" s="10">
        <v>275</v>
      </c>
      <c r="AO7" s="10">
        <v>121</v>
      </c>
      <c r="AP7" s="10">
        <v>28</v>
      </c>
      <c r="AQ7" s="10"/>
      <c r="AR7" s="10">
        <v>140</v>
      </c>
      <c r="AS7" s="10"/>
      <c r="AT7" s="10">
        <v>55</v>
      </c>
      <c r="AU7" s="10"/>
      <c r="AV7" s="10">
        <v>82</v>
      </c>
      <c r="AW7" s="10"/>
      <c r="AX7" s="10">
        <v>52</v>
      </c>
      <c r="AY7" s="10">
        <v>249</v>
      </c>
      <c r="AZ7" s="10"/>
      <c r="BA7" s="10">
        <v>357</v>
      </c>
      <c r="BB7" s="10">
        <v>418</v>
      </c>
    </row>
    <row r="8" spans="2:54" ht="30" customHeight="1">
      <c r="B8" s="11" t="s">
        <v>84</v>
      </c>
      <c r="C8" s="11">
        <v>1033</v>
      </c>
      <c r="D8" s="11">
        <v>487</v>
      </c>
      <c r="E8" s="11">
        <v>544</v>
      </c>
      <c r="F8" s="11"/>
      <c r="G8" s="11">
        <v>140</v>
      </c>
      <c r="H8" s="11">
        <v>171</v>
      </c>
      <c r="I8" s="11">
        <v>178</v>
      </c>
      <c r="J8" s="11">
        <v>165</v>
      </c>
      <c r="K8" s="11">
        <v>150</v>
      </c>
      <c r="L8" s="11">
        <v>228</v>
      </c>
      <c r="M8" s="11"/>
      <c r="N8" s="11">
        <v>283</v>
      </c>
      <c r="O8" s="11">
        <v>248</v>
      </c>
      <c r="P8" s="11">
        <v>225</v>
      </c>
      <c r="Q8" s="11">
        <v>269</v>
      </c>
      <c r="R8" s="11"/>
      <c r="S8" s="11">
        <v>130</v>
      </c>
      <c r="T8" s="11">
        <v>153</v>
      </c>
      <c r="U8" s="11">
        <v>89</v>
      </c>
      <c r="V8" s="11">
        <v>79</v>
      </c>
      <c r="W8" s="11">
        <v>76</v>
      </c>
      <c r="X8" s="11">
        <v>99</v>
      </c>
      <c r="Y8" s="11">
        <v>76</v>
      </c>
      <c r="Z8" s="11">
        <v>48</v>
      </c>
      <c r="AA8" s="11">
        <v>108</v>
      </c>
      <c r="AB8" s="11">
        <v>90</v>
      </c>
      <c r="AC8" s="11">
        <v>49</v>
      </c>
      <c r="AD8" s="11">
        <v>35</v>
      </c>
      <c r="AE8" s="11"/>
      <c r="AF8" s="11">
        <v>335</v>
      </c>
      <c r="AG8" s="11">
        <v>168</v>
      </c>
      <c r="AH8" s="11">
        <v>86</v>
      </c>
      <c r="AI8" s="11">
        <v>67</v>
      </c>
      <c r="AJ8" s="11">
        <v>171</v>
      </c>
      <c r="AK8" s="11"/>
      <c r="AL8" s="11">
        <v>256</v>
      </c>
      <c r="AM8" s="11">
        <v>218</v>
      </c>
      <c r="AN8" s="11">
        <v>266</v>
      </c>
      <c r="AO8" s="11">
        <v>116</v>
      </c>
      <c r="AP8" s="11">
        <v>25</v>
      </c>
      <c r="AQ8" s="11"/>
      <c r="AR8" s="11">
        <v>136</v>
      </c>
      <c r="AS8" s="11"/>
      <c r="AT8" s="11">
        <v>55</v>
      </c>
      <c r="AU8" s="11"/>
      <c r="AV8" s="11">
        <v>80</v>
      </c>
      <c r="AW8" s="11"/>
      <c r="AX8" s="11">
        <v>51</v>
      </c>
      <c r="AY8" s="11">
        <v>245</v>
      </c>
      <c r="AZ8" s="11"/>
      <c r="BA8" s="11">
        <v>347</v>
      </c>
      <c r="BB8" s="11">
        <v>413</v>
      </c>
    </row>
    <row r="9" spans="2:54">
      <c r="B9" s="18" t="s">
        <v>216</v>
      </c>
      <c r="C9" s="17">
        <v>0.17597655024116701</v>
      </c>
      <c r="D9" s="17">
        <v>0.197227428311568</v>
      </c>
      <c r="E9" s="17">
        <v>0.15610463174320399</v>
      </c>
      <c r="F9" s="17"/>
      <c r="G9" s="17">
        <v>0.15178587626523701</v>
      </c>
      <c r="H9" s="17">
        <v>0.184447347153398</v>
      </c>
      <c r="I9" s="17">
        <v>0.17989478518077001</v>
      </c>
      <c r="J9" s="17">
        <v>0.172239012453936</v>
      </c>
      <c r="K9" s="17">
        <v>0.16472185058352001</v>
      </c>
      <c r="L9" s="17">
        <v>0.18850787221419599</v>
      </c>
      <c r="M9" s="17"/>
      <c r="N9" s="17">
        <v>0.237816618661299</v>
      </c>
      <c r="O9" s="17">
        <v>0.19233711513510501</v>
      </c>
      <c r="P9" s="17">
        <v>0.13140717034174201</v>
      </c>
      <c r="Q9" s="17">
        <v>0.13560814389654399</v>
      </c>
      <c r="R9" s="17"/>
      <c r="S9" s="17">
        <v>0.24152027973652301</v>
      </c>
      <c r="T9" s="17">
        <v>0.19290673925320001</v>
      </c>
      <c r="U9" s="17">
        <v>0.16258393316685399</v>
      </c>
      <c r="V9" s="17">
        <v>0.181854173748798</v>
      </c>
      <c r="W9" s="17">
        <v>0.154868910733091</v>
      </c>
      <c r="X9" s="17">
        <v>0.13563730560874701</v>
      </c>
      <c r="Y9" s="17">
        <v>8.8995604082674498E-2</v>
      </c>
      <c r="Z9" s="17">
        <v>0.17023717920151599</v>
      </c>
      <c r="AA9" s="17">
        <v>0.18852684041881501</v>
      </c>
      <c r="AB9" s="17">
        <v>0.22180981466643601</v>
      </c>
      <c r="AC9" s="17">
        <v>9.7003787785368806E-2</v>
      </c>
      <c r="AD9" s="17">
        <v>0.19111125991404401</v>
      </c>
      <c r="AE9" s="17"/>
      <c r="AF9" s="17">
        <v>0.25265597237852899</v>
      </c>
      <c r="AG9" s="17">
        <v>0.13138957619005301</v>
      </c>
      <c r="AH9" s="17">
        <v>0.16921439724154899</v>
      </c>
      <c r="AI9" s="17">
        <v>0.29249728648268197</v>
      </c>
      <c r="AJ9" s="17">
        <v>7.5174254593884104E-2</v>
      </c>
      <c r="AK9" s="17"/>
      <c r="AL9" s="17">
        <v>0.156770803625877</v>
      </c>
      <c r="AM9" s="17">
        <v>0.16402415030527201</v>
      </c>
      <c r="AN9" s="17">
        <v>0.17528373162330901</v>
      </c>
      <c r="AO9" s="17">
        <v>0.27790352983989303</v>
      </c>
      <c r="AP9" s="17">
        <v>0.31161600066866602</v>
      </c>
      <c r="AQ9" s="17"/>
      <c r="AR9" s="17">
        <v>0.21520623450534099</v>
      </c>
      <c r="AS9" s="17"/>
      <c r="AT9" s="17">
        <v>0.23817052739254599</v>
      </c>
      <c r="AU9" s="17"/>
      <c r="AV9" s="17">
        <v>0.24207754239248799</v>
      </c>
      <c r="AW9" s="17"/>
      <c r="AX9" s="17">
        <v>0.246719260047429</v>
      </c>
      <c r="AY9" s="17">
        <v>0.24353573877868401</v>
      </c>
      <c r="AZ9" s="17"/>
      <c r="BA9" s="17">
        <v>0.122586244349756</v>
      </c>
      <c r="BB9" s="17">
        <v>0.23819970907066401</v>
      </c>
    </row>
    <row r="10" spans="2:54">
      <c r="B10" s="18" t="s">
        <v>217</v>
      </c>
      <c r="C10" s="17">
        <v>0.37855961660471399</v>
      </c>
      <c r="D10" s="17">
        <v>0.405166337389328</v>
      </c>
      <c r="E10" s="17">
        <v>0.35657075727541399</v>
      </c>
      <c r="F10" s="17"/>
      <c r="G10" s="17">
        <v>0.41261023524857099</v>
      </c>
      <c r="H10" s="17">
        <v>0.41278000224161798</v>
      </c>
      <c r="I10" s="17">
        <v>0.429659470678523</v>
      </c>
      <c r="J10" s="17">
        <v>0.40286385793987101</v>
      </c>
      <c r="K10" s="17">
        <v>0.32909834477373601</v>
      </c>
      <c r="L10" s="17">
        <v>0.308403168189328</v>
      </c>
      <c r="M10" s="17"/>
      <c r="N10" s="17">
        <v>0.38525733615501101</v>
      </c>
      <c r="O10" s="17">
        <v>0.37550731154550299</v>
      </c>
      <c r="P10" s="17">
        <v>0.37985450406673299</v>
      </c>
      <c r="Q10" s="17">
        <v>0.370148303645145</v>
      </c>
      <c r="R10" s="17"/>
      <c r="S10" s="17">
        <v>0.37978791732385803</v>
      </c>
      <c r="T10" s="17">
        <v>0.36266208995443999</v>
      </c>
      <c r="U10" s="17">
        <v>0.307981260270906</v>
      </c>
      <c r="V10" s="17">
        <v>0.37433682604233398</v>
      </c>
      <c r="W10" s="17">
        <v>0.43280092985289798</v>
      </c>
      <c r="X10" s="17">
        <v>0.35059293696007199</v>
      </c>
      <c r="Y10" s="17">
        <v>0.43374465261370299</v>
      </c>
      <c r="Z10" s="17">
        <v>0.34235557055948801</v>
      </c>
      <c r="AA10" s="17">
        <v>0.38764458482011599</v>
      </c>
      <c r="AB10" s="17">
        <v>0.41014612940345302</v>
      </c>
      <c r="AC10" s="17">
        <v>0.40958937528890299</v>
      </c>
      <c r="AD10" s="17">
        <v>0.37073364230978401</v>
      </c>
      <c r="AE10" s="17"/>
      <c r="AF10" s="17">
        <v>0.42677780620837602</v>
      </c>
      <c r="AG10" s="17">
        <v>0.35407820740825702</v>
      </c>
      <c r="AH10" s="17">
        <v>0.45688002158915703</v>
      </c>
      <c r="AI10" s="17">
        <v>0.469246024397732</v>
      </c>
      <c r="AJ10" s="17">
        <v>0.26299818427876498</v>
      </c>
      <c r="AK10" s="17"/>
      <c r="AL10" s="17">
        <v>0.35215679277214001</v>
      </c>
      <c r="AM10" s="17">
        <v>0.404418486992423</v>
      </c>
      <c r="AN10" s="17">
        <v>0.42705117431489698</v>
      </c>
      <c r="AO10" s="17">
        <v>0.438392726307758</v>
      </c>
      <c r="AP10" s="17">
        <v>0.33928051647722401</v>
      </c>
      <c r="AQ10" s="17"/>
      <c r="AR10" s="17">
        <v>0.42264225121679999</v>
      </c>
      <c r="AS10" s="17"/>
      <c r="AT10" s="17">
        <v>0.38378708727755301</v>
      </c>
      <c r="AU10" s="17"/>
      <c r="AV10" s="17">
        <v>0.419441334061806</v>
      </c>
      <c r="AW10" s="17"/>
      <c r="AX10" s="17">
        <v>0.34400536256352698</v>
      </c>
      <c r="AY10" s="17">
        <v>0.43553410343923799</v>
      </c>
      <c r="AZ10" s="17"/>
      <c r="BA10" s="17">
        <v>0.350504881023533</v>
      </c>
      <c r="BB10" s="17">
        <v>0.40005770406811603</v>
      </c>
    </row>
    <row r="11" spans="2:54">
      <c r="B11" s="18" t="s">
        <v>218</v>
      </c>
      <c r="C11" s="17">
        <v>0.19387152327857701</v>
      </c>
      <c r="D11" s="17">
        <v>0.16409112736189799</v>
      </c>
      <c r="E11" s="17">
        <v>0.21999934760798801</v>
      </c>
      <c r="F11" s="17"/>
      <c r="G11" s="17">
        <v>0.16590447215569501</v>
      </c>
      <c r="H11" s="17">
        <v>0.15823017936609601</v>
      </c>
      <c r="I11" s="17">
        <v>0.169037434242652</v>
      </c>
      <c r="J11" s="17">
        <v>0.200923208891854</v>
      </c>
      <c r="K11" s="17">
        <v>0.24123932964796199</v>
      </c>
      <c r="L11" s="17">
        <v>0.22167208918442999</v>
      </c>
      <c r="M11" s="17"/>
      <c r="N11" s="17">
        <v>0.18283427268979499</v>
      </c>
      <c r="O11" s="17">
        <v>0.17372979049036399</v>
      </c>
      <c r="P11" s="17">
        <v>0.21692973153785899</v>
      </c>
      <c r="Q11" s="17">
        <v>0.201805861558012</v>
      </c>
      <c r="R11" s="17"/>
      <c r="S11" s="17">
        <v>0.13992689137796199</v>
      </c>
      <c r="T11" s="17">
        <v>0.22723089912144101</v>
      </c>
      <c r="U11" s="17">
        <v>0.22970670401298501</v>
      </c>
      <c r="V11" s="17">
        <v>0.18477964286301299</v>
      </c>
      <c r="W11" s="17">
        <v>0.18155817660519799</v>
      </c>
      <c r="X11" s="17">
        <v>0.27975993148768802</v>
      </c>
      <c r="Y11" s="17">
        <v>0.166920992213656</v>
      </c>
      <c r="Z11" s="17">
        <v>0.105010256618659</v>
      </c>
      <c r="AA11" s="17">
        <v>0.15681014407392299</v>
      </c>
      <c r="AB11" s="17">
        <v>0.16507537487596799</v>
      </c>
      <c r="AC11" s="17">
        <v>0.25209276180323897</v>
      </c>
      <c r="AD11" s="17">
        <v>0.24654950485992799</v>
      </c>
      <c r="AE11" s="17"/>
      <c r="AF11" s="17">
        <v>0.15311253280193701</v>
      </c>
      <c r="AG11" s="17">
        <v>0.220842920696494</v>
      </c>
      <c r="AH11" s="17">
        <v>0.17968770570840201</v>
      </c>
      <c r="AI11" s="17">
        <v>9.2890658627451397E-2</v>
      </c>
      <c r="AJ11" s="17">
        <v>0.20169865306934401</v>
      </c>
      <c r="AK11" s="17"/>
      <c r="AL11" s="17">
        <v>0.20281800018652199</v>
      </c>
      <c r="AM11" s="17">
        <v>0.199191144632509</v>
      </c>
      <c r="AN11" s="17">
        <v>0.17638830883769799</v>
      </c>
      <c r="AO11" s="17">
        <v>0.12339960156922</v>
      </c>
      <c r="AP11" s="17">
        <v>9.9132772625318596E-2</v>
      </c>
      <c r="AQ11" s="17"/>
      <c r="AR11" s="17">
        <v>0.14462095036721301</v>
      </c>
      <c r="AS11" s="17"/>
      <c r="AT11" s="17">
        <v>0.124400618355861</v>
      </c>
      <c r="AU11" s="17"/>
      <c r="AV11" s="17">
        <v>0.13858897688350999</v>
      </c>
      <c r="AW11" s="17"/>
      <c r="AX11" s="17">
        <v>0.17357186888491799</v>
      </c>
      <c r="AY11" s="17">
        <v>0.148057546950668</v>
      </c>
      <c r="AZ11" s="17"/>
      <c r="BA11" s="17">
        <v>0.205572491536858</v>
      </c>
      <c r="BB11" s="17">
        <v>0.15938821151343899</v>
      </c>
    </row>
    <row r="12" spans="2:54">
      <c r="B12" s="18" t="s">
        <v>219</v>
      </c>
      <c r="C12" s="17">
        <v>0.16547901201210799</v>
      </c>
      <c r="D12" s="17">
        <v>0.13889578567112601</v>
      </c>
      <c r="E12" s="17">
        <v>0.188412140014728</v>
      </c>
      <c r="F12" s="17"/>
      <c r="G12" s="17">
        <v>0.18327388048503801</v>
      </c>
      <c r="H12" s="17">
        <v>0.18049515978855701</v>
      </c>
      <c r="I12" s="17">
        <v>0.17843032023510799</v>
      </c>
      <c r="J12" s="17">
        <v>0.16305466956812001</v>
      </c>
      <c r="K12" s="17">
        <v>0.14026768867787601</v>
      </c>
      <c r="L12" s="17">
        <v>0.152083983523434</v>
      </c>
      <c r="M12" s="17"/>
      <c r="N12" s="17">
        <v>0.10388473352843999</v>
      </c>
      <c r="O12" s="17">
        <v>0.18077564441565</v>
      </c>
      <c r="P12" s="17">
        <v>0.19203977421280699</v>
      </c>
      <c r="Q12" s="17">
        <v>0.19879777391530601</v>
      </c>
      <c r="R12" s="17"/>
      <c r="S12" s="17">
        <v>0.11939412527429299</v>
      </c>
      <c r="T12" s="17">
        <v>0.121736178480541</v>
      </c>
      <c r="U12" s="17">
        <v>0.18744739130315199</v>
      </c>
      <c r="V12" s="17">
        <v>0.161512457765735</v>
      </c>
      <c r="W12" s="17">
        <v>0.20963961814922399</v>
      </c>
      <c r="X12" s="17">
        <v>0.197347833406851</v>
      </c>
      <c r="Y12" s="17">
        <v>0.14841569187772799</v>
      </c>
      <c r="Z12" s="17">
        <v>0.25118391411753799</v>
      </c>
      <c r="AA12" s="17">
        <v>0.23696753167993601</v>
      </c>
      <c r="AB12" s="17">
        <v>0.11972124649117701</v>
      </c>
      <c r="AC12" s="17">
        <v>0.134113927668529</v>
      </c>
      <c r="AD12" s="17">
        <v>0.15890619478427401</v>
      </c>
      <c r="AE12" s="17"/>
      <c r="AF12" s="17">
        <v>0.12544755581709899</v>
      </c>
      <c r="AG12" s="17">
        <v>0.18084130685496499</v>
      </c>
      <c r="AH12" s="17">
        <v>0.11423226961650799</v>
      </c>
      <c r="AI12" s="17">
        <v>9.1753953215720593E-2</v>
      </c>
      <c r="AJ12" s="17">
        <v>0.27787858051557102</v>
      </c>
      <c r="AK12" s="17"/>
      <c r="AL12" s="17">
        <v>0.177539332825319</v>
      </c>
      <c r="AM12" s="17">
        <v>0.16800785048231001</v>
      </c>
      <c r="AN12" s="17">
        <v>0.152999002028882</v>
      </c>
      <c r="AO12" s="17">
        <v>9.1947065225882293E-2</v>
      </c>
      <c r="AP12" s="17">
        <v>0.113282660920863</v>
      </c>
      <c r="AQ12" s="17"/>
      <c r="AR12" s="17">
        <v>0.15440921123003601</v>
      </c>
      <c r="AS12" s="17"/>
      <c r="AT12" s="17">
        <v>0.15395206338093201</v>
      </c>
      <c r="AU12" s="17"/>
      <c r="AV12" s="17">
        <v>0.16094908496147001</v>
      </c>
      <c r="AW12" s="17"/>
      <c r="AX12" s="17">
        <v>0.12888885437157799</v>
      </c>
      <c r="AY12" s="17">
        <v>0.139706251069527</v>
      </c>
      <c r="AZ12" s="17"/>
      <c r="BA12" s="17">
        <v>0.18001400272229201</v>
      </c>
      <c r="BB12" s="17">
        <v>0.148559414584332</v>
      </c>
    </row>
    <row r="13" spans="2:54">
      <c r="B13" s="18" t="s">
        <v>220</v>
      </c>
      <c r="C13" s="19">
        <v>8.6113297863434093E-2</v>
      </c>
      <c r="D13" s="19">
        <v>9.4619321266079706E-2</v>
      </c>
      <c r="E13" s="19">
        <v>7.8913123358665696E-2</v>
      </c>
      <c r="F13" s="19"/>
      <c r="G13" s="19">
        <v>8.6425535845458201E-2</v>
      </c>
      <c r="H13" s="19">
        <v>6.4047311450330602E-2</v>
      </c>
      <c r="I13" s="19">
        <v>4.2977989662947698E-2</v>
      </c>
      <c r="J13" s="19">
        <v>6.0919251146218302E-2</v>
      </c>
      <c r="K13" s="19">
        <v>0.124672786316906</v>
      </c>
      <c r="L13" s="19">
        <v>0.129332886888612</v>
      </c>
      <c r="M13" s="19"/>
      <c r="N13" s="19">
        <v>9.0207038965456204E-2</v>
      </c>
      <c r="O13" s="19">
        <v>7.7650138413377603E-2</v>
      </c>
      <c r="P13" s="19">
        <v>7.9768819840858804E-2</v>
      </c>
      <c r="Q13" s="19">
        <v>9.3639916984993396E-2</v>
      </c>
      <c r="R13" s="19"/>
      <c r="S13" s="19">
        <v>0.119370786287365</v>
      </c>
      <c r="T13" s="19">
        <v>9.5464093190378796E-2</v>
      </c>
      <c r="U13" s="19">
        <v>0.112280711246103</v>
      </c>
      <c r="V13" s="19">
        <v>9.7516899580119706E-2</v>
      </c>
      <c r="W13" s="19">
        <v>2.1132364659587701E-2</v>
      </c>
      <c r="X13" s="19">
        <v>3.6661992536641597E-2</v>
      </c>
      <c r="Y13" s="19">
        <v>0.16192305921223901</v>
      </c>
      <c r="Z13" s="19">
        <v>0.13121307950279901</v>
      </c>
      <c r="AA13" s="19">
        <v>3.0050899007209499E-2</v>
      </c>
      <c r="AB13" s="19">
        <v>8.3247434562964795E-2</v>
      </c>
      <c r="AC13" s="19">
        <v>0.107200147453959</v>
      </c>
      <c r="AD13" s="19">
        <v>3.2699398131970703E-2</v>
      </c>
      <c r="AE13" s="19"/>
      <c r="AF13" s="19">
        <v>4.2006132794058501E-2</v>
      </c>
      <c r="AG13" s="19">
        <v>0.11284798885023101</v>
      </c>
      <c r="AH13" s="19">
        <v>7.9985605844383995E-2</v>
      </c>
      <c r="AI13" s="19">
        <v>5.3612077276414101E-2</v>
      </c>
      <c r="AJ13" s="19">
        <v>0.182250327542436</v>
      </c>
      <c r="AK13" s="19"/>
      <c r="AL13" s="19">
        <v>0.110715070590142</v>
      </c>
      <c r="AM13" s="19">
        <v>6.4358367587486906E-2</v>
      </c>
      <c r="AN13" s="19">
        <v>6.8277783195214201E-2</v>
      </c>
      <c r="AO13" s="19">
        <v>6.8357077057247306E-2</v>
      </c>
      <c r="AP13" s="19">
        <v>0.13668804930792799</v>
      </c>
      <c r="AQ13" s="19"/>
      <c r="AR13" s="19">
        <v>6.3121352680610504E-2</v>
      </c>
      <c r="AS13" s="19"/>
      <c r="AT13" s="19">
        <v>9.96897035931084E-2</v>
      </c>
      <c r="AU13" s="19"/>
      <c r="AV13" s="19">
        <v>3.8943061700726603E-2</v>
      </c>
      <c r="AW13" s="19"/>
      <c r="AX13" s="19">
        <v>0.106814654132546</v>
      </c>
      <c r="AY13" s="19">
        <v>3.3166359761882799E-2</v>
      </c>
      <c r="AZ13" s="19"/>
      <c r="BA13" s="19">
        <v>0.14132238036756101</v>
      </c>
      <c r="BB13" s="19">
        <v>5.3794960763448002E-2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243</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1042</v>
      </c>
      <c r="D7" s="10">
        <v>487</v>
      </c>
      <c r="E7" s="10">
        <v>552</v>
      </c>
      <c r="F7" s="10"/>
      <c r="G7" s="10">
        <v>137</v>
      </c>
      <c r="H7" s="10">
        <v>180</v>
      </c>
      <c r="I7" s="10">
        <v>181</v>
      </c>
      <c r="J7" s="10">
        <v>131</v>
      </c>
      <c r="K7" s="10">
        <v>167</v>
      </c>
      <c r="L7" s="10">
        <v>245</v>
      </c>
      <c r="M7" s="10"/>
      <c r="N7" s="10">
        <v>306</v>
      </c>
      <c r="O7" s="10">
        <v>259</v>
      </c>
      <c r="P7" s="10">
        <v>198</v>
      </c>
      <c r="Q7" s="10">
        <v>270</v>
      </c>
      <c r="R7" s="10"/>
      <c r="S7" s="10">
        <v>132</v>
      </c>
      <c r="T7" s="10">
        <v>182</v>
      </c>
      <c r="U7" s="10">
        <v>106</v>
      </c>
      <c r="V7" s="10">
        <v>59</v>
      </c>
      <c r="W7" s="10">
        <v>72</v>
      </c>
      <c r="X7" s="10">
        <v>118</v>
      </c>
      <c r="Y7" s="10">
        <v>74</v>
      </c>
      <c r="Z7" s="10">
        <v>45</v>
      </c>
      <c r="AA7" s="10">
        <v>108</v>
      </c>
      <c r="AB7" s="10">
        <v>71</v>
      </c>
      <c r="AC7" s="10">
        <v>47</v>
      </c>
      <c r="AD7" s="10">
        <v>28</v>
      </c>
      <c r="AE7" s="10"/>
      <c r="AF7" s="10">
        <v>337</v>
      </c>
      <c r="AG7" s="10">
        <v>180</v>
      </c>
      <c r="AH7" s="10">
        <v>86</v>
      </c>
      <c r="AI7" s="10">
        <v>68</v>
      </c>
      <c r="AJ7" s="10">
        <v>169</v>
      </c>
      <c r="AK7" s="10"/>
      <c r="AL7" s="10">
        <v>252</v>
      </c>
      <c r="AM7" s="10">
        <v>217</v>
      </c>
      <c r="AN7" s="10">
        <v>275</v>
      </c>
      <c r="AO7" s="10">
        <v>121</v>
      </c>
      <c r="AP7" s="10">
        <v>28</v>
      </c>
      <c r="AQ7" s="10"/>
      <c r="AR7" s="10">
        <v>140</v>
      </c>
      <c r="AS7" s="10"/>
      <c r="AT7" s="10">
        <v>55</v>
      </c>
      <c r="AU7" s="10"/>
      <c r="AV7" s="10">
        <v>82</v>
      </c>
      <c r="AW7" s="10"/>
      <c r="AX7" s="10">
        <v>52</v>
      </c>
      <c r="AY7" s="10">
        <v>249</v>
      </c>
      <c r="AZ7" s="10"/>
      <c r="BA7" s="10">
        <v>357</v>
      </c>
      <c r="BB7" s="10">
        <v>418</v>
      </c>
    </row>
    <row r="8" spans="2:54" ht="30" customHeight="1">
      <c r="B8" s="11" t="s">
        <v>84</v>
      </c>
      <c r="C8" s="11">
        <v>1033</v>
      </c>
      <c r="D8" s="11">
        <v>487</v>
      </c>
      <c r="E8" s="11">
        <v>544</v>
      </c>
      <c r="F8" s="11"/>
      <c r="G8" s="11">
        <v>140</v>
      </c>
      <c r="H8" s="11">
        <v>171</v>
      </c>
      <c r="I8" s="11">
        <v>178</v>
      </c>
      <c r="J8" s="11">
        <v>165</v>
      </c>
      <c r="K8" s="11">
        <v>150</v>
      </c>
      <c r="L8" s="11">
        <v>228</v>
      </c>
      <c r="M8" s="11"/>
      <c r="N8" s="11">
        <v>283</v>
      </c>
      <c r="O8" s="11">
        <v>248</v>
      </c>
      <c r="P8" s="11">
        <v>225</v>
      </c>
      <c r="Q8" s="11">
        <v>269</v>
      </c>
      <c r="R8" s="11"/>
      <c r="S8" s="11">
        <v>130</v>
      </c>
      <c r="T8" s="11">
        <v>153</v>
      </c>
      <c r="U8" s="11">
        <v>89</v>
      </c>
      <c r="V8" s="11">
        <v>79</v>
      </c>
      <c r="W8" s="11">
        <v>76</v>
      </c>
      <c r="X8" s="11">
        <v>99</v>
      </c>
      <c r="Y8" s="11">
        <v>76</v>
      </c>
      <c r="Z8" s="11">
        <v>48</v>
      </c>
      <c r="AA8" s="11">
        <v>108</v>
      </c>
      <c r="AB8" s="11">
        <v>90</v>
      </c>
      <c r="AC8" s="11">
        <v>49</v>
      </c>
      <c r="AD8" s="11">
        <v>35</v>
      </c>
      <c r="AE8" s="11"/>
      <c r="AF8" s="11">
        <v>335</v>
      </c>
      <c r="AG8" s="11">
        <v>168</v>
      </c>
      <c r="AH8" s="11">
        <v>86</v>
      </c>
      <c r="AI8" s="11">
        <v>67</v>
      </c>
      <c r="AJ8" s="11">
        <v>171</v>
      </c>
      <c r="AK8" s="11"/>
      <c r="AL8" s="11">
        <v>256</v>
      </c>
      <c r="AM8" s="11">
        <v>218</v>
      </c>
      <c r="AN8" s="11">
        <v>266</v>
      </c>
      <c r="AO8" s="11">
        <v>116</v>
      </c>
      <c r="AP8" s="11">
        <v>25</v>
      </c>
      <c r="AQ8" s="11"/>
      <c r="AR8" s="11">
        <v>136</v>
      </c>
      <c r="AS8" s="11"/>
      <c r="AT8" s="11">
        <v>55</v>
      </c>
      <c r="AU8" s="11"/>
      <c r="AV8" s="11">
        <v>80</v>
      </c>
      <c r="AW8" s="11"/>
      <c r="AX8" s="11">
        <v>51</v>
      </c>
      <c r="AY8" s="11">
        <v>245</v>
      </c>
      <c r="AZ8" s="11"/>
      <c r="BA8" s="11">
        <v>347</v>
      </c>
      <c r="BB8" s="11">
        <v>413</v>
      </c>
    </row>
    <row r="9" spans="2:54">
      <c r="B9" s="18" t="s">
        <v>216</v>
      </c>
      <c r="C9" s="17">
        <v>0.115362948104654</v>
      </c>
      <c r="D9" s="17">
        <v>0.144354296215845</v>
      </c>
      <c r="E9" s="17">
        <v>8.9952560961261502E-2</v>
      </c>
      <c r="F9" s="17"/>
      <c r="G9" s="17">
        <v>0.130737781649815</v>
      </c>
      <c r="H9" s="17">
        <v>0.15043365470237199</v>
      </c>
      <c r="I9" s="17">
        <v>0.12997772771171601</v>
      </c>
      <c r="J9" s="17">
        <v>9.46794119998106E-2</v>
      </c>
      <c r="K9" s="17">
        <v>9.5146696372106696E-2</v>
      </c>
      <c r="L9" s="17">
        <v>9.6874300658134099E-2</v>
      </c>
      <c r="M9" s="17"/>
      <c r="N9" s="17">
        <v>0.170183407834608</v>
      </c>
      <c r="O9" s="17">
        <v>8.9799753643028696E-2</v>
      </c>
      <c r="P9" s="17">
        <v>9.35043960956599E-2</v>
      </c>
      <c r="Q9" s="17">
        <v>0.10302993156376</v>
      </c>
      <c r="R9" s="17"/>
      <c r="S9" s="17">
        <v>0.20319539390380101</v>
      </c>
      <c r="T9" s="17">
        <v>0.10742362850421899</v>
      </c>
      <c r="U9" s="17">
        <v>7.9078648414257297E-2</v>
      </c>
      <c r="V9" s="17">
        <v>0.143258655564524</v>
      </c>
      <c r="W9" s="17">
        <v>9.3524514387225005E-2</v>
      </c>
      <c r="X9" s="17">
        <v>8.4947356400637095E-2</v>
      </c>
      <c r="Y9" s="17">
        <v>5.1629897086983699E-2</v>
      </c>
      <c r="Z9" s="17">
        <v>0.20199365613883999</v>
      </c>
      <c r="AA9" s="17">
        <v>0.12111450748555901</v>
      </c>
      <c r="AB9" s="17">
        <v>0.108493105156324</v>
      </c>
      <c r="AC9" s="17">
        <v>8.0209417939385796E-2</v>
      </c>
      <c r="AD9" s="17">
        <v>5.7390793238869503E-2</v>
      </c>
      <c r="AE9" s="17"/>
      <c r="AF9" s="17">
        <v>0.18065169421387001</v>
      </c>
      <c r="AG9" s="17">
        <v>0.116702868156698</v>
      </c>
      <c r="AH9" s="17">
        <v>0.112308125020565</v>
      </c>
      <c r="AI9" s="17">
        <v>0.198151281639601</v>
      </c>
      <c r="AJ9" s="17">
        <v>3.0797691745512699E-2</v>
      </c>
      <c r="AK9" s="17"/>
      <c r="AL9" s="17">
        <v>0.100241701980836</v>
      </c>
      <c r="AM9" s="17">
        <v>9.2629794829281298E-2</v>
      </c>
      <c r="AN9" s="17">
        <v>0.12110358110835</v>
      </c>
      <c r="AO9" s="17">
        <v>0.24116749839628801</v>
      </c>
      <c r="AP9" s="17">
        <v>0.23249211737512801</v>
      </c>
      <c r="AQ9" s="17"/>
      <c r="AR9" s="17">
        <v>0.186754309596043</v>
      </c>
      <c r="AS9" s="17"/>
      <c r="AT9" s="17">
        <v>0.24867326207120199</v>
      </c>
      <c r="AU9" s="17"/>
      <c r="AV9" s="17">
        <v>0.21412545062938201</v>
      </c>
      <c r="AW9" s="17"/>
      <c r="AX9" s="17">
        <v>0.25784945342344001</v>
      </c>
      <c r="AY9" s="17">
        <v>0.14437538907699701</v>
      </c>
      <c r="AZ9" s="17"/>
      <c r="BA9" s="17">
        <v>6.7048110350083401E-2</v>
      </c>
      <c r="BB9" s="17">
        <v>0.158875379758977</v>
      </c>
    </row>
    <row r="10" spans="2:54">
      <c r="B10" s="18" t="s">
        <v>217</v>
      </c>
      <c r="C10" s="17">
        <v>0.32852834505508999</v>
      </c>
      <c r="D10" s="17">
        <v>0.33294280384083003</v>
      </c>
      <c r="E10" s="17">
        <v>0.322794161815605</v>
      </c>
      <c r="F10" s="17"/>
      <c r="G10" s="17">
        <v>0.477692396304218</v>
      </c>
      <c r="H10" s="17">
        <v>0.392715811686498</v>
      </c>
      <c r="I10" s="17">
        <v>0.313116525230767</v>
      </c>
      <c r="J10" s="17">
        <v>0.36856810522592098</v>
      </c>
      <c r="K10" s="17">
        <v>0.29300869856955197</v>
      </c>
      <c r="L10" s="17">
        <v>0.19627229399621601</v>
      </c>
      <c r="M10" s="17"/>
      <c r="N10" s="17">
        <v>0.334821784706686</v>
      </c>
      <c r="O10" s="17">
        <v>0.35013818078532599</v>
      </c>
      <c r="P10" s="17">
        <v>0.356420508189426</v>
      </c>
      <c r="Q10" s="17">
        <v>0.27788948789186502</v>
      </c>
      <c r="R10" s="17"/>
      <c r="S10" s="17">
        <v>0.35917909952480098</v>
      </c>
      <c r="T10" s="17">
        <v>0.28525232527841399</v>
      </c>
      <c r="U10" s="17">
        <v>0.29492977099377599</v>
      </c>
      <c r="V10" s="17">
        <v>0.28290766206352103</v>
      </c>
      <c r="W10" s="17">
        <v>0.359414615427121</v>
      </c>
      <c r="X10" s="17">
        <v>0.31523629059727698</v>
      </c>
      <c r="Y10" s="17">
        <v>0.28301017162505299</v>
      </c>
      <c r="Z10" s="17">
        <v>0.39118651681046601</v>
      </c>
      <c r="AA10" s="17">
        <v>0.43786277038543098</v>
      </c>
      <c r="AB10" s="17">
        <v>0.35012844506309299</v>
      </c>
      <c r="AC10" s="17">
        <v>0.28218534648979299</v>
      </c>
      <c r="AD10" s="17">
        <v>0.25140863157136101</v>
      </c>
      <c r="AE10" s="17"/>
      <c r="AF10" s="17">
        <v>0.46097228238239202</v>
      </c>
      <c r="AG10" s="17">
        <v>0.235895515036599</v>
      </c>
      <c r="AH10" s="17">
        <v>0.35515581257995099</v>
      </c>
      <c r="AI10" s="17">
        <v>0.42908377074868498</v>
      </c>
      <c r="AJ10" s="17">
        <v>0.16140122444070601</v>
      </c>
      <c r="AK10" s="17"/>
      <c r="AL10" s="17">
        <v>0.30792000122140301</v>
      </c>
      <c r="AM10" s="17">
        <v>0.33442178998927802</v>
      </c>
      <c r="AN10" s="17">
        <v>0.37468369938701201</v>
      </c>
      <c r="AO10" s="17">
        <v>0.384101911718575</v>
      </c>
      <c r="AP10" s="17">
        <v>0.431826631962484</v>
      </c>
      <c r="AQ10" s="17"/>
      <c r="AR10" s="17">
        <v>0.42646064644690401</v>
      </c>
      <c r="AS10" s="17"/>
      <c r="AT10" s="17">
        <v>0.39419533332481399</v>
      </c>
      <c r="AU10" s="17"/>
      <c r="AV10" s="17">
        <v>0.47049374948832101</v>
      </c>
      <c r="AW10" s="17"/>
      <c r="AX10" s="17">
        <v>0.341182917363272</v>
      </c>
      <c r="AY10" s="17">
        <v>0.46963362854424001</v>
      </c>
      <c r="AZ10" s="17"/>
      <c r="BA10" s="17">
        <v>0.24352535548762999</v>
      </c>
      <c r="BB10" s="17">
        <v>0.36962758027520498</v>
      </c>
    </row>
    <row r="11" spans="2:54">
      <c r="B11" s="18" t="s">
        <v>218</v>
      </c>
      <c r="C11" s="17">
        <v>0.26090937076811799</v>
      </c>
      <c r="D11" s="17">
        <v>0.22688954134370501</v>
      </c>
      <c r="E11" s="17">
        <v>0.29116267727073603</v>
      </c>
      <c r="F11" s="17"/>
      <c r="G11" s="17">
        <v>0.193321440021372</v>
      </c>
      <c r="H11" s="17">
        <v>0.18781957582467099</v>
      </c>
      <c r="I11" s="17">
        <v>0.24063232633673901</v>
      </c>
      <c r="J11" s="17">
        <v>0.26534642403391701</v>
      </c>
      <c r="K11" s="17">
        <v>0.30181357618044402</v>
      </c>
      <c r="L11" s="17">
        <v>0.34395608582016901</v>
      </c>
      <c r="M11" s="17"/>
      <c r="N11" s="17">
        <v>0.26303709464163799</v>
      </c>
      <c r="O11" s="17">
        <v>0.229534376436932</v>
      </c>
      <c r="P11" s="17">
        <v>0.24193234304053801</v>
      </c>
      <c r="Q11" s="17">
        <v>0.299270575486206</v>
      </c>
      <c r="R11" s="17"/>
      <c r="S11" s="17">
        <v>0.17676665765790101</v>
      </c>
      <c r="T11" s="17">
        <v>0.332434339327074</v>
      </c>
      <c r="U11" s="17">
        <v>0.35656977930990003</v>
      </c>
      <c r="V11" s="17">
        <v>0.19374866532549601</v>
      </c>
      <c r="W11" s="17">
        <v>0.285844322097911</v>
      </c>
      <c r="X11" s="17">
        <v>0.33593657421298201</v>
      </c>
      <c r="Y11" s="17">
        <v>0.24441186263463299</v>
      </c>
      <c r="Z11" s="17">
        <v>0.11156467911582101</v>
      </c>
      <c r="AA11" s="17">
        <v>0.173230006747285</v>
      </c>
      <c r="AB11" s="17">
        <v>0.26787877762878698</v>
      </c>
      <c r="AC11" s="17">
        <v>0.29599778095393797</v>
      </c>
      <c r="AD11" s="17">
        <v>0.342902886975961</v>
      </c>
      <c r="AE11" s="17"/>
      <c r="AF11" s="17">
        <v>0.18825153357824401</v>
      </c>
      <c r="AG11" s="17">
        <v>0.25969965762286301</v>
      </c>
      <c r="AH11" s="17">
        <v>0.31383928122527499</v>
      </c>
      <c r="AI11" s="17">
        <v>0.13776744997548299</v>
      </c>
      <c r="AJ11" s="17">
        <v>0.23352072174750901</v>
      </c>
      <c r="AK11" s="17"/>
      <c r="AL11" s="17">
        <v>0.27911984167687098</v>
      </c>
      <c r="AM11" s="17">
        <v>0.26376807684481601</v>
      </c>
      <c r="AN11" s="17">
        <v>0.26014889137845798</v>
      </c>
      <c r="AO11" s="17">
        <v>0.20120774530799701</v>
      </c>
      <c r="AP11" s="17">
        <v>8.8009045156662205E-2</v>
      </c>
      <c r="AQ11" s="17"/>
      <c r="AR11" s="17">
        <v>0.17166422222915301</v>
      </c>
      <c r="AS11" s="17"/>
      <c r="AT11" s="17">
        <v>0.217250051054132</v>
      </c>
      <c r="AU11" s="17"/>
      <c r="AV11" s="17">
        <v>9.3192214761689193E-2</v>
      </c>
      <c r="AW11" s="17"/>
      <c r="AX11" s="17">
        <v>0.25152916388858798</v>
      </c>
      <c r="AY11" s="17">
        <v>0.200355466350706</v>
      </c>
      <c r="AZ11" s="17"/>
      <c r="BA11" s="17">
        <v>0.26974614075214198</v>
      </c>
      <c r="BB11" s="17">
        <v>0.23961732286936299</v>
      </c>
    </row>
    <row r="12" spans="2:54">
      <c r="B12" s="18" t="s">
        <v>219</v>
      </c>
      <c r="C12" s="17">
        <v>0.18737448914889199</v>
      </c>
      <c r="D12" s="17">
        <v>0.17623913245278799</v>
      </c>
      <c r="E12" s="17">
        <v>0.19826567483858701</v>
      </c>
      <c r="F12" s="17"/>
      <c r="G12" s="17">
        <v>0.128452740529861</v>
      </c>
      <c r="H12" s="17">
        <v>0.21720821786653499</v>
      </c>
      <c r="I12" s="17">
        <v>0.20745475551537201</v>
      </c>
      <c r="J12" s="17">
        <v>0.19019866097895699</v>
      </c>
      <c r="K12" s="17">
        <v>0.19226832165621</v>
      </c>
      <c r="L12" s="17">
        <v>0.17732896162456599</v>
      </c>
      <c r="M12" s="17"/>
      <c r="N12" s="17">
        <v>0.13916658960977299</v>
      </c>
      <c r="O12" s="17">
        <v>0.22982002446125699</v>
      </c>
      <c r="P12" s="17">
        <v>0.201747499798103</v>
      </c>
      <c r="Q12" s="17">
        <v>0.18907302391898301</v>
      </c>
      <c r="R12" s="17"/>
      <c r="S12" s="17">
        <v>0.18256407939373701</v>
      </c>
      <c r="T12" s="17">
        <v>0.12271158155183599</v>
      </c>
      <c r="U12" s="17">
        <v>0.15383829946071501</v>
      </c>
      <c r="V12" s="17">
        <v>0.20984124734352499</v>
      </c>
      <c r="W12" s="17">
        <v>0.170274473745298</v>
      </c>
      <c r="X12" s="17">
        <v>0.19009636954513501</v>
      </c>
      <c r="Y12" s="17">
        <v>0.26936955921426098</v>
      </c>
      <c r="Z12" s="17">
        <v>0.161112497530459</v>
      </c>
      <c r="AA12" s="17">
        <v>0.23195637521336901</v>
      </c>
      <c r="AB12" s="17">
        <v>0.157004507627827</v>
      </c>
      <c r="AC12" s="17">
        <v>0.235995336583225</v>
      </c>
      <c r="AD12" s="17">
        <v>0.28198806026964501</v>
      </c>
      <c r="AE12" s="17"/>
      <c r="AF12" s="17">
        <v>0.141268405633418</v>
      </c>
      <c r="AG12" s="17">
        <v>0.225254234981108</v>
      </c>
      <c r="AH12" s="17">
        <v>0.16157706216863901</v>
      </c>
      <c r="AI12" s="17">
        <v>0.19150374056025901</v>
      </c>
      <c r="AJ12" s="17">
        <v>0.29073810045548998</v>
      </c>
      <c r="AK12" s="17"/>
      <c r="AL12" s="17">
        <v>0.168752006003039</v>
      </c>
      <c r="AM12" s="17">
        <v>0.22149398089617001</v>
      </c>
      <c r="AN12" s="17">
        <v>0.15170353851566201</v>
      </c>
      <c r="AO12" s="17">
        <v>0.15577450580042601</v>
      </c>
      <c r="AP12" s="17">
        <v>0.110984156197798</v>
      </c>
      <c r="AQ12" s="17"/>
      <c r="AR12" s="17">
        <v>0.17611713420699199</v>
      </c>
      <c r="AS12" s="17"/>
      <c r="AT12" s="17">
        <v>0.117757107774269</v>
      </c>
      <c r="AU12" s="17"/>
      <c r="AV12" s="17">
        <v>0.18995753002311799</v>
      </c>
      <c r="AW12" s="17"/>
      <c r="AX12" s="17">
        <v>0.10653148854531</v>
      </c>
      <c r="AY12" s="17">
        <v>0.143522005882567</v>
      </c>
      <c r="AZ12" s="17"/>
      <c r="BA12" s="17">
        <v>0.236131148632649</v>
      </c>
      <c r="BB12" s="17">
        <v>0.16679397067957499</v>
      </c>
    </row>
    <row r="13" spans="2:54">
      <c r="B13" s="18" t="s">
        <v>220</v>
      </c>
      <c r="C13" s="19">
        <v>0.107824846923246</v>
      </c>
      <c r="D13" s="19">
        <v>0.119574226146833</v>
      </c>
      <c r="E13" s="19">
        <v>9.7824925113810704E-2</v>
      </c>
      <c r="F13" s="19"/>
      <c r="G13" s="19">
        <v>6.9795641494733801E-2</v>
      </c>
      <c r="H13" s="19">
        <v>5.1822739919924102E-2</v>
      </c>
      <c r="I13" s="19">
        <v>0.10881866520540601</v>
      </c>
      <c r="J13" s="19">
        <v>8.1207397761394795E-2</v>
      </c>
      <c r="K13" s="19">
        <v>0.117762707221688</v>
      </c>
      <c r="L13" s="19">
        <v>0.185568357900914</v>
      </c>
      <c r="M13" s="19"/>
      <c r="N13" s="19">
        <v>9.27911232072956E-2</v>
      </c>
      <c r="O13" s="19">
        <v>0.100707664673457</v>
      </c>
      <c r="P13" s="19">
        <v>0.10639525287627399</v>
      </c>
      <c r="Q13" s="19">
        <v>0.130736981139186</v>
      </c>
      <c r="R13" s="19"/>
      <c r="S13" s="19">
        <v>7.8294769519759499E-2</v>
      </c>
      <c r="T13" s="19">
        <v>0.15217812533845701</v>
      </c>
      <c r="U13" s="19">
        <v>0.11558350182135201</v>
      </c>
      <c r="V13" s="19">
        <v>0.170243769702935</v>
      </c>
      <c r="W13" s="19">
        <v>9.0942074342443904E-2</v>
      </c>
      <c r="X13" s="19">
        <v>7.3783409243968395E-2</v>
      </c>
      <c r="Y13" s="19">
        <v>0.151578509439068</v>
      </c>
      <c r="Z13" s="19">
        <v>0.134142650404414</v>
      </c>
      <c r="AA13" s="19">
        <v>3.58363401683564E-2</v>
      </c>
      <c r="AB13" s="19">
        <v>0.11649516452396901</v>
      </c>
      <c r="AC13" s="19">
        <v>0.105612118033659</v>
      </c>
      <c r="AD13" s="19">
        <v>6.6309627944164104E-2</v>
      </c>
      <c r="AE13" s="19"/>
      <c r="AF13" s="19">
        <v>2.8856084192076099E-2</v>
      </c>
      <c r="AG13" s="19">
        <v>0.16244772420273099</v>
      </c>
      <c r="AH13" s="19">
        <v>5.71197190055708E-2</v>
      </c>
      <c r="AI13" s="19">
        <v>4.3493757075971397E-2</v>
      </c>
      <c r="AJ13" s="19">
        <v>0.283542261610782</v>
      </c>
      <c r="AK13" s="19"/>
      <c r="AL13" s="19">
        <v>0.143966449117852</v>
      </c>
      <c r="AM13" s="19">
        <v>8.7686357440454707E-2</v>
      </c>
      <c r="AN13" s="19">
        <v>9.2360289610516802E-2</v>
      </c>
      <c r="AO13" s="19">
        <v>1.7748338776714199E-2</v>
      </c>
      <c r="AP13" s="19">
        <v>0.13668804930792799</v>
      </c>
      <c r="AQ13" s="19"/>
      <c r="AR13" s="19">
        <v>3.9003687520907798E-2</v>
      </c>
      <c r="AS13" s="19"/>
      <c r="AT13" s="19">
        <v>2.21242457755828E-2</v>
      </c>
      <c r="AU13" s="19"/>
      <c r="AV13" s="19">
        <v>3.2231055097490899E-2</v>
      </c>
      <c r="AW13" s="19"/>
      <c r="AX13" s="19">
        <v>4.2906976779389497E-2</v>
      </c>
      <c r="AY13" s="19">
        <v>4.2113510145488801E-2</v>
      </c>
      <c r="AZ13" s="19"/>
      <c r="BA13" s="19">
        <v>0.18354924477749601</v>
      </c>
      <c r="BB13" s="19">
        <v>6.5085746416879198E-2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244</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1042</v>
      </c>
      <c r="D7" s="10">
        <v>487</v>
      </c>
      <c r="E7" s="10">
        <v>552</v>
      </c>
      <c r="F7" s="10"/>
      <c r="G7" s="10">
        <v>137</v>
      </c>
      <c r="H7" s="10">
        <v>180</v>
      </c>
      <c r="I7" s="10">
        <v>181</v>
      </c>
      <c r="J7" s="10">
        <v>131</v>
      </c>
      <c r="K7" s="10">
        <v>167</v>
      </c>
      <c r="L7" s="10">
        <v>245</v>
      </c>
      <c r="M7" s="10"/>
      <c r="N7" s="10">
        <v>306</v>
      </c>
      <c r="O7" s="10">
        <v>259</v>
      </c>
      <c r="P7" s="10">
        <v>198</v>
      </c>
      <c r="Q7" s="10">
        <v>270</v>
      </c>
      <c r="R7" s="10"/>
      <c r="S7" s="10">
        <v>132</v>
      </c>
      <c r="T7" s="10">
        <v>182</v>
      </c>
      <c r="U7" s="10">
        <v>106</v>
      </c>
      <c r="V7" s="10">
        <v>59</v>
      </c>
      <c r="W7" s="10">
        <v>72</v>
      </c>
      <c r="X7" s="10">
        <v>118</v>
      </c>
      <c r="Y7" s="10">
        <v>74</v>
      </c>
      <c r="Z7" s="10">
        <v>45</v>
      </c>
      <c r="AA7" s="10">
        <v>108</v>
      </c>
      <c r="AB7" s="10">
        <v>71</v>
      </c>
      <c r="AC7" s="10">
        <v>47</v>
      </c>
      <c r="AD7" s="10">
        <v>28</v>
      </c>
      <c r="AE7" s="10"/>
      <c r="AF7" s="10">
        <v>337</v>
      </c>
      <c r="AG7" s="10">
        <v>180</v>
      </c>
      <c r="AH7" s="10">
        <v>86</v>
      </c>
      <c r="AI7" s="10">
        <v>68</v>
      </c>
      <c r="AJ7" s="10">
        <v>169</v>
      </c>
      <c r="AK7" s="10"/>
      <c r="AL7" s="10">
        <v>252</v>
      </c>
      <c r="AM7" s="10">
        <v>217</v>
      </c>
      <c r="AN7" s="10">
        <v>275</v>
      </c>
      <c r="AO7" s="10">
        <v>121</v>
      </c>
      <c r="AP7" s="10">
        <v>28</v>
      </c>
      <c r="AQ7" s="10"/>
      <c r="AR7" s="10">
        <v>140</v>
      </c>
      <c r="AS7" s="10"/>
      <c r="AT7" s="10">
        <v>55</v>
      </c>
      <c r="AU7" s="10"/>
      <c r="AV7" s="10">
        <v>82</v>
      </c>
      <c r="AW7" s="10"/>
      <c r="AX7" s="10">
        <v>52</v>
      </c>
      <c r="AY7" s="10">
        <v>249</v>
      </c>
      <c r="AZ7" s="10"/>
      <c r="BA7" s="10">
        <v>357</v>
      </c>
      <c r="BB7" s="10">
        <v>418</v>
      </c>
    </row>
    <row r="8" spans="2:54" ht="30" customHeight="1">
      <c r="B8" s="11" t="s">
        <v>84</v>
      </c>
      <c r="C8" s="11">
        <v>1033</v>
      </c>
      <c r="D8" s="11">
        <v>487</v>
      </c>
      <c r="E8" s="11">
        <v>544</v>
      </c>
      <c r="F8" s="11"/>
      <c r="G8" s="11">
        <v>140</v>
      </c>
      <c r="H8" s="11">
        <v>171</v>
      </c>
      <c r="I8" s="11">
        <v>178</v>
      </c>
      <c r="J8" s="11">
        <v>165</v>
      </c>
      <c r="K8" s="11">
        <v>150</v>
      </c>
      <c r="L8" s="11">
        <v>228</v>
      </c>
      <c r="M8" s="11"/>
      <c r="N8" s="11">
        <v>283</v>
      </c>
      <c r="O8" s="11">
        <v>248</v>
      </c>
      <c r="P8" s="11">
        <v>225</v>
      </c>
      <c r="Q8" s="11">
        <v>269</v>
      </c>
      <c r="R8" s="11"/>
      <c r="S8" s="11">
        <v>130</v>
      </c>
      <c r="T8" s="11">
        <v>153</v>
      </c>
      <c r="U8" s="11">
        <v>89</v>
      </c>
      <c r="V8" s="11">
        <v>79</v>
      </c>
      <c r="W8" s="11">
        <v>76</v>
      </c>
      <c r="X8" s="11">
        <v>99</v>
      </c>
      <c r="Y8" s="11">
        <v>76</v>
      </c>
      <c r="Z8" s="11">
        <v>48</v>
      </c>
      <c r="AA8" s="11">
        <v>108</v>
      </c>
      <c r="AB8" s="11">
        <v>90</v>
      </c>
      <c r="AC8" s="11">
        <v>49</v>
      </c>
      <c r="AD8" s="11">
        <v>35</v>
      </c>
      <c r="AE8" s="11"/>
      <c r="AF8" s="11">
        <v>335</v>
      </c>
      <c r="AG8" s="11">
        <v>168</v>
      </c>
      <c r="AH8" s="11">
        <v>86</v>
      </c>
      <c r="AI8" s="11">
        <v>67</v>
      </c>
      <c r="AJ8" s="11">
        <v>171</v>
      </c>
      <c r="AK8" s="11"/>
      <c r="AL8" s="11">
        <v>256</v>
      </c>
      <c r="AM8" s="11">
        <v>218</v>
      </c>
      <c r="AN8" s="11">
        <v>266</v>
      </c>
      <c r="AO8" s="11">
        <v>116</v>
      </c>
      <c r="AP8" s="11">
        <v>25</v>
      </c>
      <c r="AQ8" s="11"/>
      <c r="AR8" s="11">
        <v>136</v>
      </c>
      <c r="AS8" s="11"/>
      <c r="AT8" s="11">
        <v>55</v>
      </c>
      <c r="AU8" s="11"/>
      <c r="AV8" s="11">
        <v>80</v>
      </c>
      <c r="AW8" s="11"/>
      <c r="AX8" s="11">
        <v>51</v>
      </c>
      <c r="AY8" s="11">
        <v>245</v>
      </c>
      <c r="AZ8" s="11"/>
      <c r="BA8" s="11">
        <v>347</v>
      </c>
      <c r="BB8" s="11">
        <v>413</v>
      </c>
    </row>
    <row r="9" spans="2:54">
      <c r="B9" s="18" t="s">
        <v>216</v>
      </c>
      <c r="C9" s="17">
        <v>5.4875882310877297E-2</v>
      </c>
      <c r="D9" s="17">
        <v>8.4382100192910606E-2</v>
      </c>
      <c r="E9" s="17">
        <v>2.8708876659567499E-2</v>
      </c>
      <c r="F9" s="17"/>
      <c r="G9" s="17">
        <v>6.0529164005571602E-2</v>
      </c>
      <c r="H9" s="17">
        <v>0.115680858072699</v>
      </c>
      <c r="I9" s="17">
        <v>7.4942141471655399E-2</v>
      </c>
      <c r="J9" s="17">
        <v>2.98602861383667E-2</v>
      </c>
      <c r="K9" s="17">
        <v>2.5044878154668999E-2</v>
      </c>
      <c r="L9" s="17">
        <v>2.8017554245808599E-2</v>
      </c>
      <c r="M9" s="17"/>
      <c r="N9" s="17">
        <v>6.1873506597065898E-2</v>
      </c>
      <c r="O9" s="17">
        <v>4.86402554326009E-2</v>
      </c>
      <c r="P9" s="17">
        <v>5.2643894693216502E-2</v>
      </c>
      <c r="Q9" s="17">
        <v>5.6767090042613398E-2</v>
      </c>
      <c r="R9" s="17"/>
      <c r="S9" s="17">
        <v>0.11555617283097</v>
      </c>
      <c r="T9" s="17">
        <v>5.3967716317890102E-2</v>
      </c>
      <c r="U9" s="17">
        <v>6.4208169001044299E-2</v>
      </c>
      <c r="V9" s="17">
        <v>6.4974380590061401E-2</v>
      </c>
      <c r="W9" s="17">
        <v>3.4231912378068802E-2</v>
      </c>
      <c r="X9" s="17">
        <v>3.1913898507797397E-2</v>
      </c>
      <c r="Y9" s="17">
        <v>4.0128412820993602E-2</v>
      </c>
      <c r="Z9" s="17">
        <v>2.21643484770527E-2</v>
      </c>
      <c r="AA9" s="17">
        <v>6.5417769481937699E-2</v>
      </c>
      <c r="AB9" s="17">
        <v>5.1124722934780903E-2</v>
      </c>
      <c r="AC9" s="17">
        <v>1.9298415406559501E-2</v>
      </c>
      <c r="AD9" s="17">
        <v>0</v>
      </c>
      <c r="AE9" s="17"/>
      <c r="AF9" s="17">
        <v>0.10964713063126801</v>
      </c>
      <c r="AG9" s="17">
        <v>4.0473843603505297E-2</v>
      </c>
      <c r="AH9" s="17">
        <v>6.2169864796531298E-2</v>
      </c>
      <c r="AI9" s="17">
        <v>2.22533841387734E-2</v>
      </c>
      <c r="AJ9" s="17">
        <v>1.1692518257372801E-2</v>
      </c>
      <c r="AK9" s="17"/>
      <c r="AL9" s="17">
        <v>4.7869903280639003E-2</v>
      </c>
      <c r="AM9" s="17">
        <v>2.2170577511321499E-2</v>
      </c>
      <c r="AN9" s="17">
        <v>7.2819834631956903E-2</v>
      </c>
      <c r="AO9" s="17">
        <v>7.6493350530358398E-2</v>
      </c>
      <c r="AP9" s="17">
        <v>0.27033472473623299</v>
      </c>
      <c r="AQ9" s="17"/>
      <c r="AR9" s="17">
        <v>8.4988401252069107E-2</v>
      </c>
      <c r="AS9" s="17"/>
      <c r="AT9" s="17">
        <v>0.13524784107582999</v>
      </c>
      <c r="AU9" s="17"/>
      <c r="AV9" s="17">
        <v>7.3825902619068906E-2</v>
      </c>
      <c r="AW9" s="17"/>
      <c r="AX9" s="17">
        <v>0.135695242915987</v>
      </c>
      <c r="AY9" s="17">
        <v>9.2340874441054002E-2</v>
      </c>
      <c r="AZ9" s="17"/>
      <c r="BA9" s="17">
        <v>3.9471761102634798E-2</v>
      </c>
      <c r="BB9" s="17">
        <v>6.4638150330140406E-2</v>
      </c>
    </row>
    <row r="10" spans="2:54">
      <c r="B10" s="18" t="s">
        <v>217</v>
      </c>
      <c r="C10" s="17">
        <v>0.25033599231028297</v>
      </c>
      <c r="D10" s="17">
        <v>0.25150768499016302</v>
      </c>
      <c r="E10" s="17">
        <v>0.250508578487802</v>
      </c>
      <c r="F10" s="17"/>
      <c r="G10" s="17">
        <v>0.32195485755687903</v>
      </c>
      <c r="H10" s="17">
        <v>0.42181375051713099</v>
      </c>
      <c r="I10" s="17">
        <v>0.239405968716492</v>
      </c>
      <c r="J10" s="17">
        <v>0.25114844163387001</v>
      </c>
      <c r="K10" s="17">
        <v>0.175792972715616</v>
      </c>
      <c r="L10" s="17">
        <v>0.135362133329474</v>
      </c>
      <c r="M10" s="17"/>
      <c r="N10" s="17">
        <v>0.33226963067535897</v>
      </c>
      <c r="O10" s="17">
        <v>0.200313829327294</v>
      </c>
      <c r="P10" s="17">
        <v>0.26080877409446701</v>
      </c>
      <c r="Q10" s="17">
        <v>0.206362613886649</v>
      </c>
      <c r="R10" s="17"/>
      <c r="S10" s="17">
        <v>0.287241484184176</v>
      </c>
      <c r="T10" s="17">
        <v>0.159370231922982</v>
      </c>
      <c r="U10" s="17">
        <v>0.173500221795471</v>
      </c>
      <c r="V10" s="17">
        <v>0.232852615585388</v>
      </c>
      <c r="W10" s="17">
        <v>0.28620899311686798</v>
      </c>
      <c r="X10" s="17">
        <v>0.244944389547991</v>
      </c>
      <c r="Y10" s="17">
        <v>0.23059336329684699</v>
      </c>
      <c r="Z10" s="17">
        <v>0.31229945119903901</v>
      </c>
      <c r="AA10" s="17">
        <v>0.352898702807738</v>
      </c>
      <c r="AB10" s="17">
        <v>0.28686719765597701</v>
      </c>
      <c r="AC10" s="17">
        <v>0.321792550372413</v>
      </c>
      <c r="AD10" s="17">
        <v>0.13289834249999</v>
      </c>
      <c r="AE10" s="17"/>
      <c r="AF10" s="17">
        <v>0.42980903107769702</v>
      </c>
      <c r="AG10" s="17">
        <v>0.16508100672103601</v>
      </c>
      <c r="AH10" s="17">
        <v>0.22624068097587999</v>
      </c>
      <c r="AI10" s="17">
        <v>0.26257746495509598</v>
      </c>
      <c r="AJ10" s="17">
        <v>0.13650925456483001</v>
      </c>
      <c r="AK10" s="17"/>
      <c r="AL10" s="17">
        <v>0.18314738868608599</v>
      </c>
      <c r="AM10" s="17">
        <v>0.24534412018796301</v>
      </c>
      <c r="AN10" s="17">
        <v>0.28028053908616402</v>
      </c>
      <c r="AO10" s="17">
        <v>0.40517373221318198</v>
      </c>
      <c r="AP10" s="17">
        <v>0.29544234601424502</v>
      </c>
      <c r="AQ10" s="17"/>
      <c r="AR10" s="17">
        <v>0.41970023781840499</v>
      </c>
      <c r="AS10" s="17"/>
      <c r="AT10" s="17">
        <v>0.471541017525069</v>
      </c>
      <c r="AU10" s="17"/>
      <c r="AV10" s="17">
        <v>0.41645930505966899</v>
      </c>
      <c r="AW10" s="17"/>
      <c r="AX10" s="17">
        <v>0.33994379912379602</v>
      </c>
      <c r="AY10" s="17">
        <v>0.405525814541775</v>
      </c>
      <c r="AZ10" s="17"/>
      <c r="BA10" s="17">
        <v>0.165200736861224</v>
      </c>
      <c r="BB10" s="17">
        <v>0.31310095122989301</v>
      </c>
    </row>
    <row r="11" spans="2:54">
      <c r="B11" s="18" t="s">
        <v>218</v>
      </c>
      <c r="C11" s="17">
        <v>0.269422341125791</v>
      </c>
      <c r="D11" s="17">
        <v>0.248887276074446</v>
      </c>
      <c r="E11" s="17">
        <v>0.28594499700385201</v>
      </c>
      <c r="F11" s="17"/>
      <c r="G11" s="17">
        <v>0.33161997947595001</v>
      </c>
      <c r="H11" s="17">
        <v>0.16862897853862099</v>
      </c>
      <c r="I11" s="17">
        <v>0.269067989291006</v>
      </c>
      <c r="J11" s="17">
        <v>0.29112830232277798</v>
      </c>
      <c r="K11" s="17">
        <v>0.33308790134817601</v>
      </c>
      <c r="L11" s="17">
        <v>0.250707948495768</v>
      </c>
      <c r="M11" s="17"/>
      <c r="N11" s="17">
        <v>0.23834704798865999</v>
      </c>
      <c r="O11" s="17">
        <v>0.30451390761805802</v>
      </c>
      <c r="P11" s="17">
        <v>0.27498458347464599</v>
      </c>
      <c r="Q11" s="17">
        <v>0.25602636670253598</v>
      </c>
      <c r="R11" s="17"/>
      <c r="S11" s="17">
        <v>0.23812615301412801</v>
      </c>
      <c r="T11" s="17">
        <v>0.31576415717688899</v>
      </c>
      <c r="U11" s="17">
        <v>0.26652982843349299</v>
      </c>
      <c r="V11" s="17">
        <v>0.32345030657393797</v>
      </c>
      <c r="W11" s="17">
        <v>0.26676028928679502</v>
      </c>
      <c r="X11" s="17">
        <v>0.32746698609355002</v>
      </c>
      <c r="Y11" s="17">
        <v>0.30990265803369399</v>
      </c>
      <c r="Z11" s="17">
        <v>0.22742152059734599</v>
      </c>
      <c r="AA11" s="17">
        <v>0.16993812197533001</v>
      </c>
      <c r="AB11" s="17">
        <v>0.24742905451885999</v>
      </c>
      <c r="AC11" s="17">
        <v>0.206295661103015</v>
      </c>
      <c r="AD11" s="17">
        <v>0.33019420213384498</v>
      </c>
      <c r="AE11" s="17"/>
      <c r="AF11" s="17">
        <v>0.239794043906018</v>
      </c>
      <c r="AG11" s="17">
        <v>0.27015707575555398</v>
      </c>
      <c r="AH11" s="17">
        <v>0.34243875529248802</v>
      </c>
      <c r="AI11" s="17">
        <v>0.33233947128125901</v>
      </c>
      <c r="AJ11" s="17">
        <v>0.17689899192654501</v>
      </c>
      <c r="AK11" s="17"/>
      <c r="AL11" s="17">
        <v>0.28628970401380899</v>
      </c>
      <c r="AM11" s="17">
        <v>0.29706388376755899</v>
      </c>
      <c r="AN11" s="17">
        <v>0.28983740761643301</v>
      </c>
      <c r="AO11" s="17">
        <v>0.22522809934860999</v>
      </c>
      <c r="AP11" s="17">
        <v>0.26044735900761301</v>
      </c>
      <c r="AQ11" s="17"/>
      <c r="AR11" s="17">
        <v>0.226152961467462</v>
      </c>
      <c r="AS11" s="17"/>
      <c r="AT11" s="17">
        <v>0.15219819815561</v>
      </c>
      <c r="AU11" s="17"/>
      <c r="AV11" s="17">
        <v>0.27528233654571199</v>
      </c>
      <c r="AW11" s="17"/>
      <c r="AX11" s="17">
        <v>0.21433316065149099</v>
      </c>
      <c r="AY11" s="17">
        <v>0.27503263181826598</v>
      </c>
      <c r="AZ11" s="17"/>
      <c r="BA11" s="17">
        <v>0.22050628100835801</v>
      </c>
      <c r="BB11" s="17">
        <v>0.27055156025687899</v>
      </c>
    </row>
    <row r="12" spans="2:54">
      <c r="B12" s="18" t="s">
        <v>219</v>
      </c>
      <c r="C12" s="17">
        <v>0.30491562844423797</v>
      </c>
      <c r="D12" s="17">
        <v>0.28482580771944899</v>
      </c>
      <c r="E12" s="17">
        <v>0.322710874294931</v>
      </c>
      <c r="F12" s="17"/>
      <c r="G12" s="17">
        <v>0.23787062166341499</v>
      </c>
      <c r="H12" s="17">
        <v>0.22326549564631101</v>
      </c>
      <c r="I12" s="17">
        <v>0.30718343300253298</v>
      </c>
      <c r="J12" s="17">
        <v>0.348358171502476</v>
      </c>
      <c r="K12" s="17">
        <v>0.30366726396273402</v>
      </c>
      <c r="L12" s="17">
        <v>0.37604903742075302</v>
      </c>
      <c r="M12" s="17"/>
      <c r="N12" s="17">
        <v>0.26323062507036998</v>
      </c>
      <c r="O12" s="17">
        <v>0.31548196715886501</v>
      </c>
      <c r="P12" s="17">
        <v>0.31320396844232301</v>
      </c>
      <c r="Q12" s="17">
        <v>0.33499553419276001</v>
      </c>
      <c r="R12" s="17"/>
      <c r="S12" s="17">
        <v>0.26100618782699198</v>
      </c>
      <c r="T12" s="17">
        <v>0.29764236124668397</v>
      </c>
      <c r="U12" s="17">
        <v>0.35009633243817001</v>
      </c>
      <c r="V12" s="17">
        <v>0.243775320298659</v>
      </c>
      <c r="W12" s="17">
        <v>0.32159553720369199</v>
      </c>
      <c r="X12" s="17">
        <v>0.278466640728322</v>
      </c>
      <c r="Y12" s="17">
        <v>0.28267118924393198</v>
      </c>
      <c r="Z12" s="17">
        <v>0.26479024713841098</v>
      </c>
      <c r="AA12" s="17">
        <v>0.360293070187238</v>
      </c>
      <c r="AB12" s="17">
        <v>0.29222399370725199</v>
      </c>
      <c r="AC12" s="17">
        <v>0.345540360798478</v>
      </c>
      <c r="AD12" s="17">
        <v>0.47024176049855898</v>
      </c>
      <c r="AE12" s="17"/>
      <c r="AF12" s="17">
        <v>0.182330946841118</v>
      </c>
      <c r="AG12" s="17">
        <v>0.36659447741303802</v>
      </c>
      <c r="AH12" s="17">
        <v>0.28979025855755097</v>
      </c>
      <c r="AI12" s="17">
        <v>0.32005196686315102</v>
      </c>
      <c r="AJ12" s="17">
        <v>0.39903630878118801</v>
      </c>
      <c r="AK12" s="17"/>
      <c r="AL12" s="17">
        <v>0.34108112758289599</v>
      </c>
      <c r="AM12" s="17">
        <v>0.31075579701702</v>
      </c>
      <c r="AN12" s="17">
        <v>0.261272695259266</v>
      </c>
      <c r="AO12" s="17">
        <v>0.22679543091951701</v>
      </c>
      <c r="AP12" s="17">
        <v>8.1607608375813906E-2</v>
      </c>
      <c r="AQ12" s="17"/>
      <c r="AR12" s="17">
        <v>0.20526324884298</v>
      </c>
      <c r="AS12" s="17"/>
      <c r="AT12" s="17">
        <v>0.185455761923317</v>
      </c>
      <c r="AU12" s="17"/>
      <c r="AV12" s="17">
        <v>0.15608346475339899</v>
      </c>
      <c r="AW12" s="17"/>
      <c r="AX12" s="17">
        <v>0.216070387219016</v>
      </c>
      <c r="AY12" s="17">
        <v>0.18451555455139099</v>
      </c>
      <c r="AZ12" s="17"/>
      <c r="BA12" s="17">
        <v>0.37207519227353603</v>
      </c>
      <c r="BB12" s="17">
        <v>0.26737474309006098</v>
      </c>
    </row>
    <row r="13" spans="2:54">
      <c r="B13" s="18" t="s">
        <v>220</v>
      </c>
      <c r="C13" s="19">
        <v>0.12045015580881201</v>
      </c>
      <c r="D13" s="19">
        <v>0.13039713102303199</v>
      </c>
      <c r="E13" s="19">
        <v>0.11212667355384701</v>
      </c>
      <c r="F13" s="19"/>
      <c r="G13" s="19">
        <v>4.8025377298184901E-2</v>
      </c>
      <c r="H13" s="19">
        <v>7.0610917225238296E-2</v>
      </c>
      <c r="I13" s="19">
        <v>0.109400467518314</v>
      </c>
      <c r="J13" s="19">
        <v>7.9504798402509499E-2</v>
      </c>
      <c r="K13" s="19">
        <v>0.162406983818804</v>
      </c>
      <c r="L13" s="19">
        <v>0.209863326508197</v>
      </c>
      <c r="M13" s="19"/>
      <c r="N13" s="19">
        <v>0.10427918966854501</v>
      </c>
      <c r="O13" s="19">
        <v>0.131050040463183</v>
      </c>
      <c r="P13" s="19">
        <v>9.8358779295347004E-2</v>
      </c>
      <c r="Q13" s="19">
        <v>0.14584839517544201</v>
      </c>
      <c r="R13" s="19"/>
      <c r="S13" s="19">
        <v>9.8070002143734902E-2</v>
      </c>
      <c r="T13" s="19">
        <v>0.17325553333555399</v>
      </c>
      <c r="U13" s="19">
        <v>0.14566544833182099</v>
      </c>
      <c r="V13" s="19">
        <v>0.134947376951954</v>
      </c>
      <c r="W13" s="19">
        <v>9.1203268014577496E-2</v>
      </c>
      <c r="X13" s="19">
        <v>0.11720808512234</v>
      </c>
      <c r="Y13" s="19">
        <v>0.136704376604533</v>
      </c>
      <c r="Z13" s="19">
        <v>0.173324432588152</v>
      </c>
      <c r="AA13" s="19">
        <v>5.1452335547756203E-2</v>
      </c>
      <c r="AB13" s="19">
        <v>0.122355031183129</v>
      </c>
      <c r="AC13" s="19">
        <v>0.10707301231953401</v>
      </c>
      <c r="AD13" s="19">
        <v>6.6665694867606304E-2</v>
      </c>
      <c r="AE13" s="19"/>
      <c r="AF13" s="19">
        <v>3.8418847543899001E-2</v>
      </c>
      <c r="AG13" s="19">
        <v>0.15769359650686701</v>
      </c>
      <c r="AH13" s="19">
        <v>7.9360440377549302E-2</v>
      </c>
      <c r="AI13" s="19">
        <v>6.2777712761720797E-2</v>
      </c>
      <c r="AJ13" s="19">
        <v>0.275862926470065</v>
      </c>
      <c r="AK13" s="19"/>
      <c r="AL13" s="19">
        <v>0.14161187643657</v>
      </c>
      <c r="AM13" s="19">
        <v>0.124665621516137</v>
      </c>
      <c r="AN13" s="19">
        <v>9.5789523406179897E-2</v>
      </c>
      <c r="AO13" s="19">
        <v>6.63093869883329E-2</v>
      </c>
      <c r="AP13" s="19">
        <v>9.2167961866095605E-2</v>
      </c>
      <c r="AQ13" s="19"/>
      <c r="AR13" s="19">
        <v>6.3895150619084295E-2</v>
      </c>
      <c r="AS13" s="19"/>
      <c r="AT13" s="19">
        <v>5.55571813201731E-2</v>
      </c>
      <c r="AU13" s="19"/>
      <c r="AV13" s="19">
        <v>7.8348991022150399E-2</v>
      </c>
      <c r="AW13" s="19"/>
      <c r="AX13" s="19">
        <v>9.3957410089710203E-2</v>
      </c>
      <c r="AY13" s="19">
        <v>4.2585124647513801E-2</v>
      </c>
      <c r="AZ13" s="19"/>
      <c r="BA13" s="19">
        <v>0.20274602875424699</v>
      </c>
      <c r="BB13" s="19">
        <v>8.4334595093025502E-2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2:H18"/>
  <sheetViews>
    <sheetView showGridLines="0" workbookViewId="0">
      <pane xSplit="2" topLeftCell="C1" activePane="topRight" state="frozen"/>
      <selection pane="topRight"/>
    </sheetView>
  </sheetViews>
  <sheetFormatPr defaultColWidth="11.5703125" defaultRowHeight="14.45"/>
  <cols>
    <col min="2" max="2" width="25.7109375" customWidth="1"/>
    <col min="3" max="8" width="20.7109375" customWidth="1"/>
  </cols>
  <sheetData>
    <row r="2" spans="2:8" ht="40.15" customHeight="1">
      <c r="D2" s="36" t="s">
        <v>475</v>
      </c>
      <c r="E2" s="37"/>
      <c r="F2" s="37"/>
      <c r="G2" s="37"/>
      <c r="H2" s="37"/>
    </row>
    <row r="6" spans="2:8" ht="49.9" customHeight="1">
      <c r="B6" s="20" t="s">
        <v>43</v>
      </c>
      <c r="C6" s="20" t="s">
        <v>466</v>
      </c>
      <c r="D6" s="20" t="s">
        <v>467</v>
      </c>
      <c r="E6" s="20" t="s">
        <v>468</v>
      </c>
      <c r="F6" s="20" t="s">
        <v>469</v>
      </c>
      <c r="G6" s="20" t="s">
        <v>470</v>
      </c>
    </row>
    <row r="7" spans="2:8">
      <c r="B7" s="18" t="s">
        <v>216</v>
      </c>
      <c r="C7" s="17">
        <v>9.3209552050994293E-2</v>
      </c>
      <c r="D7" s="17">
        <v>0.14912406350053001</v>
      </c>
      <c r="E7" s="17">
        <v>0.208837482153064</v>
      </c>
      <c r="F7" s="17">
        <v>0.13472921288756801</v>
      </c>
      <c r="G7" s="17">
        <v>7.5140730186702503E-2</v>
      </c>
    </row>
    <row r="8" spans="2:8">
      <c r="B8" s="18" t="s">
        <v>217</v>
      </c>
      <c r="C8" s="17">
        <v>0.31461065773700497</v>
      </c>
      <c r="D8" s="17">
        <v>0.32846853074404597</v>
      </c>
      <c r="E8" s="17">
        <v>0.367336230146808</v>
      </c>
      <c r="F8" s="17">
        <v>0.319340454865018</v>
      </c>
      <c r="G8" s="17">
        <v>0.237737506613792</v>
      </c>
    </row>
    <row r="9" spans="2:8">
      <c r="B9" s="18" t="s">
        <v>218</v>
      </c>
      <c r="C9" s="17">
        <v>0.244134854923478</v>
      </c>
      <c r="D9" s="17">
        <v>0.215917938964694</v>
      </c>
      <c r="E9" s="17">
        <v>0.18663481412142399</v>
      </c>
      <c r="F9" s="17">
        <v>0.24176619076469799</v>
      </c>
      <c r="G9" s="17">
        <v>0.260712489813966</v>
      </c>
    </row>
    <row r="10" spans="2:8">
      <c r="B10" s="18" t="s">
        <v>219</v>
      </c>
      <c r="C10" s="17">
        <v>0.228441117841444</v>
      </c>
      <c r="D10" s="17">
        <v>0.192584752461294</v>
      </c>
      <c r="E10" s="17">
        <v>0.148699252521065</v>
      </c>
      <c r="F10" s="17">
        <v>0.19435294436123299</v>
      </c>
      <c r="G10" s="17">
        <v>0.30168090004321502</v>
      </c>
    </row>
    <row r="11" spans="2:8">
      <c r="B11" s="18" t="s">
        <v>220</v>
      </c>
      <c r="C11" s="17">
        <v>0.119603817447079</v>
      </c>
      <c r="D11" s="17">
        <v>0.113904714329436</v>
      </c>
      <c r="E11" s="17">
        <v>8.8492221057639098E-2</v>
      </c>
      <c r="F11" s="17">
        <v>0.109811197121483</v>
      </c>
      <c r="G11" s="17">
        <v>0.12472837334232501</v>
      </c>
    </row>
    <row r="12" spans="2:8">
      <c r="B12" s="16" t="s">
        <v>31</v>
      </c>
      <c r="C12" s="16"/>
      <c r="D12" s="16"/>
      <c r="E12" s="16"/>
      <c r="F12" s="16"/>
      <c r="G12" s="16"/>
    </row>
    <row r="13" spans="2:8">
      <c r="B13" t="s">
        <v>456</v>
      </c>
    </row>
    <row r="14" spans="2:8">
      <c r="B14" t="s">
        <v>457</v>
      </c>
    </row>
    <row r="18" spans="2:2">
      <c r="B18"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245</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1113</v>
      </c>
      <c r="D7" s="10">
        <v>548</v>
      </c>
      <c r="E7" s="10">
        <v>564</v>
      </c>
      <c r="F7" s="10"/>
      <c r="G7" s="10">
        <v>143</v>
      </c>
      <c r="H7" s="10">
        <v>196</v>
      </c>
      <c r="I7" s="10">
        <v>216</v>
      </c>
      <c r="J7" s="10">
        <v>148</v>
      </c>
      <c r="K7" s="10">
        <v>169</v>
      </c>
      <c r="L7" s="10">
        <v>241</v>
      </c>
      <c r="M7" s="10"/>
      <c r="N7" s="10">
        <v>332</v>
      </c>
      <c r="O7" s="10">
        <v>312</v>
      </c>
      <c r="P7" s="10">
        <v>203</v>
      </c>
      <c r="Q7" s="10">
        <v>260</v>
      </c>
      <c r="R7" s="10"/>
      <c r="S7" s="10">
        <v>163</v>
      </c>
      <c r="T7" s="10">
        <v>157</v>
      </c>
      <c r="U7" s="10">
        <v>102</v>
      </c>
      <c r="V7" s="10">
        <v>70</v>
      </c>
      <c r="W7" s="10">
        <v>72</v>
      </c>
      <c r="X7" s="10">
        <v>117</v>
      </c>
      <c r="Y7" s="10">
        <v>87</v>
      </c>
      <c r="Z7" s="10">
        <v>48</v>
      </c>
      <c r="AA7" s="10">
        <v>127</v>
      </c>
      <c r="AB7" s="10">
        <v>79</v>
      </c>
      <c r="AC7" s="10">
        <v>64</v>
      </c>
      <c r="AD7" s="10">
        <v>27</v>
      </c>
      <c r="AE7" s="10"/>
      <c r="AF7" s="10">
        <v>368</v>
      </c>
      <c r="AG7" s="10">
        <v>201</v>
      </c>
      <c r="AH7" s="10">
        <v>114</v>
      </c>
      <c r="AI7" s="10">
        <v>68</v>
      </c>
      <c r="AJ7" s="10">
        <v>181</v>
      </c>
      <c r="AK7" s="10"/>
      <c r="AL7" s="10">
        <v>250</v>
      </c>
      <c r="AM7" s="10">
        <v>251</v>
      </c>
      <c r="AN7" s="10">
        <v>285</v>
      </c>
      <c r="AO7" s="10">
        <v>142</v>
      </c>
      <c r="AP7" s="10">
        <v>22</v>
      </c>
      <c r="AQ7" s="10"/>
      <c r="AR7" s="10">
        <v>128</v>
      </c>
      <c r="AS7" s="10"/>
      <c r="AT7" s="10">
        <v>57</v>
      </c>
      <c r="AU7" s="10"/>
      <c r="AV7" s="10">
        <v>69</v>
      </c>
      <c r="AW7" s="10"/>
      <c r="AX7" s="10">
        <v>55</v>
      </c>
      <c r="AY7" s="10">
        <v>254</v>
      </c>
      <c r="AZ7" s="10"/>
      <c r="BA7" s="10">
        <v>381</v>
      </c>
      <c r="BB7" s="10">
        <v>453</v>
      </c>
    </row>
    <row r="8" spans="2:54" ht="30" customHeight="1">
      <c r="B8" s="11" t="s">
        <v>84</v>
      </c>
      <c r="C8" s="11">
        <v>1114</v>
      </c>
      <c r="D8" s="11">
        <v>552</v>
      </c>
      <c r="E8" s="11">
        <v>561</v>
      </c>
      <c r="F8" s="11"/>
      <c r="G8" s="11">
        <v>141</v>
      </c>
      <c r="H8" s="11">
        <v>194</v>
      </c>
      <c r="I8" s="11">
        <v>208</v>
      </c>
      <c r="J8" s="11">
        <v>192</v>
      </c>
      <c r="K8" s="11">
        <v>153</v>
      </c>
      <c r="L8" s="11">
        <v>225</v>
      </c>
      <c r="M8" s="11"/>
      <c r="N8" s="11">
        <v>299</v>
      </c>
      <c r="O8" s="11">
        <v>307</v>
      </c>
      <c r="P8" s="11">
        <v>239</v>
      </c>
      <c r="Q8" s="11">
        <v>262</v>
      </c>
      <c r="R8" s="11"/>
      <c r="S8" s="11">
        <v>159</v>
      </c>
      <c r="T8" s="11">
        <v>129</v>
      </c>
      <c r="U8" s="11">
        <v>85</v>
      </c>
      <c r="V8" s="11">
        <v>96</v>
      </c>
      <c r="W8" s="11">
        <v>77</v>
      </c>
      <c r="X8" s="11">
        <v>96</v>
      </c>
      <c r="Y8" s="11">
        <v>89</v>
      </c>
      <c r="Z8" s="11">
        <v>47</v>
      </c>
      <c r="AA8" s="11">
        <v>131</v>
      </c>
      <c r="AB8" s="11">
        <v>100</v>
      </c>
      <c r="AC8" s="11">
        <v>67</v>
      </c>
      <c r="AD8" s="11">
        <v>36</v>
      </c>
      <c r="AE8" s="11"/>
      <c r="AF8" s="11">
        <v>369</v>
      </c>
      <c r="AG8" s="11">
        <v>190</v>
      </c>
      <c r="AH8" s="11">
        <v>111</v>
      </c>
      <c r="AI8" s="11">
        <v>69</v>
      </c>
      <c r="AJ8" s="11">
        <v>185</v>
      </c>
      <c r="AK8" s="11"/>
      <c r="AL8" s="11">
        <v>259</v>
      </c>
      <c r="AM8" s="11">
        <v>258</v>
      </c>
      <c r="AN8" s="11">
        <v>284</v>
      </c>
      <c r="AO8" s="11">
        <v>132</v>
      </c>
      <c r="AP8" s="11">
        <v>17</v>
      </c>
      <c r="AQ8" s="11"/>
      <c r="AR8" s="11">
        <v>126</v>
      </c>
      <c r="AS8" s="11"/>
      <c r="AT8" s="11">
        <v>57</v>
      </c>
      <c r="AU8" s="11"/>
      <c r="AV8" s="11">
        <v>66</v>
      </c>
      <c r="AW8" s="11"/>
      <c r="AX8" s="11">
        <v>53</v>
      </c>
      <c r="AY8" s="11">
        <v>258</v>
      </c>
      <c r="AZ8" s="11"/>
      <c r="BA8" s="11">
        <v>384</v>
      </c>
      <c r="BB8" s="11">
        <v>450</v>
      </c>
    </row>
    <row r="9" spans="2:54">
      <c r="B9" s="18" t="s">
        <v>216</v>
      </c>
      <c r="C9" s="17">
        <v>9.3209552050994293E-2</v>
      </c>
      <c r="D9" s="17">
        <v>0.11182785716806901</v>
      </c>
      <c r="E9" s="17">
        <v>7.5066541851733407E-2</v>
      </c>
      <c r="F9" s="17"/>
      <c r="G9" s="17">
        <v>0.13261244245805601</v>
      </c>
      <c r="H9" s="17">
        <v>0.12475017636866199</v>
      </c>
      <c r="I9" s="17">
        <v>0.12234848505224</v>
      </c>
      <c r="J9" s="17">
        <v>0.103293401598754</v>
      </c>
      <c r="K9" s="17">
        <v>7.1725136808403103E-2</v>
      </c>
      <c r="L9" s="17">
        <v>2.0447638627192299E-2</v>
      </c>
      <c r="M9" s="17"/>
      <c r="N9" s="17">
        <v>0.12974199187890101</v>
      </c>
      <c r="O9" s="17">
        <v>6.5166560156627695E-2</v>
      </c>
      <c r="P9" s="17">
        <v>6.0327729913144501E-2</v>
      </c>
      <c r="Q9" s="17">
        <v>0.111689954144257</v>
      </c>
      <c r="R9" s="17"/>
      <c r="S9" s="17">
        <v>0.16310320222227001</v>
      </c>
      <c r="T9" s="17">
        <v>8.1951255049451693E-2</v>
      </c>
      <c r="U9" s="17">
        <v>3.4510605477813899E-2</v>
      </c>
      <c r="V9" s="17">
        <v>6.0825842298163901E-2</v>
      </c>
      <c r="W9" s="17">
        <v>6.6271331325215205E-2</v>
      </c>
      <c r="X9" s="17">
        <v>8.8895425037077702E-2</v>
      </c>
      <c r="Y9" s="17">
        <v>9.0520491999292602E-2</v>
      </c>
      <c r="Z9" s="17">
        <v>0.11568809490353101</v>
      </c>
      <c r="AA9" s="17">
        <v>0.118303075086272</v>
      </c>
      <c r="AB9" s="17">
        <v>8.4068553534611401E-2</v>
      </c>
      <c r="AC9" s="17">
        <v>4.9543393583444201E-2</v>
      </c>
      <c r="AD9" s="17">
        <v>0.111657040060931</v>
      </c>
      <c r="AE9" s="17"/>
      <c r="AF9" s="17">
        <v>0.168120951518927</v>
      </c>
      <c r="AG9" s="17">
        <v>7.4155876044401894E-2</v>
      </c>
      <c r="AH9" s="17">
        <v>4.8246523481849199E-2</v>
      </c>
      <c r="AI9" s="17">
        <v>7.4620506852060606E-2</v>
      </c>
      <c r="AJ9" s="17">
        <v>3.8657386261425501E-2</v>
      </c>
      <c r="AK9" s="17"/>
      <c r="AL9" s="17">
        <v>7.18232262668803E-2</v>
      </c>
      <c r="AM9" s="17">
        <v>5.8994051331521302E-2</v>
      </c>
      <c r="AN9" s="17">
        <v>0.11102566153600001</v>
      </c>
      <c r="AO9" s="17">
        <v>0.16692698847739601</v>
      </c>
      <c r="AP9" s="17">
        <v>0.240516171643576</v>
      </c>
      <c r="AQ9" s="17"/>
      <c r="AR9" s="17">
        <v>0.20242873226518401</v>
      </c>
      <c r="AS9" s="17"/>
      <c r="AT9" s="17">
        <v>0.215717267172817</v>
      </c>
      <c r="AU9" s="17"/>
      <c r="AV9" s="17">
        <v>0.28455120142735901</v>
      </c>
      <c r="AW9" s="17"/>
      <c r="AX9" s="17">
        <v>0.131652986911139</v>
      </c>
      <c r="AY9" s="17">
        <v>0.180154371595274</v>
      </c>
      <c r="AZ9" s="17"/>
      <c r="BA9" s="17">
        <v>6.5514278038844007E-2</v>
      </c>
      <c r="BB9" s="17">
        <v>0.13082331086889501</v>
      </c>
    </row>
    <row r="10" spans="2:54">
      <c r="B10" s="18" t="s">
        <v>217</v>
      </c>
      <c r="C10" s="17">
        <v>0.31461065773700497</v>
      </c>
      <c r="D10" s="17">
        <v>0.32635356943194699</v>
      </c>
      <c r="E10" s="17">
        <v>0.30359710393900902</v>
      </c>
      <c r="F10" s="17"/>
      <c r="G10" s="17">
        <v>0.40162820818601902</v>
      </c>
      <c r="H10" s="17">
        <v>0.44776338880726102</v>
      </c>
      <c r="I10" s="17">
        <v>0.30037275876611802</v>
      </c>
      <c r="J10" s="17">
        <v>0.29780734541519099</v>
      </c>
      <c r="K10" s="17">
        <v>0.236946074087794</v>
      </c>
      <c r="L10" s="17">
        <v>0.22571370951668299</v>
      </c>
      <c r="M10" s="17"/>
      <c r="N10" s="17">
        <v>0.34329751873516701</v>
      </c>
      <c r="O10" s="17">
        <v>0.320873765272494</v>
      </c>
      <c r="P10" s="17">
        <v>0.334118625367547</v>
      </c>
      <c r="Q10" s="17">
        <v>0.25615262285226398</v>
      </c>
      <c r="R10" s="17"/>
      <c r="S10" s="17">
        <v>0.391529373928858</v>
      </c>
      <c r="T10" s="17">
        <v>0.34302599420354901</v>
      </c>
      <c r="U10" s="17">
        <v>0.26007130506091602</v>
      </c>
      <c r="V10" s="17">
        <v>0.28353789078386199</v>
      </c>
      <c r="W10" s="17">
        <v>0.30469315677918601</v>
      </c>
      <c r="X10" s="17">
        <v>0.26269120830468201</v>
      </c>
      <c r="Y10" s="17">
        <v>0.35130025096339301</v>
      </c>
      <c r="Z10" s="17">
        <v>0.32948591579369702</v>
      </c>
      <c r="AA10" s="17">
        <v>0.34991751389310899</v>
      </c>
      <c r="AB10" s="17">
        <v>0.32900882900228301</v>
      </c>
      <c r="AC10" s="17">
        <v>0.217807975403148</v>
      </c>
      <c r="AD10" s="17">
        <v>0.14741849058413201</v>
      </c>
      <c r="AE10" s="17"/>
      <c r="AF10" s="17">
        <v>0.44866970629389702</v>
      </c>
      <c r="AG10" s="17">
        <v>0.18640818730855099</v>
      </c>
      <c r="AH10" s="17">
        <v>0.42104402931370899</v>
      </c>
      <c r="AI10" s="17">
        <v>0.39354468638491602</v>
      </c>
      <c r="AJ10" s="17">
        <v>0.15990921866923799</v>
      </c>
      <c r="AK10" s="17"/>
      <c r="AL10" s="17">
        <v>0.259959434195838</v>
      </c>
      <c r="AM10" s="17">
        <v>0.30648340523944401</v>
      </c>
      <c r="AN10" s="17">
        <v>0.39092408838274101</v>
      </c>
      <c r="AO10" s="17">
        <v>0.35245637231188998</v>
      </c>
      <c r="AP10" s="17">
        <v>0.500669318641081</v>
      </c>
      <c r="AQ10" s="17"/>
      <c r="AR10" s="17">
        <v>0.368815273709304</v>
      </c>
      <c r="AS10" s="17"/>
      <c r="AT10" s="17">
        <v>0.35599108579258798</v>
      </c>
      <c r="AU10" s="17"/>
      <c r="AV10" s="17">
        <v>0.35039906306852198</v>
      </c>
      <c r="AW10" s="17"/>
      <c r="AX10" s="17">
        <v>0.39126347649930798</v>
      </c>
      <c r="AY10" s="17">
        <v>0.38294421655355798</v>
      </c>
      <c r="AZ10" s="17"/>
      <c r="BA10" s="17">
        <v>0.26760728348431401</v>
      </c>
      <c r="BB10" s="17">
        <v>0.33313373409428998</v>
      </c>
    </row>
    <row r="11" spans="2:54">
      <c r="B11" s="18" t="s">
        <v>218</v>
      </c>
      <c r="C11" s="17">
        <v>0.244134854923478</v>
      </c>
      <c r="D11" s="17">
        <v>0.21673958855752001</v>
      </c>
      <c r="E11" s="17">
        <v>0.26979180676713599</v>
      </c>
      <c r="F11" s="17"/>
      <c r="G11" s="17">
        <v>0.20003182808176401</v>
      </c>
      <c r="H11" s="17">
        <v>0.15741443962927501</v>
      </c>
      <c r="I11" s="17">
        <v>0.24546432079467601</v>
      </c>
      <c r="J11" s="17">
        <v>0.241778360749307</v>
      </c>
      <c r="K11" s="17">
        <v>0.29712007437953197</v>
      </c>
      <c r="L11" s="17">
        <v>0.31120091038025</v>
      </c>
      <c r="M11" s="17"/>
      <c r="N11" s="17">
        <v>0.22651096356084699</v>
      </c>
      <c r="O11" s="17">
        <v>0.22957755814935901</v>
      </c>
      <c r="P11" s="17">
        <v>0.26379715357436501</v>
      </c>
      <c r="Q11" s="17">
        <v>0.26396291232167002</v>
      </c>
      <c r="R11" s="17"/>
      <c r="S11" s="17">
        <v>0.21220997170685699</v>
      </c>
      <c r="T11" s="17">
        <v>0.24166518823302799</v>
      </c>
      <c r="U11" s="17">
        <v>0.28971152207133799</v>
      </c>
      <c r="V11" s="17">
        <v>0.32688427671454201</v>
      </c>
      <c r="W11" s="17">
        <v>0.15637314587939799</v>
      </c>
      <c r="X11" s="17">
        <v>0.285238018248619</v>
      </c>
      <c r="Y11" s="17">
        <v>0.21968776295374101</v>
      </c>
      <c r="Z11" s="17">
        <v>0.26189700011498401</v>
      </c>
      <c r="AA11" s="17">
        <v>0.210713614790944</v>
      </c>
      <c r="AB11" s="17">
        <v>0.24928380794726501</v>
      </c>
      <c r="AC11" s="17">
        <v>0.29875452257971402</v>
      </c>
      <c r="AD11" s="17">
        <v>0.187634677411114</v>
      </c>
      <c r="AE11" s="17"/>
      <c r="AF11" s="17">
        <v>0.22526432727715701</v>
      </c>
      <c r="AG11" s="17">
        <v>0.27322712419754902</v>
      </c>
      <c r="AH11" s="17">
        <v>0.25433539807700101</v>
      </c>
      <c r="AI11" s="17">
        <v>0.20052382577834199</v>
      </c>
      <c r="AJ11" s="17">
        <v>0.23932664672922199</v>
      </c>
      <c r="AK11" s="17"/>
      <c r="AL11" s="17">
        <v>0.262276329304514</v>
      </c>
      <c r="AM11" s="17">
        <v>0.26794628831409201</v>
      </c>
      <c r="AN11" s="17">
        <v>0.234540240446556</v>
      </c>
      <c r="AO11" s="17">
        <v>0.21541738009087699</v>
      </c>
      <c r="AP11" s="17">
        <v>0.106956728428289</v>
      </c>
      <c r="AQ11" s="17"/>
      <c r="AR11" s="17">
        <v>0.180310352035677</v>
      </c>
      <c r="AS11" s="17"/>
      <c r="AT11" s="17">
        <v>0.12676868636079799</v>
      </c>
      <c r="AU11" s="17"/>
      <c r="AV11" s="17">
        <v>0.19035691240036501</v>
      </c>
      <c r="AW11" s="17"/>
      <c r="AX11" s="17">
        <v>0.18474483132462399</v>
      </c>
      <c r="AY11" s="17">
        <v>0.24789472864093201</v>
      </c>
      <c r="AZ11" s="17"/>
      <c r="BA11" s="17">
        <v>0.23472629322843</v>
      </c>
      <c r="BB11" s="17">
        <v>0.238715701493879</v>
      </c>
    </row>
    <row r="12" spans="2:54">
      <c r="B12" s="18" t="s">
        <v>219</v>
      </c>
      <c r="C12" s="17">
        <v>0.228441117841444</v>
      </c>
      <c r="D12" s="17">
        <v>0.21442902110293199</v>
      </c>
      <c r="E12" s="17">
        <v>0.242596907304714</v>
      </c>
      <c r="F12" s="17"/>
      <c r="G12" s="17">
        <v>0.22762303914774701</v>
      </c>
      <c r="H12" s="17">
        <v>0.18959371277437001</v>
      </c>
      <c r="I12" s="17">
        <v>0.23263071399259899</v>
      </c>
      <c r="J12" s="17">
        <v>0.21716526135248901</v>
      </c>
      <c r="K12" s="17">
        <v>0.21217170171260399</v>
      </c>
      <c r="L12" s="17">
        <v>0.27917354031660502</v>
      </c>
      <c r="M12" s="17"/>
      <c r="N12" s="17">
        <v>0.203346423321033</v>
      </c>
      <c r="O12" s="17">
        <v>0.27157465031166</v>
      </c>
      <c r="P12" s="17">
        <v>0.230408243148398</v>
      </c>
      <c r="Q12" s="17">
        <v>0.21107738559449801</v>
      </c>
      <c r="R12" s="17"/>
      <c r="S12" s="17">
        <v>0.16358140282557301</v>
      </c>
      <c r="T12" s="17">
        <v>0.23688095978433099</v>
      </c>
      <c r="U12" s="17">
        <v>0.25813990654053498</v>
      </c>
      <c r="V12" s="17">
        <v>0.23503288688992299</v>
      </c>
      <c r="W12" s="17">
        <v>0.34506834191637498</v>
      </c>
      <c r="X12" s="17">
        <v>0.26490662553980798</v>
      </c>
      <c r="Y12" s="17">
        <v>0.15219266383255001</v>
      </c>
      <c r="Z12" s="17">
        <v>0.167283397073267</v>
      </c>
      <c r="AA12" s="17">
        <v>0.225980050338556</v>
      </c>
      <c r="AB12" s="17">
        <v>0.20876323793664101</v>
      </c>
      <c r="AC12" s="17">
        <v>0.21931207645388001</v>
      </c>
      <c r="AD12" s="17">
        <v>0.39675584045468598</v>
      </c>
      <c r="AE12" s="17"/>
      <c r="AF12" s="17">
        <v>0.124177246387395</v>
      </c>
      <c r="AG12" s="17">
        <v>0.29348255359281999</v>
      </c>
      <c r="AH12" s="17">
        <v>0.213325500235894</v>
      </c>
      <c r="AI12" s="17">
        <v>0.268808293628294</v>
      </c>
      <c r="AJ12" s="17">
        <v>0.29917508876264698</v>
      </c>
      <c r="AK12" s="17"/>
      <c r="AL12" s="17">
        <v>0.24095473874678699</v>
      </c>
      <c r="AM12" s="17">
        <v>0.25173120189489601</v>
      </c>
      <c r="AN12" s="17">
        <v>0.189172128707806</v>
      </c>
      <c r="AO12" s="17">
        <v>0.16527203475985699</v>
      </c>
      <c r="AP12" s="17">
        <v>0.15185778128705399</v>
      </c>
      <c r="AQ12" s="17"/>
      <c r="AR12" s="17">
        <v>0.139850616800543</v>
      </c>
      <c r="AS12" s="17"/>
      <c r="AT12" s="17">
        <v>0.13889416512714001</v>
      </c>
      <c r="AU12" s="17"/>
      <c r="AV12" s="17">
        <v>0.116924398024325</v>
      </c>
      <c r="AW12" s="17"/>
      <c r="AX12" s="17">
        <v>0.167161085772186</v>
      </c>
      <c r="AY12" s="17">
        <v>0.134499330946343</v>
      </c>
      <c r="AZ12" s="17"/>
      <c r="BA12" s="17">
        <v>0.24336869462675001</v>
      </c>
      <c r="BB12" s="17">
        <v>0.218971245442417</v>
      </c>
    </row>
    <row r="13" spans="2:54">
      <c r="B13" s="18" t="s">
        <v>220</v>
      </c>
      <c r="C13" s="19">
        <v>0.119603817447079</v>
      </c>
      <c r="D13" s="19">
        <v>0.130649963739531</v>
      </c>
      <c r="E13" s="19">
        <v>0.108947640137407</v>
      </c>
      <c r="F13" s="19"/>
      <c r="G13" s="19">
        <v>3.8104482126414298E-2</v>
      </c>
      <c r="H13" s="19">
        <v>8.0478282420432201E-2</v>
      </c>
      <c r="I13" s="19">
        <v>9.9183721394366903E-2</v>
      </c>
      <c r="J13" s="19">
        <v>0.139955630884259</v>
      </c>
      <c r="K13" s="19">
        <v>0.182037013011666</v>
      </c>
      <c r="L13" s="19">
        <v>0.16346420115926899</v>
      </c>
      <c r="M13" s="19"/>
      <c r="N13" s="19">
        <v>9.7103102504052893E-2</v>
      </c>
      <c r="O13" s="19">
        <v>0.11280746610986001</v>
      </c>
      <c r="P13" s="19">
        <v>0.111348247996546</v>
      </c>
      <c r="Q13" s="19">
        <v>0.15711712508731199</v>
      </c>
      <c r="R13" s="19"/>
      <c r="S13" s="19">
        <v>6.9576049316441693E-2</v>
      </c>
      <c r="T13" s="19">
        <v>9.6476602729639996E-2</v>
      </c>
      <c r="U13" s="19">
        <v>0.15756666084939699</v>
      </c>
      <c r="V13" s="19">
        <v>9.3719103313509897E-2</v>
      </c>
      <c r="W13" s="19">
        <v>0.12759402409982601</v>
      </c>
      <c r="X13" s="19">
        <v>9.8268722869813793E-2</v>
      </c>
      <c r="Y13" s="19">
        <v>0.18629883025102301</v>
      </c>
      <c r="Z13" s="19">
        <v>0.125645592114521</v>
      </c>
      <c r="AA13" s="19">
        <v>9.5085745891119303E-2</v>
      </c>
      <c r="AB13" s="19">
        <v>0.12887557157919899</v>
      </c>
      <c r="AC13" s="19">
        <v>0.21458203197981399</v>
      </c>
      <c r="AD13" s="19">
        <v>0.15653395148913701</v>
      </c>
      <c r="AE13" s="19"/>
      <c r="AF13" s="19">
        <v>3.37677685226251E-2</v>
      </c>
      <c r="AG13" s="19">
        <v>0.172726258856678</v>
      </c>
      <c r="AH13" s="19">
        <v>6.3048548891547498E-2</v>
      </c>
      <c r="AI13" s="19">
        <v>6.2502687356387407E-2</v>
      </c>
      <c r="AJ13" s="19">
        <v>0.262931659577468</v>
      </c>
      <c r="AK13" s="19"/>
      <c r="AL13" s="19">
        <v>0.16498627148598199</v>
      </c>
      <c r="AM13" s="19">
        <v>0.114845053220047</v>
      </c>
      <c r="AN13" s="19">
        <v>7.4337880926897207E-2</v>
      </c>
      <c r="AO13" s="19">
        <v>9.9927224359979805E-2</v>
      </c>
      <c r="AP13" s="19">
        <v>0</v>
      </c>
      <c r="AQ13" s="19"/>
      <c r="AR13" s="19">
        <v>0.108595025189292</v>
      </c>
      <c r="AS13" s="19"/>
      <c r="AT13" s="19">
        <v>0.16262879554665699</v>
      </c>
      <c r="AU13" s="19"/>
      <c r="AV13" s="19">
        <v>5.7768425079428601E-2</v>
      </c>
      <c r="AW13" s="19"/>
      <c r="AX13" s="19">
        <v>0.125177619492744</v>
      </c>
      <c r="AY13" s="19">
        <v>5.4507352263893499E-2</v>
      </c>
      <c r="AZ13" s="19"/>
      <c r="BA13" s="19">
        <v>0.18878345062166199</v>
      </c>
      <c r="BB13" s="19">
        <v>7.8356008100518598E-2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H18"/>
  <sheetViews>
    <sheetView showGridLines="0" workbookViewId="0">
      <pane xSplit="2" topLeftCell="C1" activePane="topRight" state="frozen"/>
      <selection pane="topRight"/>
    </sheetView>
  </sheetViews>
  <sheetFormatPr defaultColWidth="11.5703125" defaultRowHeight="14.45"/>
  <cols>
    <col min="2" max="2" width="25.7109375" customWidth="1"/>
    <col min="3" max="8" width="20.7109375" customWidth="1"/>
  </cols>
  <sheetData>
    <row r="2" spans="2:8" ht="40.15" customHeight="1">
      <c r="D2" s="36" t="s">
        <v>458</v>
      </c>
      <c r="E2" s="37"/>
      <c r="F2" s="37"/>
      <c r="G2" s="37"/>
      <c r="H2" s="37"/>
    </row>
    <row r="6" spans="2:8" ht="49.9" customHeight="1">
      <c r="B6" s="20" t="s">
        <v>43</v>
      </c>
      <c r="C6" s="20" t="s">
        <v>459</v>
      </c>
      <c r="D6" s="20" t="s">
        <v>460</v>
      </c>
      <c r="E6" s="20" t="s">
        <v>461</v>
      </c>
      <c r="F6" s="20" t="s">
        <v>462</v>
      </c>
      <c r="G6" s="20" t="s">
        <v>463</v>
      </c>
    </row>
    <row r="7" spans="2:8">
      <c r="B7" s="18" t="s">
        <v>117</v>
      </c>
      <c r="C7" s="17">
        <v>0.45507316705557199</v>
      </c>
      <c r="D7" s="17">
        <v>0.23330635339528</v>
      </c>
      <c r="E7" s="17">
        <v>0.40223971732435498</v>
      </c>
      <c r="F7" s="17">
        <v>0.20438089540965601</v>
      </c>
      <c r="G7" s="17">
        <v>0.70727393798572102</v>
      </c>
    </row>
    <row r="8" spans="2:8" ht="28.9">
      <c r="B8" s="18" t="s">
        <v>118</v>
      </c>
      <c r="C8" s="17">
        <v>0.44797085017844401</v>
      </c>
      <c r="D8" s="17">
        <v>0.48460045097772497</v>
      </c>
      <c r="E8" s="17">
        <v>0.47820347010451802</v>
      </c>
      <c r="F8" s="17">
        <v>0.51000068634725504</v>
      </c>
      <c r="G8" s="17">
        <v>0.24474501498854301</v>
      </c>
    </row>
    <row r="9" spans="2:8" ht="28.9">
      <c r="B9" s="18" t="s">
        <v>119</v>
      </c>
      <c r="C9" s="17">
        <v>6.4379572686927899E-2</v>
      </c>
      <c r="D9" s="17">
        <v>0.19302054534951299</v>
      </c>
      <c r="E9" s="17">
        <v>8.3819935209209107E-2</v>
      </c>
      <c r="F9" s="17">
        <v>0.21463570147192501</v>
      </c>
      <c r="G9" s="17">
        <v>3.0912403313205598E-2</v>
      </c>
    </row>
    <row r="10" spans="2:8" ht="28.9">
      <c r="B10" s="18" t="s">
        <v>120</v>
      </c>
      <c r="C10" s="17">
        <v>1.28313974855416E-2</v>
      </c>
      <c r="D10" s="17">
        <v>7.2047272776674803E-2</v>
      </c>
      <c r="E10" s="17">
        <v>2.13333332636968E-2</v>
      </c>
      <c r="F10" s="17">
        <v>3.8913630699678702E-2</v>
      </c>
      <c r="G10" s="17">
        <v>9.7261421594049997E-3</v>
      </c>
    </row>
    <row r="11" spans="2:8">
      <c r="B11" s="18" t="s">
        <v>115</v>
      </c>
      <c r="C11" s="17">
        <v>1.9745012593514102E-2</v>
      </c>
      <c r="D11" s="17">
        <v>1.7025377500807001E-2</v>
      </c>
      <c r="E11" s="17">
        <v>1.44035440982218E-2</v>
      </c>
      <c r="F11" s="17">
        <v>3.2069086071485502E-2</v>
      </c>
      <c r="G11" s="17">
        <v>7.3425015531253897E-3</v>
      </c>
    </row>
    <row r="12" spans="2:8">
      <c r="B12" s="16"/>
      <c r="C12" s="16"/>
      <c r="D12" s="16"/>
      <c r="E12" s="16"/>
      <c r="F12" s="16"/>
      <c r="G12" s="16"/>
    </row>
    <row r="13" spans="2:8">
      <c r="B13" t="s">
        <v>456</v>
      </c>
    </row>
    <row r="14" spans="2:8">
      <c r="B14" t="s">
        <v>457</v>
      </c>
    </row>
    <row r="18" spans="2:2">
      <c r="B18"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246</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1113</v>
      </c>
      <c r="D7" s="10">
        <v>548</v>
      </c>
      <c r="E7" s="10">
        <v>564</v>
      </c>
      <c r="F7" s="10"/>
      <c r="G7" s="10">
        <v>143</v>
      </c>
      <c r="H7" s="10">
        <v>196</v>
      </c>
      <c r="I7" s="10">
        <v>216</v>
      </c>
      <c r="J7" s="10">
        <v>148</v>
      </c>
      <c r="K7" s="10">
        <v>169</v>
      </c>
      <c r="L7" s="10">
        <v>241</v>
      </c>
      <c r="M7" s="10"/>
      <c r="N7" s="10">
        <v>332</v>
      </c>
      <c r="O7" s="10">
        <v>312</v>
      </c>
      <c r="P7" s="10">
        <v>203</v>
      </c>
      <c r="Q7" s="10">
        <v>260</v>
      </c>
      <c r="R7" s="10"/>
      <c r="S7" s="10">
        <v>163</v>
      </c>
      <c r="T7" s="10">
        <v>157</v>
      </c>
      <c r="U7" s="10">
        <v>102</v>
      </c>
      <c r="V7" s="10">
        <v>70</v>
      </c>
      <c r="W7" s="10">
        <v>72</v>
      </c>
      <c r="X7" s="10">
        <v>117</v>
      </c>
      <c r="Y7" s="10">
        <v>87</v>
      </c>
      <c r="Z7" s="10">
        <v>48</v>
      </c>
      <c r="AA7" s="10">
        <v>127</v>
      </c>
      <c r="AB7" s="10">
        <v>79</v>
      </c>
      <c r="AC7" s="10">
        <v>64</v>
      </c>
      <c r="AD7" s="10">
        <v>27</v>
      </c>
      <c r="AE7" s="10"/>
      <c r="AF7" s="10">
        <v>368</v>
      </c>
      <c r="AG7" s="10">
        <v>201</v>
      </c>
      <c r="AH7" s="10">
        <v>114</v>
      </c>
      <c r="AI7" s="10">
        <v>68</v>
      </c>
      <c r="AJ7" s="10">
        <v>181</v>
      </c>
      <c r="AK7" s="10"/>
      <c r="AL7" s="10">
        <v>250</v>
      </c>
      <c r="AM7" s="10">
        <v>251</v>
      </c>
      <c r="AN7" s="10">
        <v>285</v>
      </c>
      <c r="AO7" s="10">
        <v>142</v>
      </c>
      <c r="AP7" s="10">
        <v>22</v>
      </c>
      <c r="AQ7" s="10"/>
      <c r="AR7" s="10">
        <v>128</v>
      </c>
      <c r="AS7" s="10"/>
      <c r="AT7" s="10">
        <v>57</v>
      </c>
      <c r="AU7" s="10"/>
      <c r="AV7" s="10">
        <v>69</v>
      </c>
      <c r="AW7" s="10"/>
      <c r="AX7" s="10">
        <v>55</v>
      </c>
      <c r="AY7" s="10">
        <v>254</v>
      </c>
      <c r="AZ7" s="10"/>
      <c r="BA7" s="10">
        <v>381</v>
      </c>
      <c r="BB7" s="10">
        <v>453</v>
      </c>
    </row>
    <row r="8" spans="2:54" ht="30" customHeight="1">
      <c r="B8" s="11" t="s">
        <v>84</v>
      </c>
      <c r="C8" s="11">
        <v>1114</v>
      </c>
      <c r="D8" s="11">
        <v>552</v>
      </c>
      <c r="E8" s="11">
        <v>561</v>
      </c>
      <c r="F8" s="11"/>
      <c r="G8" s="11">
        <v>141</v>
      </c>
      <c r="H8" s="11">
        <v>194</v>
      </c>
      <c r="I8" s="11">
        <v>208</v>
      </c>
      <c r="J8" s="11">
        <v>192</v>
      </c>
      <c r="K8" s="11">
        <v>153</v>
      </c>
      <c r="L8" s="11">
        <v>225</v>
      </c>
      <c r="M8" s="11"/>
      <c r="N8" s="11">
        <v>299</v>
      </c>
      <c r="O8" s="11">
        <v>307</v>
      </c>
      <c r="P8" s="11">
        <v>239</v>
      </c>
      <c r="Q8" s="11">
        <v>262</v>
      </c>
      <c r="R8" s="11"/>
      <c r="S8" s="11">
        <v>159</v>
      </c>
      <c r="T8" s="11">
        <v>129</v>
      </c>
      <c r="U8" s="11">
        <v>85</v>
      </c>
      <c r="V8" s="11">
        <v>96</v>
      </c>
      <c r="W8" s="11">
        <v>77</v>
      </c>
      <c r="X8" s="11">
        <v>96</v>
      </c>
      <c r="Y8" s="11">
        <v>89</v>
      </c>
      <c r="Z8" s="11">
        <v>47</v>
      </c>
      <c r="AA8" s="11">
        <v>131</v>
      </c>
      <c r="AB8" s="11">
        <v>100</v>
      </c>
      <c r="AC8" s="11">
        <v>67</v>
      </c>
      <c r="AD8" s="11">
        <v>36</v>
      </c>
      <c r="AE8" s="11"/>
      <c r="AF8" s="11">
        <v>369</v>
      </c>
      <c r="AG8" s="11">
        <v>190</v>
      </c>
      <c r="AH8" s="11">
        <v>111</v>
      </c>
      <c r="AI8" s="11">
        <v>69</v>
      </c>
      <c r="AJ8" s="11">
        <v>185</v>
      </c>
      <c r="AK8" s="11"/>
      <c r="AL8" s="11">
        <v>259</v>
      </c>
      <c r="AM8" s="11">
        <v>258</v>
      </c>
      <c r="AN8" s="11">
        <v>284</v>
      </c>
      <c r="AO8" s="11">
        <v>132</v>
      </c>
      <c r="AP8" s="11">
        <v>17</v>
      </c>
      <c r="AQ8" s="11"/>
      <c r="AR8" s="11">
        <v>126</v>
      </c>
      <c r="AS8" s="11"/>
      <c r="AT8" s="11">
        <v>57</v>
      </c>
      <c r="AU8" s="11"/>
      <c r="AV8" s="11">
        <v>66</v>
      </c>
      <c r="AW8" s="11"/>
      <c r="AX8" s="11">
        <v>53</v>
      </c>
      <c r="AY8" s="11">
        <v>258</v>
      </c>
      <c r="AZ8" s="11"/>
      <c r="BA8" s="11">
        <v>384</v>
      </c>
      <c r="BB8" s="11">
        <v>450</v>
      </c>
    </row>
    <row r="9" spans="2:54">
      <c r="B9" s="18" t="s">
        <v>216</v>
      </c>
      <c r="C9" s="17">
        <v>0.14912406350053001</v>
      </c>
      <c r="D9" s="17">
        <v>0.16752098319723999</v>
      </c>
      <c r="E9" s="17">
        <v>0.13129254094296799</v>
      </c>
      <c r="F9" s="17"/>
      <c r="G9" s="17">
        <v>0.18653039084990899</v>
      </c>
      <c r="H9" s="17">
        <v>0.16875335934857799</v>
      </c>
      <c r="I9" s="17">
        <v>0.145159573542437</v>
      </c>
      <c r="J9" s="17">
        <v>0.16095410087162801</v>
      </c>
      <c r="K9" s="17">
        <v>0.14024184193265701</v>
      </c>
      <c r="L9" s="17">
        <v>0.108379413073798</v>
      </c>
      <c r="M9" s="17"/>
      <c r="N9" s="17">
        <v>0.20539172866378999</v>
      </c>
      <c r="O9" s="17">
        <v>0.142499822905372</v>
      </c>
      <c r="P9" s="17">
        <v>8.0163025653572501E-2</v>
      </c>
      <c r="Q9" s="17">
        <v>0.15447979161775799</v>
      </c>
      <c r="R9" s="17"/>
      <c r="S9" s="17">
        <v>0.20911617495853799</v>
      </c>
      <c r="T9" s="17">
        <v>0.15957071144396701</v>
      </c>
      <c r="U9" s="17">
        <v>0.112399283835622</v>
      </c>
      <c r="V9" s="17">
        <v>0.13398928510288999</v>
      </c>
      <c r="W9" s="17">
        <v>6.8540822518995695E-2</v>
      </c>
      <c r="X9" s="17">
        <v>0.15097329782341201</v>
      </c>
      <c r="Y9" s="17">
        <v>0.17866601008910099</v>
      </c>
      <c r="Z9" s="17">
        <v>0.107120168544436</v>
      </c>
      <c r="AA9" s="17">
        <v>0.15750868023032</v>
      </c>
      <c r="AB9" s="17">
        <v>0.117540619219939</v>
      </c>
      <c r="AC9" s="17">
        <v>0.168911518246813</v>
      </c>
      <c r="AD9" s="17">
        <v>0.14350443025376799</v>
      </c>
      <c r="AE9" s="17"/>
      <c r="AF9" s="17">
        <v>0.21384096560131999</v>
      </c>
      <c r="AG9" s="17">
        <v>0.122614878806034</v>
      </c>
      <c r="AH9" s="17">
        <v>0.16215532155350501</v>
      </c>
      <c r="AI9" s="17">
        <v>0.28107453908326202</v>
      </c>
      <c r="AJ9" s="17">
        <v>4.26983911594482E-2</v>
      </c>
      <c r="AK9" s="17"/>
      <c r="AL9" s="17">
        <v>0.11198902771333601</v>
      </c>
      <c r="AM9" s="17">
        <v>0.13692307519917701</v>
      </c>
      <c r="AN9" s="17">
        <v>0.18937652755869999</v>
      </c>
      <c r="AO9" s="17">
        <v>0.20820866897554899</v>
      </c>
      <c r="AP9" s="17">
        <v>0.36110228855945298</v>
      </c>
      <c r="AQ9" s="17"/>
      <c r="AR9" s="17">
        <v>0.288752293282725</v>
      </c>
      <c r="AS9" s="17"/>
      <c r="AT9" s="17">
        <v>0.23424477375415201</v>
      </c>
      <c r="AU9" s="17"/>
      <c r="AV9" s="17">
        <v>0.399127974728479</v>
      </c>
      <c r="AW9" s="17"/>
      <c r="AX9" s="17">
        <v>0.18549352300098401</v>
      </c>
      <c r="AY9" s="17">
        <v>0.19924434097909099</v>
      </c>
      <c r="AZ9" s="17"/>
      <c r="BA9" s="17">
        <v>0.114038691688993</v>
      </c>
      <c r="BB9" s="17">
        <v>0.18623367726350801</v>
      </c>
    </row>
    <row r="10" spans="2:54">
      <c r="B10" s="18" t="s">
        <v>217</v>
      </c>
      <c r="C10" s="17">
        <v>0.32846853074404597</v>
      </c>
      <c r="D10" s="17">
        <v>0.33332399063781298</v>
      </c>
      <c r="E10" s="17">
        <v>0.32424777476469502</v>
      </c>
      <c r="F10" s="17"/>
      <c r="G10" s="17">
        <v>0.36833907603595001</v>
      </c>
      <c r="H10" s="17">
        <v>0.344666217656667</v>
      </c>
      <c r="I10" s="17">
        <v>0.346794775062372</v>
      </c>
      <c r="J10" s="17">
        <v>0.26729661180006697</v>
      </c>
      <c r="K10" s="17">
        <v>0.31901992383968097</v>
      </c>
      <c r="L10" s="17">
        <v>0.33122277946683198</v>
      </c>
      <c r="M10" s="17"/>
      <c r="N10" s="17">
        <v>0.362737014308324</v>
      </c>
      <c r="O10" s="17">
        <v>0.32533312145565402</v>
      </c>
      <c r="P10" s="17">
        <v>0.33982889480262701</v>
      </c>
      <c r="Q10" s="17">
        <v>0.28246053784554898</v>
      </c>
      <c r="R10" s="17"/>
      <c r="S10" s="17">
        <v>0.318500333018849</v>
      </c>
      <c r="T10" s="17">
        <v>0.35233925529629501</v>
      </c>
      <c r="U10" s="17">
        <v>0.35924640821119902</v>
      </c>
      <c r="V10" s="17">
        <v>0.37865399683636602</v>
      </c>
      <c r="W10" s="17">
        <v>0.392205638737262</v>
      </c>
      <c r="X10" s="17">
        <v>0.295585063551208</v>
      </c>
      <c r="Y10" s="17">
        <v>0.30580769161624199</v>
      </c>
      <c r="Z10" s="17">
        <v>0.166196590366741</v>
      </c>
      <c r="AA10" s="17">
        <v>0.32371481801431501</v>
      </c>
      <c r="AB10" s="17">
        <v>0.38714833822610401</v>
      </c>
      <c r="AC10" s="17">
        <v>0.27257945884706902</v>
      </c>
      <c r="AD10" s="17">
        <v>0.25742426892784998</v>
      </c>
      <c r="AE10" s="17"/>
      <c r="AF10" s="17">
        <v>0.405410653919685</v>
      </c>
      <c r="AG10" s="17">
        <v>0.27905156928108299</v>
      </c>
      <c r="AH10" s="17">
        <v>0.41993190422125198</v>
      </c>
      <c r="AI10" s="17">
        <v>0.29738612604133602</v>
      </c>
      <c r="AJ10" s="17">
        <v>0.235104795888814</v>
      </c>
      <c r="AK10" s="17"/>
      <c r="AL10" s="17">
        <v>0.26322216737734</v>
      </c>
      <c r="AM10" s="17">
        <v>0.31564139041692602</v>
      </c>
      <c r="AN10" s="17">
        <v>0.37365109458794998</v>
      </c>
      <c r="AO10" s="17">
        <v>0.35372403189705298</v>
      </c>
      <c r="AP10" s="17">
        <v>0.48640933607373998</v>
      </c>
      <c r="AQ10" s="17"/>
      <c r="AR10" s="17">
        <v>0.38605091426343802</v>
      </c>
      <c r="AS10" s="17"/>
      <c r="AT10" s="17">
        <v>0.29067942845125799</v>
      </c>
      <c r="AU10" s="17"/>
      <c r="AV10" s="17">
        <v>0.38965687989703202</v>
      </c>
      <c r="AW10" s="17"/>
      <c r="AX10" s="17">
        <v>0.361928834171237</v>
      </c>
      <c r="AY10" s="17">
        <v>0.37142009881594301</v>
      </c>
      <c r="AZ10" s="17"/>
      <c r="BA10" s="17">
        <v>0.27538860916320201</v>
      </c>
      <c r="BB10" s="17">
        <v>0.381103282959323</v>
      </c>
    </row>
    <row r="11" spans="2:54">
      <c r="B11" s="18" t="s">
        <v>218</v>
      </c>
      <c r="C11" s="17">
        <v>0.215917938964694</v>
      </c>
      <c r="D11" s="17">
        <v>0.19211110150892699</v>
      </c>
      <c r="E11" s="17">
        <v>0.238000519264673</v>
      </c>
      <c r="F11" s="17"/>
      <c r="G11" s="17">
        <v>0.20268827343333301</v>
      </c>
      <c r="H11" s="17">
        <v>0.20414024537391501</v>
      </c>
      <c r="I11" s="17">
        <v>0.18000878504331499</v>
      </c>
      <c r="J11" s="17">
        <v>0.220774340412388</v>
      </c>
      <c r="K11" s="17">
        <v>0.22631162567966401</v>
      </c>
      <c r="L11" s="17">
        <v>0.25630013858175998</v>
      </c>
      <c r="M11" s="17"/>
      <c r="N11" s="17">
        <v>0.184111744391728</v>
      </c>
      <c r="O11" s="17">
        <v>0.23522485327099299</v>
      </c>
      <c r="P11" s="17">
        <v>0.202373210718338</v>
      </c>
      <c r="Q11" s="17">
        <v>0.241811511867871</v>
      </c>
      <c r="R11" s="17"/>
      <c r="S11" s="17">
        <v>0.23033993417017701</v>
      </c>
      <c r="T11" s="17">
        <v>0.19668188570460299</v>
      </c>
      <c r="U11" s="17">
        <v>0.21013260847301199</v>
      </c>
      <c r="V11" s="17">
        <v>0.2363782553056</v>
      </c>
      <c r="W11" s="17">
        <v>0.12901061709776501</v>
      </c>
      <c r="X11" s="17">
        <v>0.26546232699568001</v>
      </c>
      <c r="Y11" s="17">
        <v>0.201450540240737</v>
      </c>
      <c r="Z11" s="17">
        <v>0.33306382699182802</v>
      </c>
      <c r="AA11" s="17">
        <v>0.212093011124667</v>
      </c>
      <c r="AB11" s="17">
        <v>0.22528939942151599</v>
      </c>
      <c r="AC11" s="17">
        <v>0.17186329751614299</v>
      </c>
      <c r="AD11" s="17">
        <v>0.187942406917602</v>
      </c>
      <c r="AE11" s="17"/>
      <c r="AF11" s="17">
        <v>0.20411346720777601</v>
      </c>
      <c r="AG11" s="17">
        <v>0.25208639222545698</v>
      </c>
      <c r="AH11" s="17">
        <v>0.18588401159600201</v>
      </c>
      <c r="AI11" s="17">
        <v>0.15789248710558401</v>
      </c>
      <c r="AJ11" s="17">
        <v>0.16989482710842899</v>
      </c>
      <c r="AK11" s="17"/>
      <c r="AL11" s="17">
        <v>0.26289769985945499</v>
      </c>
      <c r="AM11" s="17">
        <v>0.20345098952964299</v>
      </c>
      <c r="AN11" s="17">
        <v>0.190279716491631</v>
      </c>
      <c r="AO11" s="17">
        <v>0.17726016843327699</v>
      </c>
      <c r="AP11" s="17">
        <v>6.5125062309001003E-2</v>
      </c>
      <c r="AQ11" s="17"/>
      <c r="AR11" s="17">
        <v>0.112727098493422</v>
      </c>
      <c r="AS11" s="17"/>
      <c r="AT11" s="17">
        <v>0.114450569286335</v>
      </c>
      <c r="AU11" s="17"/>
      <c r="AV11" s="17">
        <v>9.92111936152833E-2</v>
      </c>
      <c r="AW11" s="17"/>
      <c r="AX11" s="17">
        <v>0.20782353458007599</v>
      </c>
      <c r="AY11" s="17">
        <v>0.21901533822983299</v>
      </c>
      <c r="AZ11" s="17"/>
      <c r="BA11" s="17">
        <v>0.19388773001071999</v>
      </c>
      <c r="BB11" s="17">
        <v>0.197786186637713</v>
      </c>
    </row>
    <row r="12" spans="2:54">
      <c r="B12" s="18" t="s">
        <v>219</v>
      </c>
      <c r="C12" s="17">
        <v>0.192584752461294</v>
      </c>
      <c r="D12" s="17">
        <v>0.183829554915939</v>
      </c>
      <c r="E12" s="17">
        <v>0.20151343871723301</v>
      </c>
      <c r="F12" s="17"/>
      <c r="G12" s="17">
        <v>0.186192930146933</v>
      </c>
      <c r="H12" s="17">
        <v>0.20985518410936799</v>
      </c>
      <c r="I12" s="17">
        <v>0.24134746206875701</v>
      </c>
      <c r="J12" s="17">
        <v>0.20533090390748901</v>
      </c>
      <c r="K12" s="17">
        <v>0.16316937752149999</v>
      </c>
      <c r="L12" s="17">
        <v>0.14580888988680199</v>
      </c>
      <c r="M12" s="17"/>
      <c r="N12" s="17">
        <v>0.153622526303684</v>
      </c>
      <c r="O12" s="17">
        <v>0.18955530348881899</v>
      </c>
      <c r="P12" s="17">
        <v>0.247262359926157</v>
      </c>
      <c r="Q12" s="17">
        <v>0.19599187541070201</v>
      </c>
      <c r="R12" s="17"/>
      <c r="S12" s="17">
        <v>0.153334878846423</v>
      </c>
      <c r="T12" s="17">
        <v>0.17971494848637001</v>
      </c>
      <c r="U12" s="17">
        <v>0.21839546722963499</v>
      </c>
      <c r="V12" s="17">
        <v>0.154914614383758</v>
      </c>
      <c r="W12" s="17">
        <v>0.27125529438338902</v>
      </c>
      <c r="X12" s="17">
        <v>0.18361974443193799</v>
      </c>
      <c r="Y12" s="17">
        <v>0.18633584525962901</v>
      </c>
      <c r="Z12" s="17">
        <v>0.22636294592238601</v>
      </c>
      <c r="AA12" s="17">
        <v>0.20520268920606799</v>
      </c>
      <c r="AB12" s="17">
        <v>0.14004557641293799</v>
      </c>
      <c r="AC12" s="17">
        <v>0.238375467685496</v>
      </c>
      <c r="AD12" s="17">
        <v>0.29218217096634602</v>
      </c>
      <c r="AE12" s="17"/>
      <c r="AF12" s="17">
        <v>0.14022670583983299</v>
      </c>
      <c r="AG12" s="17">
        <v>0.202070300581877</v>
      </c>
      <c r="AH12" s="17">
        <v>0.147685432240175</v>
      </c>
      <c r="AI12" s="17">
        <v>0.162374495510687</v>
      </c>
      <c r="AJ12" s="17">
        <v>0.31373770682357499</v>
      </c>
      <c r="AK12" s="17"/>
      <c r="AL12" s="17">
        <v>0.20404965586079299</v>
      </c>
      <c r="AM12" s="17">
        <v>0.221734250107084</v>
      </c>
      <c r="AN12" s="17">
        <v>0.15024572027411001</v>
      </c>
      <c r="AO12" s="17">
        <v>0.190125080075117</v>
      </c>
      <c r="AP12" s="17">
        <v>8.7363313057805106E-2</v>
      </c>
      <c r="AQ12" s="17"/>
      <c r="AR12" s="17">
        <v>9.6471004052892703E-2</v>
      </c>
      <c r="AS12" s="17"/>
      <c r="AT12" s="17">
        <v>0.146737175727637</v>
      </c>
      <c r="AU12" s="17"/>
      <c r="AV12" s="17">
        <v>5.4848291095119302E-2</v>
      </c>
      <c r="AW12" s="17"/>
      <c r="AX12" s="17">
        <v>0.14015601029682501</v>
      </c>
      <c r="AY12" s="17">
        <v>0.16036244288096899</v>
      </c>
      <c r="AZ12" s="17"/>
      <c r="BA12" s="17">
        <v>0.23317722123401699</v>
      </c>
      <c r="BB12" s="17">
        <v>0.170334817031672</v>
      </c>
    </row>
    <row r="13" spans="2:54">
      <c r="B13" s="18" t="s">
        <v>220</v>
      </c>
      <c r="C13" s="19">
        <v>0.113904714329436</v>
      </c>
      <c r="D13" s="19">
        <v>0.123214369740081</v>
      </c>
      <c r="E13" s="19">
        <v>0.10494572631043</v>
      </c>
      <c r="F13" s="19"/>
      <c r="G13" s="19">
        <v>5.62493295338743E-2</v>
      </c>
      <c r="H13" s="19">
        <v>7.2584993511472004E-2</v>
      </c>
      <c r="I13" s="19">
        <v>8.6689404283118499E-2</v>
      </c>
      <c r="J13" s="19">
        <v>0.14564404300842801</v>
      </c>
      <c r="K13" s="19">
        <v>0.15125723102649899</v>
      </c>
      <c r="L13" s="19">
        <v>0.15828877899080801</v>
      </c>
      <c r="M13" s="19"/>
      <c r="N13" s="19">
        <v>9.4136986332474595E-2</v>
      </c>
      <c r="O13" s="19">
        <v>0.107386898879162</v>
      </c>
      <c r="P13" s="19">
        <v>0.13037250889930499</v>
      </c>
      <c r="Q13" s="19">
        <v>0.12525628325811899</v>
      </c>
      <c r="R13" s="19"/>
      <c r="S13" s="19">
        <v>8.8708679006013799E-2</v>
      </c>
      <c r="T13" s="19">
        <v>0.111693199068765</v>
      </c>
      <c r="U13" s="19">
        <v>9.9826232250531305E-2</v>
      </c>
      <c r="V13" s="19">
        <v>9.6063848371386096E-2</v>
      </c>
      <c r="W13" s="19">
        <v>0.13898762726258801</v>
      </c>
      <c r="X13" s="19">
        <v>0.104359567197762</v>
      </c>
      <c r="Y13" s="19">
        <v>0.12773991279429101</v>
      </c>
      <c r="Z13" s="19">
        <v>0.16725646817461001</v>
      </c>
      <c r="AA13" s="19">
        <v>0.10148080142463101</v>
      </c>
      <c r="AB13" s="19">
        <v>0.12997606671950299</v>
      </c>
      <c r="AC13" s="19">
        <v>0.14827025770447899</v>
      </c>
      <c r="AD13" s="19">
        <v>0.11894672293443299</v>
      </c>
      <c r="AE13" s="19"/>
      <c r="AF13" s="19">
        <v>3.6408207431384398E-2</v>
      </c>
      <c r="AG13" s="19">
        <v>0.14417685910555</v>
      </c>
      <c r="AH13" s="19">
        <v>8.4343330389065496E-2</v>
      </c>
      <c r="AI13" s="19">
        <v>0.101272352259132</v>
      </c>
      <c r="AJ13" s="19">
        <v>0.23856427901973301</v>
      </c>
      <c r="AK13" s="19"/>
      <c r="AL13" s="19">
        <v>0.157841449189076</v>
      </c>
      <c r="AM13" s="19">
        <v>0.122250294747169</v>
      </c>
      <c r="AN13" s="19">
        <v>9.6446941087609095E-2</v>
      </c>
      <c r="AO13" s="19">
        <v>7.06820506190034E-2</v>
      </c>
      <c r="AP13" s="19">
        <v>0</v>
      </c>
      <c r="AQ13" s="19"/>
      <c r="AR13" s="19">
        <v>0.115998689907522</v>
      </c>
      <c r="AS13" s="19"/>
      <c r="AT13" s="19">
        <v>0.21388805278061901</v>
      </c>
      <c r="AU13" s="19"/>
      <c r="AV13" s="19">
        <v>5.7155660664085998E-2</v>
      </c>
      <c r="AW13" s="19"/>
      <c r="AX13" s="19">
        <v>0.104598097950877</v>
      </c>
      <c r="AY13" s="19">
        <v>4.9957779094163803E-2</v>
      </c>
      <c r="AZ13" s="19"/>
      <c r="BA13" s="19">
        <v>0.18350774790306801</v>
      </c>
      <c r="BB13" s="19">
        <v>6.4542036107784806E-2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247</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1113</v>
      </c>
      <c r="D7" s="10">
        <v>548</v>
      </c>
      <c r="E7" s="10">
        <v>564</v>
      </c>
      <c r="F7" s="10"/>
      <c r="G7" s="10">
        <v>143</v>
      </c>
      <c r="H7" s="10">
        <v>196</v>
      </c>
      <c r="I7" s="10">
        <v>216</v>
      </c>
      <c r="J7" s="10">
        <v>148</v>
      </c>
      <c r="K7" s="10">
        <v>169</v>
      </c>
      <c r="L7" s="10">
        <v>241</v>
      </c>
      <c r="M7" s="10"/>
      <c r="N7" s="10">
        <v>332</v>
      </c>
      <c r="O7" s="10">
        <v>312</v>
      </c>
      <c r="P7" s="10">
        <v>203</v>
      </c>
      <c r="Q7" s="10">
        <v>260</v>
      </c>
      <c r="R7" s="10"/>
      <c r="S7" s="10">
        <v>163</v>
      </c>
      <c r="T7" s="10">
        <v>157</v>
      </c>
      <c r="U7" s="10">
        <v>102</v>
      </c>
      <c r="V7" s="10">
        <v>70</v>
      </c>
      <c r="W7" s="10">
        <v>72</v>
      </c>
      <c r="X7" s="10">
        <v>117</v>
      </c>
      <c r="Y7" s="10">
        <v>87</v>
      </c>
      <c r="Z7" s="10">
        <v>48</v>
      </c>
      <c r="AA7" s="10">
        <v>127</v>
      </c>
      <c r="AB7" s="10">
        <v>79</v>
      </c>
      <c r="AC7" s="10">
        <v>64</v>
      </c>
      <c r="AD7" s="10">
        <v>27</v>
      </c>
      <c r="AE7" s="10"/>
      <c r="AF7" s="10">
        <v>368</v>
      </c>
      <c r="AG7" s="10">
        <v>201</v>
      </c>
      <c r="AH7" s="10">
        <v>114</v>
      </c>
      <c r="AI7" s="10">
        <v>68</v>
      </c>
      <c r="AJ7" s="10">
        <v>181</v>
      </c>
      <c r="AK7" s="10"/>
      <c r="AL7" s="10">
        <v>250</v>
      </c>
      <c r="AM7" s="10">
        <v>251</v>
      </c>
      <c r="AN7" s="10">
        <v>285</v>
      </c>
      <c r="AO7" s="10">
        <v>142</v>
      </c>
      <c r="AP7" s="10">
        <v>22</v>
      </c>
      <c r="AQ7" s="10"/>
      <c r="AR7" s="10">
        <v>128</v>
      </c>
      <c r="AS7" s="10"/>
      <c r="AT7" s="10">
        <v>57</v>
      </c>
      <c r="AU7" s="10"/>
      <c r="AV7" s="10">
        <v>69</v>
      </c>
      <c r="AW7" s="10"/>
      <c r="AX7" s="10">
        <v>55</v>
      </c>
      <c r="AY7" s="10">
        <v>254</v>
      </c>
      <c r="AZ7" s="10"/>
      <c r="BA7" s="10">
        <v>381</v>
      </c>
      <c r="BB7" s="10">
        <v>453</v>
      </c>
    </row>
    <row r="8" spans="2:54" ht="30" customHeight="1">
      <c r="B8" s="11" t="s">
        <v>84</v>
      </c>
      <c r="C8" s="11">
        <v>1114</v>
      </c>
      <c r="D8" s="11">
        <v>552</v>
      </c>
      <c r="E8" s="11">
        <v>561</v>
      </c>
      <c r="F8" s="11"/>
      <c r="G8" s="11">
        <v>141</v>
      </c>
      <c r="H8" s="11">
        <v>194</v>
      </c>
      <c r="I8" s="11">
        <v>208</v>
      </c>
      <c r="J8" s="11">
        <v>192</v>
      </c>
      <c r="K8" s="11">
        <v>153</v>
      </c>
      <c r="L8" s="11">
        <v>225</v>
      </c>
      <c r="M8" s="11"/>
      <c r="N8" s="11">
        <v>299</v>
      </c>
      <c r="O8" s="11">
        <v>307</v>
      </c>
      <c r="P8" s="11">
        <v>239</v>
      </c>
      <c r="Q8" s="11">
        <v>262</v>
      </c>
      <c r="R8" s="11"/>
      <c r="S8" s="11">
        <v>159</v>
      </c>
      <c r="T8" s="11">
        <v>129</v>
      </c>
      <c r="U8" s="11">
        <v>85</v>
      </c>
      <c r="V8" s="11">
        <v>96</v>
      </c>
      <c r="W8" s="11">
        <v>77</v>
      </c>
      <c r="X8" s="11">
        <v>96</v>
      </c>
      <c r="Y8" s="11">
        <v>89</v>
      </c>
      <c r="Z8" s="11">
        <v>47</v>
      </c>
      <c r="AA8" s="11">
        <v>131</v>
      </c>
      <c r="AB8" s="11">
        <v>100</v>
      </c>
      <c r="AC8" s="11">
        <v>67</v>
      </c>
      <c r="AD8" s="11">
        <v>36</v>
      </c>
      <c r="AE8" s="11"/>
      <c r="AF8" s="11">
        <v>369</v>
      </c>
      <c r="AG8" s="11">
        <v>190</v>
      </c>
      <c r="AH8" s="11">
        <v>111</v>
      </c>
      <c r="AI8" s="11">
        <v>69</v>
      </c>
      <c r="AJ8" s="11">
        <v>185</v>
      </c>
      <c r="AK8" s="11"/>
      <c r="AL8" s="11">
        <v>259</v>
      </c>
      <c r="AM8" s="11">
        <v>258</v>
      </c>
      <c r="AN8" s="11">
        <v>284</v>
      </c>
      <c r="AO8" s="11">
        <v>132</v>
      </c>
      <c r="AP8" s="11">
        <v>17</v>
      </c>
      <c r="AQ8" s="11"/>
      <c r="AR8" s="11">
        <v>126</v>
      </c>
      <c r="AS8" s="11"/>
      <c r="AT8" s="11">
        <v>57</v>
      </c>
      <c r="AU8" s="11"/>
      <c r="AV8" s="11">
        <v>66</v>
      </c>
      <c r="AW8" s="11"/>
      <c r="AX8" s="11">
        <v>53</v>
      </c>
      <c r="AY8" s="11">
        <v>258</v>
      </c>
      <c r="AZ8" s="11"/>
      <c r="BA8" s="11">
        <v>384</v>
      </c>
      <c r="BB8" s="11">
        <v>450</v>
      </c>
    </row>
    <row r="9" spans="2:54">
      <c r="B9" s="18" t="s">
        <v>216</v>
      </c>
      <c r="C9" s="17">
        <v>0.208837482153064</v>
      </c>
      <c r="D9" s="17">
        <v>0.24258210353586901</v>
      </c>
      <c r="E9" s="17">
        <v>0.176021307436142</v>
      </c>
      <c r="F9" s="17"/>
      <c r="G9" s="17">
        <v>0.26200428002391701</v>
      </c>
      <c r="H9" s="17">
        <v>0.26959626562102101</v>
      </c>
      <c r="I9" s="17">
        <v>0.21252734022559999</v>
      </c>
      <c r="J9" s="17">
        <v>0.17196051002857901</v>
      </c>
      <c r="K9" s="17">
        <v>0.21945177290762299</v>
      </c>
      <c r="L9" s="17">
        <v>0.14408103939020001</v>
      </c>
      <c r="M9" s="17"/>
      <c r="N9" s="17">
        <v>0.26326985074132497</v>
      </c>
      <c r="O9" s="17">
        <v>0.22850097084580701</v>
      </c>
      <c r="P9" s="17">
        <v>0.162192122217727</v>
      </c>
      <c r="Q9" s="17">
        <v>0.16679660757364101</v>
      </c>
      <c r="R9" s="17"/>
      <c r="S9" s="17">
        <v>0.28959908991646899</v>
      </c>
      <c r="T9" s="17">
        <v>0.23957064239870099</v>
      </c>
      <c r="U9" s="17">
        <v>0.20460514040420799</v>
      </c>
      <c r="V9" s="17">
        <v>0.19829532965183</v>
      </c>
      <c r="W9" s="17">
        <v>0.108290745818673</v>
      </c>
      <c r="X9" s="17">
        <v>0.207587723110506</v>
      </c>
      <c r="Y9" s="17">
        <v>0.19658514629488499</v>
      </c>
      <c r="Z9" s="17">
        <v>0.144625783934754</v>
      </c>
      <c r="AA9" s="17">
        <v>0.186220189541841</v>
      </c>
      <c r="AB9" s="17">
        <v>0.217969654383109</v>
      </c>
      <c r="AC9" s="17">
        <v>0.20599636223394599</v>
      </c>
      <c r="AD9" s="17">
        <v>0.17451007205073699</v>
      </c>
      <c r="AE9" s="17"/>
      <c r="AF9" s="17">
        <v>0.32153805203470098</v>
      </c>
      <c r="AG9" s="17">
        <v>0.127400507732153</v>
      </c>
      <c r="AH9" s="17">
        <v>0.24239149151765499</v>
      </c>
      <c r="AI9" s="17">
        <v>0.31926017939197499</v>
      </c>
      <c r="AJ9" s="17">
        <v>7.8798264464541606E-2</v>
      </c>
      <c r="AK9" s="17"/>
      <c r="AL9" s="17">
        <v>0.15213233598699</v>
      </c>
      <c r="AM9" s="17">
        <v>0.17470285128169899</v>
      </c>
      <c r="AN9" s="17">
        <v>0.30025069380681302</v>
      </c>
      <c r="AO9" s="17">
        <v>0.27957861441120302</v>
      </c>
      <c r="AP9" s="17">
        <v>0.35757482608422198</v>
      </c>
      <c r="AQ9" s="17"/>
      <c r="AR9" s="17">
        <v>0.32178298171796998</v>
      </c>
      <c r="AS9" s="17"/>
      <c r="AT9" s="17">
        <v>0.266472295310692</v>
      </c>
      <c r="AU9" s="17"/>
      <c r="AV9" s="17">
        <v>0.42370538284263098</v>
      </c>
      <c r="AW9" s="17"/>
      <c r="AX9" s="17">
        <v>0.278867504051443</v>
      </c>
      <c r="AY9" s="17">
        <v>0.29253294605010199</v>
      </c>
      <c r="AZ9" s="17"/>
      <c r="BA9" s="17">
        <v>0.15307901464200499</v>
      </c>
      <c r="BB9" s="17">
        <v>0.26831626522385899</v>
      </c>
    </row>
    <row r="10" spans="2:54">
      <c r="B10" s="18" t="s">
        <v>217</v>
      </c>
      <c r="C10" s="17">
        <v>0.367336230146808</v>
      </c>
      <c r="D10" s="17">
        <v>0.33847878385143199</v>
      </c>
      <c r="E10" s="17">
        <v>0.396316427909499</v>
      </c>
      <c r="F10" s="17"/>
      <c r="G10" s="17">
        <v>0.45112660585459502</v>
      </c>
      <c r="H10" s="17">
        <v>0.33409019375142501</v>
      </c>
      <c r="I10" s="17">
        <v>0.41013543747849701</v>
      </c>
      <c r="J10" s="17">
        <v>0.34782005933389598</v>
      </c>
      <c r="K10" s="17">
        <v>0.32575011399056703</v>
      </c>
      <c r="L10" s="17">
        <v>0.34876911716669201</v>
      </c>
      <c r="M10" s="17"/>
      <c r="N10" s="17">
        <v>0.413096640113707</v>
      </c>
      <c r="O10" s="17">
        <v>0.32784632737341202</v>
      </c>
      <c r="P10" s="17">
        <v>0.41749522971081299</v>
      </c>
      <c r="Q10" s="17">
        <v>0.31643803012427302</v>
      </c>
      <c r="R10" s="17"/>
      <c r="S10" s="17">
        <v>0.38929153484456402</v>
      </c>
      <c r="T10" s="17">
        <v>0.39199394977407298</v>
      </c>
      <c r="U10" s="17">
        <v>0.38368978627216799</v>
      </c>
      <c r="V10" s="17">
        <v>0.34080444133863702</v>
      </c>
      <c r="W10" s="17">
        <v>0.49003132973605401</v>
      </c>
      <c r="X10" s="17">
        <v>0.27848500890334099</v>
      </c>
      <c r="Y10" s="17">
        <v>0.36000414312371598</v>
      </c>
      <c r="Z10" s="17">
        <v>0.32408970319936298</v>
      </c>
      <c r="AA10" s="17">
        <v>0.42363928229054498</v>
      </c>
      <c r="AB10" s="17">
        <v>0.35280879455919101</v>
      </c>
      <c r="AC10" s="17">
        <v>0.30392078488005903</v>
      </c>
      <c r="AD10" s="17">
        <v>0.21655347931420599</v>
      </c>
      <c r="AE10" s="17"/>
      <c r="AF10" s="17">
        <v>0.40581866834562502</v>
      </c>
      <c r="AG10" s="17">
        <v>0.33472505614536302</v>
      </c>
      <c r="AH10" s="17">
        <v>0.440487323739782</v>
      </c>
      <c r="AI10" s="17">
        <v>0.41269249311860101</v>
      </c>
      <c r="AJ10" s="17">
        <v>0.31301094265565699</v>
      </c>
      <c r="AK10" s="17"/>
      <c r="AL10" s="17">
        <v>0.295059622891304</v>
      </c>
      <c r="AM10" s="17">
        <v>0.40391664361540502</v>
      </c>
      <c r="AN10" s="17">
        <v>0.40338659598008503</v>
      </c>
      <c r="AO10" s="17">
        <v>0.40368116490358003</v>
      </c>
      <c r="AP10" s="17">
        <v>0.45815566750143599</v>
      </c>
      <c r="AQ10" s="17"/>
      <c r="AR10" s="17">
        <v>0.361699410846469</v>
      </c>
      <c r="AS10" s="17"/>
      <c r="AT10" s="17">
        <v>0.34970695140618901</v>
      </c>
      <c r="AU10" s="17"/>
      <c r="AV10" s="17">
        <v>0.36353093965696298</v>
      </c>
      <c r="AW10" s="17"/>
      <c r="AX10" s="17">
        <v>0.45163648288084401</v>
      </c>
      <c r="AY10" s="17">
        <v>0.370745776447023</v>
      </c>
      <c r="AZ10" s="17"/>
      <c r="BA10" s="17">
        <v>0.348597183035179</v>
      </c>
      <c r="BB10" s="17">
        <v>0.366763078403057</v>
      </c>
    </row>
    <row r="11" spans="2:54">
      <c r="B11" s="18" t="s">
        <v>218</v>
      </c>
      <c r="C11" s="17">
        <v>0.18663481412142399</v>
      </c>
      <c r="D11" s="17">
        <v>0.168412640655698</v>
      </c>
      <c r="E11" s="17">
        <v>0.20317917619315401</v>
      </c>
      <c r="F11" s="17"/>
      <c r="G11" s="17">
        <v>0.143302762635725</v>
      </c>
      <c r="H11" s="17">
        <v>0.16556361899618299</v>
      </c>
      <c r="I11" s="17">
        <v>0.15434645157915</v>
      </c>
      <c r="J11" s="17">
        <v>0.218677687892504</v>
      </c>
      <c r="K11" s="17">
        <v>0.17700391545886901</v>
      </c>
      <c r="L11" s="17">
        <v>0.24094394467916599</v>
      </c>
      <c r="M11" s="17"/>
      <c r="N11" s="17">
        <v>0.126026535032146</v>
      </c>
      <c r="O11" s="17">
        <v>0.19970862676669801</v>
      </c>
      <c r="P11" s="17">
        <v>0.185227386089487</v>
      </c>
      <c r="Q11" s="17">
        <v>0.24361849661624899</v>
      </c>
      <c r="R11" s="17"/>
      <c r="S11" s="17">
        <v>0.14858154500651599</v>
      </c>
      <c r="T11" s="17">
        <v>0.157513607284405</v>
      </c>
      <c r="U11" s="17">
        <v>0.19511538140735901</v>
      </c>
      <c r="V11" s="17">
        <v>0.24067070988782499</v>
      </c>
      <c r="W11" s="17">
        <v>8.2494785659340306E-2</v>
      </c>
      <c r="X11" s="17">
        <v>0.280393030840205</v>
      </c>
      <c r="Y11" s="17">
        <v>0.15206206743749001</v>
      </c>
      <c r="Z11" s="17">
        <v>0.26699395622698702</v>
      </c>
      <c r="AA11" s="17">
        <v>0.14944972391654099</v>
      </c>
      <c r="AB11" s="17">
        <v>0.22253175752437601</v>
      </c>
      <c r="AC11" s="17">
        <v>0.21478115115402499</v>
      </c>
      <c r="AD11" s="17">
        <v>0.232081294360447</v>
      </c>
      <c r="AE11" s="17"/>
      <c r="AF11" s="17">
        <v>0.15939253098018699</v>
      </c>
      <c r="AG11" s="17">
        <v>0.24070926721578501</v>
      </c>
      <c r="AH11" s="17">
        <v>0.146760536054207</v>
      </c>
      <c r="AI11" s="17">
        <v>9.0965075526226805E-2</v>
      </c>
      <c r="AJ11" s="17">
        <v>0.18803504863901099</v>
      </c>
      <c r="AK11" s="17"/>
      <c r="AL11" s="17">
        <v>0.25373199557599802</v>
      </c>
      <c r="AM11" s="17">
        <v>0.16016811024313299</v>
      </c>
      <c r="AN11" s="17">
        <v>0.154091341435904</v>
      </c>
      <c r="AO11" s="17">
        <v>0.14600927359660401</v>
      </c>
      <c r="AP11" s="17">
        <v>4.8466906983926097E-2</v>
      </c>
      <c r="AQ11" s="17"/>
      <c r="AR11" s="17">
        <v>0.104990893917946</v>
      </c>
      <c r="AS11" s="17"/>
      <c r="AT11" s="17">
        <v>0.10106264493427999</v>
      </c>
      <c r="AU11" s="17"/>
      <c r="AV11" s="17">
        <v>8.5739075827831399E-2</v>
      </c>
      <c r="AW11" s="17"/>
      <c r="AX11" s="17">
        <v>7.5777133575116104E-2</v>
      </c>
      <c r="AY11" s="17">
        <v>0.18790034812440101</v>
      </c>
      <c r="AZ11" s="17"/>
      <c r="BA11" s="17">
        <v>0.18242360633898699</v>
      </c>
      <c r="BB11" s="17">
        <v>0.18710759597739099</v>
      </c>
    </row>
    <row r="12" spans="2:54">
      <c r="B12" s="18" t="s">
        <v>219</v>
      </c>
      <c r="C12" s="17">
        <v>0.148699252521065</v>
      </c>
      <c r="D12" s="17">
        <v>0.15407764956499201</v>
      </c>
      <c r="E12" s="17">
        <v>0.14366264097109199</v>
      </c>
      <c r="F12" s="17"/>
      <c r="G12" s="17">
        <v>0.113875182416719</v>
      </c>
      <c r="H12" s="17">
        <v>0.16720905616766199</v>
      </c>
      <c r="I12" s="17">
        <v>0.15948046613915601</v>
      </c>
      <c r="J12" s="17">
        <v>0.15451370194223299</v>
      </c>
      <c r="K12" s="17">
        <v>0.12317172207876299</v>
      </c>
      <c r="L12" s="17">
        <v>0.15702864622542201</v>
      </c>
      <c r="M12" s="17"/>
      <c r="N12" s="17">
        <v>0.130630832119078</v>
      </c>
      <c r="O12" s="17">
        <v>0.16482527968813701</v>
      </c>
      <c r="P12" s="17">
        <v>0.150867018405869</v>
      </c>
      <c r="Q12" s="17">
        <v>0.14973820803329799</v>
      </c>
      <c r="R12" s="17"/>
      <c r="S12" s="17">
        <v>0.130685727219434</v>
      </c>
      <c r="T12" s="17">
        <v>0.105566725755369</v>
      </c>
      <c r="U12" s="17">
        <v>0.15819208707437299</v>
      </c>
      <c r="V12" s="17">
        <v>0.15283158060709701</v>
      </c>
      <c r="W12" s="17">
        <v>0.220002867880561</v>
      </c>
      <c r="X12" s="17">
        <v>0.15558874656416199</v>
      </c>
      <c r="Y12" s="17">
        <v>0.167617286542219</v>
      </c>
      <c r="Z12" s="17">
        <v>0.172920378643519</v>
      </c>
      <c r="AA12" s="17">
        <v>0.15607327541077901</v>
      </c>
      <c r="AB12" s="17">
        <v>5.0349182821868697E-2</v>
      </c>
      <c r="AC12" s="17">
        <v>0.15204842694531301</v>
      </c>
      <c r="AD12" s="17">
        <v>0.33926792571990599</v>
      </c>
      <c r="AE12" s="17"/>
      <c r="AF12" s="17">
        <v>8.6224228108035594E-2</v>
      </c>
      <c r="AG12" s="17">
        <v>0.16261844081858301</v>
      </c>
      <c r="AH12" s="17">
        <v>0.121440216882018</v>
      </c>
      <c r="AI12" s="17">
        <v>9.74731755874233E-2</v>
      </c>
      <c r="AJ12" s="17">
        <v>0.23743926254692699</v>
      </c>
      <c r="AK12" s="17"/>
      <c r="AL12" s="17">
        <v>0.17234967496793699</v>
      </c>
      <c r="AM12" s="17">
        <v>0.15947981614391099</v>
      </c>
      <c r="AN12" s="17">
        <v>0.102867446101881</v>
      </c>
      <c r="AO12" s="17">
        <v>0.107612204012379</v>
      </c>
      <c r="AP12" s="17">
        <v>0.135802599430416</v>
      </c>
      <c r="AQ12" s="17"/>
      <c r="AR12" s="17">
        <v>0.10609822057911</v>
      </c>
      <c r="AS12" s="17"/>
      <c r="AT12" s="17">
        <v>0.126724234141118</v>
      </c>
      <c r="AU12" s="17"/>
      <c r="AV12" s="17">
        <v>6.11590230216345E-2</v>
      </c>
      <c r="AW12" s="17"/>
      <c r="AX12" s="17">
        <v>7.10626224182975E-2</v>
      </c>
      <c r="AY12" s="17">
        <v>0.112757295563988</v>
      </c>
      <c r="AZ12" s="17"/>
      <c r="BA12" s="17">
        <v>0.16791200134179901</v>
      </c>
      <c r="BB12" s="17">
        <v>0.12580719115971001</v>
      </c>
    </row>
    <row r="13" spans="2:54">
      <c r="B13" s="18" t="s">
        <v>220</v>
      </c>
      <c r="C13" s="19">
        <v>8.8492221057639098E-2</v>
      </c>
      <c r="D13" s="19">
        <v>9.6448822392008998E-2</v>
      </c>
      <c r="E13" s="19">
        <v>8.0820447490113106E-2</v>
      </c>
      <c r="F13" s="19"/>
      <c r="G13" s="19">
        <v>2.9691169069043202E-2</v>
      </c>
      <c r="H13" s="19">
        <v>6.3540865463708601E-2</v>
      </c>
      <c r="I13" s="19">
        <v>6.3510304577597598E-2</v>
      </c>
      <c r="J13" s="19">
        <v>0.10702804080278699</v>
      </c>
      <c r="K13" s="19">
        <v>0.15462247556417699</v>
      </c>
      <c r="L13" s="19">
        <v>0.10917725253852099</v>
      </c>
      <c r="M13" s="19"/>
      <c r="N13" s="19">
        <v>6.6976141993744506E-2</v>
      </c>
      <c r="O13" s="19">
        <v>7.9118795325946706E-2</v>
      </c>
      <c r="P13" s="19">
        <v>8.4218243576103496E-2</v>
      </c>
      <c r="Q13" s="19">
        <v>0.123408657652539</v>
      </c>
      <c r="R13" s="19"/>
      <c r="S13" s="19">
        <v>4.1842103013016302E-2</v>
      </c>
      <c r="T13" s="19">
        <v>0.105355074787452</v>
      </c>
      <c r="U13" s="19">
        <v>5.8397604841890799E-2</v>
      </c>
      <c r="V13" s="19">
        <v>6.7397938514611302E-2</v>
      </c>
      <c r="W13" s="19">
        <v>9.9180270905371806E-2</v>
      </c>
      <c r="X13" s="19">
        <v>7.7945490581785695E-2</v>
      </c>
      <c r="Y13" s="19">
        <v>0.12373135660169</v>
      </c>
      <c r="Z13" s="19">
        <v>9.1370177995377E-2</v>
      </c>
      <c r="AA13" s="19">
        <v>8.4617528840294207E-2</v>
      </c>
      <c r="AB13" s="19">
        <v>0.156340610711455</v>
      </c>
      <c r="AC13" s="19">
        <v>0.123253274786656</v>
      </c>
      <c r="AD13" s="19">
        <v>3.7587228554703998E-2</v>
      </c>
      <c r="AE13" s="19"/>
      <c r="AF13" s="19">
        <v>2.7026520531451801E-2</v>
      </c>
      <c r="AG13" s="19">
        <v>0.13454672808811599</v>
      </c>
      <c r="AH13" s="19">
        <v>4.8920431806338198E-2</v>
      </c>
      <c r="AI13" s="19">
        <v>7.9609076375774399E-2</v>
      </c>
      <c r="AJ13" s="19">
        <v>0.18271648169386401</v>
      </c>
      <c r="AK13" s="19"/>
      <c r="AL13" s="19">
        <v>0.126726370577771</v>
      </c>
      <c r="AM13" s="19">
        <v>0.10173257871585201</v>
      </c>
      <c r="AN13" s="19">
        <v>3.9403922675316498E-2</v>
      </c>
      <c r="AO13" s="19">
        <v>6.3118743076234302E-2</v>
      </c>
      <c r="AP13" s="19">
        <v>0</v>
      </c>
      <c r="AQ13" s="19"/>
      <c r="AR13" s="19">
        <v>0.10542849293850599</v>
      </c>
      <c r="AS13" s="19"/>
      <c r="AT13" s="19">
        <v>0.156033874207721</v>
      </c>
      <c r="AU13" s="19"/>
      <c r="AV13" s="19">
        <v>6.5865578650940795E-2</v>
      </c>
      <c r="AW13" s="19"/>
      <c r="AX13" s="19">
        <v>0.122656257074299</v>
      </c>
      <c r="AY13" s="19">
        <v>3.60636338144854E-2</v>
      </c>
      <c r="AZ13" s="19"/>
      <c r="BA13" s="19">
        <v>0.14798819464203</v>
      </c>
      <c r="BB13" s="19">
        <v>5.2005869235982001E-2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248</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1113</v>
      </c>
      <c r="D7" s="10">
        <v>548</v>
      </c>
      <c r="E7" s="10">
        <v>564</v>
      </c>
      <c r="F7" s="10"/>
      <c r="G7" s="10">
        <v>143</v>
      </c>
      <c r="H7" s="10">
        <v>196</v>
      </c>
      <c r="I7" s="10">
        <v>216</v>
      </c>
      <c r="J7" s="10">
        <v>148</v>
      </c>
      <c r="K7" s="10">
        <v>169</v>
      </c>
      <c r="L7" s="10">
        <v>241</v>
      </c>
      <c r="M7" s="10"/>
      <c r="N7" s="10">
        <v>332</v>
      </c>
      <c r="O7" s="10">
        <v>312</v>
      </c>
      <c r="P7" s="10">
        <v>203</v>
      </c>
      <c r="Q7" s="10">
        <v>260</v>
      </c>
      <c r="R7" s="10"/>
      <c r="S7" s="10">
        <v>163</v>
      </c>
      <c r="T7" s="10">
        <v>157</v>
      </c>
      <c r="U7" s="10">
        <v>102</v>
      </c>
      <c r="V7" s="10">
        <v>70</v>
      </c>
      <c r="W7" s="10">
        <v>72</v>
      </c>
      <c r="X7" s="10">
        <v>117</v>
      </c>
      <c r="Y7" s="10">
        <v>87</v>
      </c>
      <c r="Z7" s="10">
        <v>48</v>
      </c>
      <c r="AA7" s="10">
        <v>127</v>
      </c>
      <c r="AB7" s="10">
        <v>79</v>
      </c>
      <c r="AC7" s="10">
        <v>64</v>
      </c>
      <c r="AD7" s="10">
        <v>27</v>
      </c>
      <c r="AE7" s="10"/>
      <c r="AF7" s="10">
        <v>368</v>
      </c>
      <c r="AG7" s="10">
        <v>201</v>
      </c>
      <c r="AH7" s="10">
        <v>114</v>
      </c>
      <c r="AI7" s="10">
        <v>68</v>
      </c>
      <c r="AJ7" s="10">
        <v>181</v>
      </c>
      <c r="AK7" s="10"/>
      <c r="AL7" s="10">
        <v>250</v>
      </c>
      <c r="AM7" s="10">
        <v>251</v>
      </c>
      <c r="AN7" s="10">
        <v>285</v>
      </c>
      <c r="AO7" s="10">
        <v>142</v>
      </c>
      <c r="AP7" s="10">
        <v>22</v>
      </c>
      <c r="AQ7" s="10"/>
      <c r="AR7" s="10">
        <v>128</v>
      </c>
      <c r="AS7" s="10"/>
      <c r="AT7" s="10">
        <v>57</v>
      </c>
      <c r="AU7" s="10"/>
      <c r="AV7" s="10">
        <v>69</v>
      </c>
      <c r="AW7" s="10"/>
      <c r="AX7" s="10">
        <v>55</v>
      </c>
      <c r="AY7" s="10">
        <v>254</v>
      </c>
      <c r="AZ7" s="10"/>
      <c r="BA7" s="10">
        <v>381</v>
      </c>
      <c r="BB7" s="10">
        <v>453</v>
      </c>
    </row>
    <row r="8" spans="2:54" ht="30" customHeight="1">
      <c r="B8" s="11" t="s">
        <v>84</v>
      </c>
      <c r="C8" s="11">
        <v>1114</v>
      </c>
      <c r="D8" s="11">
        <v>552</v>
      </c>
      <c r="E8" s="11">
        <v>561</v>
      </c>
      <c r="F8" s="11"/>
      <c r="G8" s="11">
        <v>141</v>
      </c>
      <c r="H8" s="11">
        <v>194</v>
      </c>
      <c r="I8" s="11">
        <v>208</v>
      </c>
      <c r="J8" s="11">
        <v>192</v>
      </c>
      <c r="K8" s="11">
        <v>153</v>
      </c>
      <c r="L8" s="11">
        <v>225</v>
      </c>
      <c r="M8" s="11"/>
      <c r="N8" s="11">
        <v>299</v>
      </c>
      <c r="O8" s="11">
        <v>307</v>
      </c>
      <c r="P8" s="11">
        <v>239</v>
      </c>
      <c r="Q8" s="11">
        <v>262</v>
      </c>
      <c r="R8" s="11"/>
      <c r="S8" s="11">
        <v>159</v>
      </c>
      <c r="T8" s="11">
        <v>129</v>
      </c>
      <c r="U8" s="11">
        <v>85</v>
      </c>
      <c r="V8" s="11">
        <v>96</v>
      </c>
      <c r="W8" s="11">
        <v>77</v>
      </c>
      <c r="X8" s="11">
        <v>96</v>
      </c>
      <c r="Y8" s="11">
        <v>89</v>
      </c>
      <c r="Z8" s="11">
        <v>47</v>
      </c>
      <c r="AA8" s="11">
        <v>131</v>
      </c>
      <c r="AB8" s="11">
        <v>100</v>
      </c>
      <c r="AC8" s="11">
        <v>67</v>
      </c>
      <c r="AD8" s="11">
        <v>36</v>
      </c>
      <c r="AE8" s="11"/>
      <c r="AF8" s="11">
        <v>369</v>
      </c>
      <c r="AG8" s="11">
        <v>190</v>
      </c>
      <c r="AH8" s="11">
        <v>111</v>
      </c>
      <c r="AI8" s="11">
        <v>69</v>
      </c>
      <c r="AJ8" s="11">
        <v>185</v>
      </c>
      <c r="AK8" s="11"/>
      <c r="AL8" s="11">
        <v>259</v>
      </c>
      <c r="AM8" s="11">
        <v>258</v>
      </c>
      <c r="AN8" s="11">
        <v>284</v>
      </c>
      <c r="AO8" s="11">
        <v>132</v>
      </c>
      <c r="AP8" s="11">
        <v>17</v>
      </c>
      <c r="AQ8" s="11"/>
      <c r="AR8" s="11">
        <v>126</v>
      </c>
      <c r="AS8" s="11"/>
      <c r="AT8" s="11">
        <v>57</v>
      </c>
      <c r="AU8" s="11"/>
      <c r="AV8" s="11">
        <v>66</v>
      </c>
      <c r="AW8" s="11"/>
      <c r="AX8" s="11">
        <v>53</v>
      </c>
      <c r="AY8" s="11">
        <v>258</v>
      </c>
      <c r="AZ8" s="11"/>
      <c r="BA8" s="11">
        <v>384</v>
      </c>
      <c r="BB8" s="11">
        <v>450</v>
      </c>
    </row>
    <row r="9" spans="2:54">
      <c r="B9" s="18" t="s">
        <v>216</v>
      </c>
      <c r="C9" s="17">
        <v>0.13472921288756801</v>
      </c>
      <c r="D9" s="17">
        <v>0.14715750433644401</v>
      </c>
      <c r="E9" s="17">
        <v>0.12273995384460699</v>
      </c>
      <c r="F9" s="17"/>
      <c r="G9" s="17">
        <v>0.20634787834659199</v>
      </c>
      <c r="H9" s="17">
        <v>0.154717209759343</v>
      </c>
      <c r="I9" s="17">
        <v>0.156811700989094</v>
      </c>
      <c r="J9" s="17">
        <v>0.15259419885227399</v>
      </c>
      <c r="K9" s="17">
        <v>9.6557268484748701E-2</v>
      </c>
      <c r="L9" s="17">
        <v>6.2912024080286399E-2</v>
      </c>
      <c r="M9" s="17"/>
      <c r="N9" s="17">
        <v>0.180317326320376</v>
      </c>
      <c r="O9" s="17">
        <v>0.12985354514171099</v>
      </c>
      <c r="P9" s="17">
        <v>8.8437594538820399E-2</v>
      </c>
      <c r="Q9" s="17">
        <v>0.12913951716980099</v>
      </c>
      <c r="R9" s="17"/>
      <c r="S9" s="17">
        <v>0.23523702119098799</v>
      </c>
      <c r="T9" s="17">
        <v>0.111034836625439</v>
      </c>
      <c r="U9" s="17">
        <v>9.6129278289288994E-2</v>
      </c>
      <c r="V9" s="17">
        <v>0.160600621878772</v>
      </c>
      <c r="W9" s="17">
        <v>0.12963476895291701</v>
      </c>
      <c r="X9" s="17">
        <v>0.107399009355369</v>
      </c>
      <c r="Y9" s="17">
        <v>0.122487922212898</v>
      </c>
      <c r="Z9" s="17">
        <v>0.12566449433943</v>
      </c>
      <c r="AA9" s="17">
        <v>0.133237816648068</v>
      </c>
      <c r="AB9" s="17">
        <v>8.5448560028484305E-2</v>
      </c>
      <c r="AC9" s="17">
        <v>0.110362360712946</v>
      </c>
      <c r="AD9" s="17">
        <v>0.111657040060931</v>
      </c>
      <c r="AE9" s="17"/>
      <c r="AF9" s="17">
        <v>0.218726127544872</v>
      </c>
      <c r="AG9" s="17">
        <v>9.8426450162415996E-2</v>
      </c>
      <c r="AH9" s="17">
        <v>0.143611927688747</v>
      </c>
      <c r="AI9" s="17">
        <v>0.23071972868097301</v>
      </c>
      <c r="AJ9" s="17">
        <v>3.5745495725832098E-2</v>
      </c>
      <c r="AK9" s="17"/>
      <c r="AL9" s="17">
        <v>0.11124063878557899</v>
      </c>
      <c r="AM9" s="17">
        <v>0.13264656508154399</v>
      </c>
      <c r="AN9" s="17">
        <v>0.14641197584872601</v>
      </c>
      <c r="AO9" s="17">
        <v>0.226783365141462</v>
      </c>
      <c r="AP9" s="17">
        <v>0.306702346445348</v>
      </c>
      <c r="AQ9" s="17"/>
      <c r="AR9" s="17">
        <v>0.28367093482821099</v>
      </c>
      <c r="AS9" s="17"/>
      <c r="AT9" s="17">
        <v>0.26375378036052299</v>
      </c>
      <c r="AU9" s="17"/>
      <c r="AV9" s="17">
        <v>0.41723145967995601</v>
      </c>
      <c r="AW9" s="17"/>
      <c r="AX9" s="17">
        <v>0.23501464996720101</v>
      </c>
      <c r="AY9" s="17">
        <v>0.17482798892831899</v>
      </c>
      <c r="AZ9" s="17"/>
      <c r="BA9" s="17">
        <v>9.2729788845113403E-2</v>
      </c>
      <c r="BB9" s="17">
        <v>0.15740225535647701</v>
      </c>
    </row>
    <row r="10" spans="2:54">
      <c r="B10" s="18" t="s">
        <v>217</v>
      </c>
      <c r="C10" s="17">
        <v>0.319340454865018</v>
      </c>
      <c r="D10" s="17">
        <v>0.32658939425834099</v>
      </c>
      <c r="E10" s="17">
        <v>0.312751871613554</v>
      </c>
      <c r="F10" s="17"/>
      <c r="G10" s="17">
        <v>0.37432706043974701</v>
      </c>
      <c r="H10" s="17">
        <v>0.34756459865737499</v>
      </c>
      <c r="I10" s="17">
        <v>0.34252607830677201</v>
      </c>
      <c r="J10" s="17">
        <v>0.28598885158479498</v>
      </c>
      <c r="K10" s="17">
        <v>0.29197717999598999</v>
      </c>
      <c r="L10" s="17">
        <v>0.28620960313340499</v>
      </c>
      <c r="M10" s="17"/>
      <c r="N10" s="17">
        <v>0.35050437428035802</v>
      </c>
      <c r="O10" s="17">
        <v>0.31586346553626099</v>
      </c>
      <c r="P10" s="17">
        <v>0.33660775453249397</v>
      </c>
      <c r="Q10" s="17">
        <v>0.276533066733753</v>
      </c>
      <c r="R10" s="17"/>
      <c r="S10" s="17">
        <v>0.311826156474176</v>
      </c>
      <c r="T10" s="17">
        <v>0.37150842138579399</v>
      </c>
      <c r="U10" s="17">
        <v>0.26887642667780898</v>
      </c>
      <c r="V10" s="17">
        <v>0.23029473664922101</v>
      </c>
      <c r="W10" s="17">
        <v>0.33532015978379698</v>
      </c>
      <c r="X10" s="17">
        <v>0.37260838645808603</v>
      </c>
      <c r="Y10" s="17">
        <v>0.35724429542789399</v>
      </c>
      <c r="Z10" s="17">
        <v>0.37393188820067602</v>
      </c>
      <c r="AA10" s="17">
        <v>0.34400223264931301</v>
      </c>
      <c r="AB10" s="17">
        <v>0.35063656203001697</v>
      </c>
      <c r="AC10" s="17">
        <v>0.18557757207043499</v>
      </c>
      <c r="AD10" s="17">
        <v>0.25348673649153403</v>
      </c>
      <c r="AE10" s="17"/>
      <c r="AF10" s="17">
        <v>0.42244572307193301</v>
      </c>
      <c r="AG10" s="17">
        <v>0.276311125614914</v>
      </c>
      <c r="AH10" s="17">
        <v>0.35660223669950297</v>
      </c>
      <c r="AI10" s="17">
        <v>0.39978676765329002</v>
      </c>
      <c r="AJ10" s="17">
        <v>0.188199765792148</v>
      </c>
      <c r="AK10" s="17"/>
      <c r="AL10" s="17">
        <v>0.25680082781556302</v>
      </c>
      <c r="AM10" s="17">
        <v>0.305563561261398</v>
      </c>
      <c r="AN10" s="17">
        <v>0.37982842034319197</v>
      </c>
      <c r="AO10" s="17">
        <v>0.34250586220260998</v>
      </c>
      <c r="AP10" s="17">
        <v>0.43565527507159801</v>
      </c>
      <c r="AQ10" s="17"/>
      <c r="AR10" s="17">
        <v>0.34839970376999702</v>
      </c>
      <c r="AS10" s="17"/>
      <c r="AT10" s="17">
        <v>0.29865188959861899</v>
      </c>
      <c r="AU10" s="17"/>
      <c r="AV10" s="17">
        <v>0.342618950166168</v>
      </c>
      <c r="AW10" s="17"/>
      <c r="AX10" s="17">
        <v>0.39823120201531098</v>
      </c>
      <c r="AY10" s="17">
        <v>0.41214053085566299</v>
      </c>
      <c r="AZ10" s="17"/>
      <c r="BA10" s="17">
        <v>0.27659523185239498</v>
      </c>
      <c r="BB10" s="17">
        <v>0.37726492800617201</v>
      </c>
    </row>
    <row r="11" spans="2:54">
      <c r="B11" s="18" t="s">
        <v>218</v>
      </c>
      <c r="C11" s="17">
        <v>0.24176619076469799</v>
      </c>
      <c r="D11" s="17">
        <v>0.22242572548256001</v>
      </c>
      <c r="E11" s="17">
        <v>0.25950227532231201</v>
      </c>
      <c r="F11" s="17"/>
      <c r="G11" s="17">
        <v>0.147661906390468</v>
      </c>
      <c r="H11" s="17">
        <v>0.224349447906491</v>
      </c>
      <c r="I11" s="17">
        <v>0.219538755189496</v>
      </c>
      <c r="J11" s="17">
        <v>0.23844815605286601</v>
      </c>
      <c r="K11" s="17">
        <v>0.25812023913618998</v>
      </c>
      <c r="L11" s="17">
        <v>0.328006370638804</v>
      </c>
      <c r="M11" s="17"/>
      <c r="N11" s="17">
        <v>0.208459727098283</v>
      </c>
      <c r="O11" s="17">
        <v>0.25475722554791203</v>
      </c>
      <c r="P11" s="17">
        <v>0.23591579096634799</v>
      </c>
      <c r="Q11" s="17">
        <v>0.26555473867720403</v>
      </c>
      <c r="R11" s="17"/>
      <c r="S11" s="17">
        <v>0.21114558785467499</v>
      </c>
      <c r="T11" s="17">
        <v>0.248748123907716</v>
      </c>
      <c r="U11" s="17">
        <v>0.34558802118465298</v>
      </c>
      <c r="V11" s="17">
        <v>0.28077355743647697</v>
      </c>
      <c r="W11" s="17">
        <v>0.207633841661924</v>
      </c>
      <c r="X11" s="17">
        <v>0.18273854566013301</v>
      </c>
      <c r="Y11" s="17">
        <v>0.210343384650576</v>
      </c>
      <c r="Z11" s="17">
        <v>0.19556358461434301</v>
      </c>
      <c r="AA11" s="17">
        <v>0.21307140291572499</v>
      </c>
      <c r="AB11" s="17">
        <v>0.27680077625046801</v>
      </c>
      <c r="AC11" s="17">
        <v>0.303281162063395</v>
      </c>
      <c r="AD11" s="17">
        <v>0.263585610928667</v>
      </c>
      <c r="AE11" s="17"/>
      <c r="AF11" s="17">
        <v>0.200636510587754</v>
      </c>
      <c r="AG11" s="17">
        <v>0.283241405764037</v>
      </c>
      <c r="AH11" s="17">
        <v>0.247196275652355</v>
      </c>
      <c r="AI11" s="17">
        <v>9.6482317959350195E-2</v>
      </c>
      <c r="AJ11" s="17">
        <v>0.217780990651227</v>
      </c>
      <c r="AK11" s="17"/>
      <c r="AL11" s="17">
        <v>0.27103530724184299</v>
      </c>
      <c r="AM11" s="17">
        <v>0.248925609937729</v>
      </c>
      <c r="AN11" s="17">
        <v>0.22640017061543599</v>
      </c>
      <c r="AO11" s="17">
        <v>0.19440174031499599</v>
      </c>
      <c r="AP11" s="17">
        <v>0.17055708328187799</v>
      </c>
      <c r="AQ11" s="17"/>
      <c r="AR11" s="17">
        <v>0.102228592220377</v>
      </c>
      <c r="AS11" s="17"/>
      <c r="AT11" s="17">
        <v>4.9080983809692703E-2</v>
      </c>
      <c r="AU11" s="17"/>
      <c r="AV11" s="17">
        <v>7.2008027672937805E-2</v>
      </c>
      <c r="AW11" s="17"/>
      <c r="AX11" s="17">
        <v>0.18694853483386001</v>
      </c>
      <c r="AY11" s="17">
        <v>0.19496705034733</v>
      </c>
      <c r="AZ11" s="17"/>
      <c r="BA11" s="17">
        <v>0.23915791975798401</v>
      </c>
      <c r="BB11" s="17">
        <v>0.24332179818805999</v>
      </c>
    </row>
    <row r="12" spans="2:54">
      <c r="B12" s="18" t="s">
        <v>219</v>
      </c>
      <c r="C12" s="17">
        <v>0.19435294436123299</v>
      </c>
      <c r="D12" s="17">
        <v>0.185067181283113</v>
      </c>
      <c r="E12" s="17">
        <v>0.203806081185674</v>
      </c>
      <c r="F12" s="17"/>
      <c r="G12" s="17">
        <v>0.22185748214419099</v>
      </c>
      <c r="H12" s="17">
        <v>0.18893370911415799</v>
      </c>
      <c r="I12" s="17">
        <v>0.20907924183922</v>
      </c>
      <c r="J12" s="17">
        <v>0.17960542792299999</v>
      </c>
      <c r="K12" s="17">
        <v>0.190834600665968</v>
      </c>
      <c r="L12" s="17">
        <v>0.18314387627294201</v>
      </c>
      <c r="M12" s="17"/>
      <c r="N12" s="17">
        <v>0.17605414828489499</v>
      </c>
      <c r="O12" s="17">
        <v>0.192109827657124</v>
      </c>
      <c r="P12" s="17">
        <v>0.20499503161225899</v>
      </c>
      <c r="Q12" s="17">
        <v>0.21349703647198301</v>
      </c>
      <c r="R12" s="17"/>
      <c r="S12" s="17">
        <v>0.19689510784414399</v>
      </c>
      <c r="T12" s="17">
        <v>0.13707548490487001</v>
      </c>
      <c r="U12" s="17">
        <v>0.17167597195195</v>
      </c>
      <c r="V12" s="17">
        <v>0.25387774905483601</v>
      </c>
      <c r="W12" s="17">
        <v>0.234104490790143</v>
      </c>
      <c r="X12" s="17">
        <v>0.22660045737623599</v>
      </c>
      <c r="Y12" s="17">
        <v>0.16036901485449601</v>
      </c>
      <c r="Z12" s="17">
        <v>0.17170190287321399</v>
      </c>
      <c r="AA12" s="17">
        <v>0.191850770166901</v>
      </c>
      <c r="AB12" s="17">
        <v>0.141284377908453</v>
      </c>
      <c r="AC12" s="17">
        <v>0.24346335605823799</v>
      </c>
      <c r="AD12" s="17">
        <v>0.29016939213395598</v>
      </c>
      <c r="AE12" s="17"/>
      <c r="AF12" s="17">
        <v>0.12598586079767801</v>
      </c>
      <c r="AG12" s="17">
        <v>0.21846883836741299</v>
      </c>
      <c r="AH12" s="17">
        <v>0.182079803550141</v>
      </c>
      <c r="AI12" s="17">
        <v>0.18094369893933501</v>
      </c>
      <c r="AJ12" s="17">
        <v>0.28903614090491497</v>
      </c>
      <c r="AK12" s="17"/>
      <c r="AL12" s="17">
        <v>0.22457121236588401</v>
      </c>
      <c r="AM12" s="17">
        <v>0.16922313385553001</v>
      </c>
      <c r="AN12" s="17">
        <v>0.177725108601204</v>
      </c>
      <c r="AO12" s="17">
        <v>0.172143462385834</v>
      </c>
      <c r="AP12" s="17">
        <v>3.6202609326118698E-2</v>
      </c>
      <c r="AQ12" s="17"/>
      <c r="AR12" s="17">
        <v>0.149325408988352</v>
      </c>
      <c r="AS12" s="17"/>
      <c r="AT12" s="17">
        <v>0.18544848130613401</v>
      </c>
      <c r="AU12" s="17"/>
      <c r="AV12" s="17">
        <v>0.105110516414153</v>
      </c>
      <c r="AW12" s="17"/>
      <c r="AX12" s="17">
        <v>6.1691095904905E-2</v>
      </c>
      <c r="AY12" s="17">
        <v>0.160711583669116</v>
      </c>
      <c r="AZ12" s="17"/>
      <c r="BA12" s="17">
        <v>0.21496512869339901</v>
      </c>
      <c r="BB12" s="17">
        <v>0.16096380752054201</v>
      </c>
    </row>
    <row r="13" spans="2:54">
      <c r="B13" s="18" t="s">
        <v>220</v>
      </c>
      <c r="C13" s="19">
        <v>0.109811197121483</v>
      </c>
      <c r="D13" s="19">
        <v>0.118760194639543</v>
      </c>
      <c r="E13" s="19">
        <v>0.101199818033853</v>
      </c>
      <c r="F13" s="19"/>
      <c r="G13" s="19">
        <v>4.9805672679002502E-2</v>
      </c>
      <c r="H13" s="19">
        <v>8.4435034562634195E-2</v>
      </c>
      <c r="I13" s="19">
        <v>7.2044223675417698E-2</v>
      </c>
      <c r="J13" s="19">
        <v>0.143363365587065</v>
      </c>
      <c r="K13" s="19">
        <v>0.16251071171710199</v>
      </c>
      <c r="L13" s="19">
        <v>0.13972812587456199</v>
      </c>
      <c r="M13" s="19"/>
      <c r="N13" s="19">
        <v>8.46644240160878E-2</v>
      </c>
      <c r="O13" s="19">
        <v>0.107415936116992</v>
      </c>
      <c r="P13" s="19">
        <v>0.134043828350079</v>
      </c>
      <c r="Q13" s="19">
        <v>0.11527564094726001</v>
      </c>
      <c r="R13" s="19"/>
      <c r="S13" s="19">
        <v>4.4896126636016997E-2</v>
      </c>
      <c r="T13" s="19">
        <v>0.131633133176181</v>
      </c>
      <c r="U13" s="19">
        <v>0.1177303018963</v>
      </c>
      <c r="V13" s="19">
        <v>7.44533349806933E-2</v>
      </c>
      <c r="W13" s="19">
        <v>9.3306738811220299E-2</v>
      </c>
      <c r="X13" s="19">
        <v>0.110653601150176</v>
      </c>
      <c r="Y13" s="19">
        <v>0.149555382854136</v>
      </c>
      <c r="Z13" s="19">
        <v>0.13313812997233801</v>
      </c>
      <c r="AA13" s="19">
        <v>0.11783777761999401</v>
      </c>
      <c r="AB13" s="19">
        <v>0.145829723782577</v>
      </c>
      <c r="AC13" s="19">
        <v>0.15731554909498499</v>
      </c>
      <c r="AD13" s="19">
        <v>8.1101220384912104E-2</v>
      </c>
      <c r="AE13" s="19"/>
      <c r="AF13" s="19">
        <v>3.2205777997763398E-2</v>
      </c>
      <c r="AG13" s="19">
        <v>0.123552180091221</v>
      </c>
      <c r="AH13" s="19">
        <v>7.0509756409253305E-2</v>
      </c>
      <c r="AI13" s="19">
        <v>9.2067486767051898E-2</v>
      </c>
      <c r="AJ13" s="19">
        <v>0.269237606925878</v>
      </c>
      <c r="AK13" s="19"/>
      <c r="AL13" s="19">
        <v>0.13635201379112999</v>
      </c>
      <c r="AM13" s="19">
        <v>0.14364112986379901</v>
      </c>
      <c r="AN13" s="19">
        <v>6.9634324591443003E-2</v>
      </c>
      <c r="AO13" s="19">
        <v>6.4165569955098006E-2</v>
      </c>
      <c r="AP13" s="19">
        <v>5.0882685875058301E-2</v>
      </c>
      <c r="AQ13" s="19"/>
      <c r="AR13" s="19">
        <v>0.11637536019306299</v>
      </c>
      <c r="AS13" s="19"/>
      <c r="AT13" s="19">
        <v>0.20306486492503101</v>
      </c>
      <c r="AU13" s="19"/>
      <c r="AV13" s="19">
        <v>6.3031046066784405E-2</v>
      </c>
      <c r="AW13" s="19"/>
      <c r="AX13" s="19">
        <v>0.118114517278724</v>
      </c>
      <c r="AY13" s="19">
        <v>5.7352846199572698E-2</v>
      </c>
      <c r="AZ13" s="19"/>
      <c r="BA13" s="19">
        <v>0.17655193085110901</v>
      </c>
      <c r="BB13" s="19">
        <v>6.1047210928748999E-2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249</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1113</v>
      </c>
      <c r="D7" s="10">
        <v>548</v>
      </c>
      <c r="E7" s="10">
        <v>564</v>
      </c>
      <c r="F7" s="10"/>
      <c r="G7" s="10">
        <v>143</v>
      </c>
      <c r="H7" s="10">
        <v>196</v>
      </c>
      <c r="I7" s="10">
        <v>216</v>
      </c>
      <c r="J7" s="10">
        <v>148</v>
      </c>
      <c r="K7" s="10">
        <v>169</v>
      </c>
      <c r="L7" s="10">
        <v>241</v>
      </c>
      <c r="M7" s="10"/>
      <c r="N7" s="10">
        <v>332</v>
      </c>
      <c r="O7" s="10">
        <v>312</v>
      </c>
      <c r="P7" s="10">
        <v>203</v>
      </c>
      <c r="Q7" s="10">
        <v>260</v>
      </c>
      <c r="R7" s="10"/>
      <c r="S7" s="10">
        <v>163</v>
      </c>
      <c r="T7" s="10">
        <v>157</v>
      </c>
      <c r="U7" s="10">
        <v>102</v>
      </c>
      <c r="V7" s="10">
        <v>70</v>
      </c>
      <c r="W7" s="10">
        <v>72</v>
      </c>
      <c r="X7" s="10">
        <v>117</v>
      </c>
      <c r="Y7" s="10">
        <v>87</v>
      </c>
      <c r="Z7" s="10">
        <v>48</v>
      </c>
      <c r="AA7" s="10">
        <v>127</v>
      </c>
      <c r="AB7" s="10">
        <v>79</v>
      </c>
      <c r="AC7" s="10">
        <v>64</v>
      </c>
      <c r="AD7" s="10">
        <v>27</v>
      </c>
      <c r="AE7" s="10"/>
      <c r="AF7" s="10">
        <v>368</v>
      </c>
      <c r="AG7" s="10">
        <v>201</v>
      </c>
      <c r="AH7" s="10">
        <v>114</v>
      </c>
      <c r="AI7" s="10">
        <v>68</v>
      </c>
      <c r="AJ7" s="10">
        <v>181</v>
      </c>
      <c r="AK7" s="10"/>
      <c r="AL7" s="10">
        <v>250</v>
      </c>
      <c r="AM7" s="10">
        <v>251</v>
      </c>
      <c r="AN7" s="10">
        <v>285</v>
      </c>
      <c r="AO7" s="10">
        <v>142</v>
      </c>
      <c r="AP7" s="10">
        <v>22</v>
      </c>
      <c r="AQ7" s="10"/>
      <c r="AR7" s="10">
        <v>128</v>
      </c>
      <c r="AS7" s="10"/>
      <c r="AT7" s="10">
        <v>57</v>
      </c>
      <c r="AU7" s="10"/>
      <c r="AV7" s="10">
        <v>69</v>
      </c>
      <c r="AW7" s="10"/>
      <c r="AX7" s="10">
        <v>55</v>
      </c>
      <c r="AY7" s="10">
        <v>254</v>
      </c>
      <c r="AZ7" s="10"/>
      <c r="BA7" s="10">
        <v>381</v>
      </c>
      <c r="BB7" s="10">
        <v>453</v>
      </c>
    </row>
    <row r="8" spans="2:54" ht="30" customHeight="1">
      <c r="B8" s="11" t="s">
        <v>84</v>
      </c>
      <c r="C8" s="11">
        <v>1114</v>
      </c>
      <c r="D8" s="11">
        <v>552</v>
      </c>
      <c r="E8" s="11">
        <v>561</v>
      </c>
      <c r="F8" s="11"/>
      <c r="G8" s="11">
        <v>141</v>
      </c>
      <c r="H8" s="11">
        <v>194</v>
      </c>
      <c r="I8" s="11">
        <v>208</v>
      </c>
      <c r="J8" s="11">
        <v>192</v>
      </c>
      <c r="K8" s="11">
        <v>153</v>
      </c>
      <c r="L8" s="11">
        <v>225</v>
      </c>
      <c r="M8" s="11"/>
      <c r="N8" s="11">
        <v>299</v>
      </c>
      <c r="O8" s="11">
        <v>307</v>
      </c>
      <c r="P8" s="11">
        <v>239</v>
      </c>
      <c r="Q8" s="11">
        <v>262</v>
      </c>
      <c r="R8" s="11"/>
      <c r="S8" s="11">
        <v>159</v>
      </c>
      <c r="T8" s="11">
        <v>129</v>
      </c>
      <c r="U8" s="11">
        <v>85</v>
      </c>
      <c r="V8" s="11">
        <v>96</v>
      </c>
      <c r="W8" s="11">
        <v>77</v>
      </c>
      <c r="X8" s="11">
        <v>96</v>
      </c>
      <c r="Y8" s="11">
        <v>89</v>
      </c>
      <c r="Z8" s="11">
        <v>47</v>
      </c>
      <c r="AA8" s="11">
        <v>131</v>
      </c>
      <c r="AB8" s="11">
        <v>100</v>
      </c>
      <c r="AC8" s="11">
        <v>67</v>
      </c>
      <c r="AD8" s="11">
        <v>36</v>
      </c>
      <c r="AE8" s="11"/>
      <c r="AF8" s="11">
        <v>369</v>
      </c>
      <c r="AG8" s="11">
        <v>190</v>
      </c>
      <c r="AH8" s="11">
        <v>111</v>
      </c>
      <c r="AI8" s="11">
        <v>69</v>
      </c>
      <c r="AJ8" s="11">
        <v>185</v>
      </c>
      <c r="AK8" s="11"/>
      <c r="AL8" s="11">
        <v>259</v>
      </c>
      <c r="AM8" s="11">
        <v>258</v>
      </c>
      <c r="AN8" s="11">
        <v>284</v>
      </c>
      <c r="AO8" s="11">
        <v>132</v>
      </c>
      <c r="AP8" s="11">
        <v>17</v>
      </c>
      <c r="AQ8" s="11"/>
      <c r="AR8" s="11">
        <v>126</v>
      </c>
      <c r="AS8" s="11"/>
      <c r="AT8" s="11">
        <v>57</v>
      </c>
      <c r="AU8" s="11"/>
      <c r="AV8" s="11">
        <v>66</v>
      </c>
      <c r="AW8" s="11"/>
      <c r="AX8" s="11">
        <v>53</v>
      </c>
      <c r="AY8" s="11">
        <v>258</v>
      </c>
      <c r="AZ8" s="11"/>
      <c r="BA8" s="11">
        <v>384</v>
      </c>
      <c r="BB8" s="11">
        <v>450</v>
      </c>
    </row>
    <row r="9" spans="2:54">
      <c r="B9" s="18" t="s">
        <v>216</v>
      </c>
      <c r="C9" s="17">
        <v>7.5140730186702503E-2</v>
      </c>
      <c r="D9" s="17">
        <v>9.8324358171212503E-2</v>
      </c>
      <c r="E9" s="17">
        <v>5.24802213715021E-2</v>
      </c>
      <c r="F9" s="17"/>
      <c r="G9" s="17">
        <v>0.12527729007070501</v>
      </c>
      <c r="H9" s="17">
        <v>0.123091104499052</v>
      </c>
      <c r="I9" s="17">
        <v>0.10292195386399999</v>
      </c>
      <c r="J9" s="17">
        <v>7.1890445701592198E-2</v>
      </c>
      <c r="K9" s="17">
        <v>2.2770011942001501E-2</v>
      </c>
      <c r="L9" s="17">
        <v>1.51334058022362E-2</v>
      </c>
      <c r="M9" s="17"/>
      <c r="N9" s="17">
        <v>0.112703945463838</v>
      </c>
      <c r="O9" s="17">
        <v>3.9365056009068297E-2</v>
      </c>
      <c r="P9" s="17">
        <v>7.9805187367442104E-2</v>
      </c>
      <c r="Q9" s="17">
        <v>6.6737160403176093E-2</v>
      </c>
      <c r="R9" s="17"/>
      <c r="S9" s="17">
        <v>0.19326814523212499</v>
      </c>
      <c r="T9" s="17">
        <v>3.85927335500761E-2</v>
      </c>
      <c r="U9" s="17">
        <v>1.03664749608976E-2</v>
      </c>
      <c r="V9" s="17">
        <v>6.0825842298163901E-2</v>
      </c>
      <c r="W9" s="17">
        <v>5.1111094444607999E-2</v>
      </c>
      <c r="X9" s="17">
        <v>5.7165506566927503E-2</v>
      </c>
      <c r="Y9" s="17">
        <v>5.0260238834958899E-2</v>
      </c>
      <c r="Z9" s="17">
        <v>7.0361256822953397E-2</v>
      </c>
      <c r="AA9" s="17">
        <v>7.9732977164503796E-2</v>
      </c>
      <c r="AB9" s="17">
        <v>8.6146766362298594E-2</v>
      </c>
      <c r="AC9" s="17">
        <v>3.2060114265485801E-2</v>
      </c>
      <c r="AD9" s="17">
        <v>7.5338587675168905E-2</v>
      </c>
      <c r="AE9" s="17"/>
      <c r="AF9" s="17">
        <v>0.14313811005663801</v>
      </c>
      <c r="AG9" s="17">
        <v>5.8530040232832002E-2</v>
      </c>
      <c r="AH9" s="17">
        <v>6.9163422132451802E-2</v>
      </c>
      <c r="AI9" s="17">
        <v>3.0814115694327598E-2</v>
      </c>
      <c r="AJ9" s="17">
        <v>2.2643169207127601E-2</v>
      </c>
      <c r="AK9" s="17"/>
      <c r="AL9" s="17">
        <v>4.3804009347662702E-2</v>
      </c>
      <c r="AM9" s="17">
        <v>5.6478643678112297E-2</v>
      </c>
      <c r="AN9" s="17">
        <v>7.6241069291471203E-2</v>
      </c>
      <c r="AO9" s="17">
        <v>0.186864051370699</v>
      </c>
      <c r="AP9" s="17">
        <v>0.23903092028579101</v>
      </c>
      <c r="AQ9" s="17"/>
      <c r="AR9" s="17">
        <v>0.16957908368807501</v>
      </c>
      <c r="AS9" s="17"/>
      <c r="AT9" s="17">
        <v>0.19828505340174701</v>
      </c>
      <c r="AU9" s="17"/>
      <c r="AV9" s="17">
        <v>0.22934598012934501</v>
      </c>
      <c r="AW9" s="17"/>
      <c r="AX9" s="17">
        <v>0.15947522205923001</v>
      </c>
      <c r="AY9" s="17">
        <v>0.13422871500032499</v>
      </c>
      <c r="AZ9" s="17"/>
      <c r="BA9" s="17">
        <v>7.7643390507220897E-2</v>
      </c>
      <c r="BB9" s="17">
        <v>8.2899836994953999E-2</v>
      </c>
    </row>
    <row r="10" spans="2:54">
      <c r="B10" s="18" t="s">
        <v>217</v>
      </c>
      <c r="C10" s="17">
        <v>0.237737506613792</v>
      </c>
      <c r="D10" s="17">
        <v>0.25219581583997203</v>
      </c>
      <c r="E10" s="17">
        <v>0.22392596046718999</v>
      </c>
      <c r="F10" s="17"/>
      <c r="G10" s="17">
        <v>0.35538525557455197</v>
      </c>
      <c r="H10" s="17">
        <v>0.27971226963685097</v>
      </c>
      <c r="I10" s="17">
        <v>0.24494683123476499</v>
      </c>
      <c r="J10" s="17">
        <v>0.24488381562552899</v>
      </c>
      <c r="K10" s="17">
        <v>0.190435202833347</v>
      </c>
      <c r="L10" s="17">
        <v>0.14722093258177299</v>
      </c>
      <c r="M10" s="17"/>
      <c r="N10" s="17">
        <v>0.28492905661765699</v>
      </c>
      <c r="O10" s="17">
        <v>0.22244303737130899</v>
      </c>
      <c r="P10" s="17">
        <v>0.246024067617792</v>
      </c>
      <c r="Q10" s="17">
        <v>0.19642513729417099</v>
      </c>
      <c r="R10" s="17"/>
      <c r="S10" s="17">
        <v>0.31660566989426098</v>
      </c>
      <c r="T10" s="17">
        <v>0.22612415019066601</v>
      </c>
      <c r="U10" s="17">
        <v>0.17326508362581999</v>
      </c>
      <c r="V10" s="17">
        <v>0.247454399296617</v>
      </c>
      <c r="W10" s="17">
        <v>0.152437653683166</v>
      </c>
      <c r="X10" s="17">
        <v>0.21099330734447899</v>
      </c>
      <c r="Y10" s="17">
        <v>0.246731929393949</v>
      </c>
      <c r="Z10" s="17">
        <v>0.29662029764924402</v>
      </c>
      <c r="AA10" s="17">
        <v>0.32529380007617298</v>
      </c>
      <c r="AB10" s="17">
        <v>0.22240546873063499</v>
      </c>
      <c r="AC10" s="17">
        <v>0.10908457468109201</v>
      </c>
      <c r="AD10" s="17">
        <v>0.17732076767949101</v>
      </c>
      <c r="AE10" s="17"/>
      <c r="AF10" s="17">
        <v>0.37123388744456498</v>
      </c>
      <c r="AG10" s="17">
        <v>0.13669341663814</v>
      </c>
      <c r="AH10" s="17">
        <v>0.28296540099048301</v>
      </c>
      <c r="AI10" s="17">
        <v>0.261629112368026</v>
      </c>
      <c r="AJ10" s="17">
        <v>0.14718484345886501</v>
      </c>
      <c r="AK10" s="17"/>
      <c r="AL10" s="17">
        <v>0.17516673265885299</v>
      </c>
      <c r="AM10" s="17">
        <v>0.20126850936276799</v>
      </c>
      <c r="AN10" s="17">
        <v>0.34624750090275103</v>
      </c>
      <c r="AO10" s="17">
        <v>0.26041393908068899</v>
      </c>
      <c r="AP10" s="17">
        <v>0.31034489295876599</v>
      </c>
      <c r="AQ10" s="17"/>
      <c r="AR10" s="17">
        <v>0.30907955991610397</v>
      </c>
      <c r="AS10" s="17"/>
      <c r="AT10" s="17">
        <v>0.23862874968171799</v>
      </c>
      <c r="AU10" s="17"/>
      <c r="AV10" s="17">
        <v>0.33920561424347001</v>
      </c>
      <c r="AW10" s="17"/>
      <c r="AX10" s="17">
        <v>0.24280601467996099</v>
      </c>
      <c r="AY10" s="17">
        <v>0.33799211262878298</v>
      </c>
      <c r="AZ10" s="17"/>
      <c r="BA10" s="17">
        <v>0.154816291582208</v>
      </c>
      <c r="BB10" s="17">
        <v>0.28208412247172199</v>
      </c>
    </row>
    <row r="11" spans="2:54">
      <c r="B11" s="18" t="s">
        <v>218</v>
      </c>
      <c r="C11" s="17">
        <v>0.260712489813966</v>
      </c>
      <c r="D11" s="17">
        <v>0.23820042530250099</v>
      </c>
      <c r="E11" s="17">
        <v>0.28159768564249299</v>
      </c>
      <c r="F11" s="17"/>
      <c r="G11" s="17">
        <v>0.25649591410730899</v>
      </c>
      <c r="H11" s="17">
        <v>0.21920674810061999</v>
      </c>
      <c r="I11" s="17">
        <v>0.23113842466687101</v>
      </c>
      <c r="J11" s="17">
        <v>0.23333900770636401</v>
      </c>
      <c r="K11" s="17">
        <v>0.31955896483511098</v>
      </c>
      <c r="L11" s="17">
        <v>0.30977001927868503</v>
      </c>
      <c r="M11" s="17"/>
      <c r="N11" s="17">
        <v>0.239909586991365</v>
      </c>
      <c r="O11" s="17">
        <v>0.27817579587146501</v>
      </c>
      <c r="P11" s="17">
        <v>0.23670564067994801</v>
      </c>
      <c r="Q11" s="17">
        <v>0.28490653210535699</v>
      </c>
      <c r="R11" s="17"/>
      <c r="S11" s="17">
        <v>0.230024754576024</v>
      </c>
      <c r="T11" s="17">
        <v>0.27968256424817001</v>
      </c>
      <c r="U11" s="17">
        <v>0.30962047446187602</v>
      </c>
      <c r="V11" s="17">
        <v>0.25472245273305599</v>
      </c>
      <c r="W11" s="17">
        <v>0.19734878380670101</v>
      </c>
      <c r="X11" s="17">
        <v>0.32807310539560097</v>
      </c>
      <c r="Y11" s="17">
        <v>0.295632794802767</v>
      </c>
      <c r="Z11" s="17">
        <v>0.27919029138586499</v>
      </c>
      <c r="AA11" s="17">
        <v>0.19566132085895299</v>
      </c>
      <c r="AB11" s="17">
        <v>0.254446423803947</v>
      </c>
      <c r="AC11" s="17">
        <v>0.30673142963878097</v>
      </c>
      <c r="AD11" s="17">
        <v>0.242508636927704</v>
      </c>
      <c r="AE11" s="17"/>
      <c r="AF11" s="17">
        <v>0.26659626694508398</v>
      </c>
      <c r="AG11" s="17">
        <v>0.249108676654129</v>
      </c>
      <c r="AH11" s="17">
        <v>0.32172309858410297</v>
      </c>
      <c r="AI11" s="17">
        <v>0.30374865462253797</v>
      </c>
      <c r="AJ11" s="17">
        <v>0.173222028942638</v>
      </c>
      <c r="AK11" s="17"/>
      <c r="AL11" s="17">
        <v>0.28863269633574201</v>
      </c>
      <c r="AM11" s="17">
        <v>0.27435650339587098</v>
      </c>
      <c r="AN11" s="17">
        <v>0.256033078188795</v>
      </c>
      <c r="AO11" s="17">
        <v>0.23216552918516301</v>
      </c>
      <c r="AP11" s="17">
        <v>0.167076919589042</v>
      </c>
      <c r="AQ11" s="17"/>
      <c r="AR11" s="17">
        <v>0.24690848866017001</v>
      </c>
      <c r="AS11" s="17"/>
      <c r="AT11" s="17">
        <v>0.18861574063302999</v>
      </c>
      <c r="AU11" s="17"/>
      <c r="AV11" s="17">
        <v>0.26370761946999599</v>
      </c>
      <c r="AW11" s="17"/>
      <c r="AX11" s="17">
        <v>0.25300995787785802</v>
      </c>
      <c r="AY11" s="17">
        <v>0.30937686461833203</v>
      </c>
      <c r="AZ11" s="17"/>
      <c r="BA11" s="17">
        <v>0.21962407659219699</v>
      </c>
      <c r="BB11" s="17">
        <v>0.28906496439020901</v>
      </c>
    </row>
    <row r="12" spans="2:54">
      <c r="B12" s="18" t="s">
        <v>219</v>
      </c>
      <c r="C12" s="17">
        <v>0.30168090004321502</v>
      </c>
      <c r="D12" s="17">
        <v>0.27818546862958599</v>
      </c>
      <c r="E12" s="17">
        <v>0.325280639679217</v>
      </c>
      <c r="F12" s="17"/>
      <c r="G12" s="17">
        <v>0.22032152567416199</v>
      </c>
      <c r="H12" s="17">
        <v>0.29715147027754801</v>
      </c>
      <c r="I12" s="17">
        <v>0.31468280039061203</v>
      </c>
      <c r="J12" s="17">
        <v>0.29809367750256699</v>
      </c>
      <c r="K12" s="17">
        <v>0.29160266033397098</v>
      </c>
      <c r="L12" s="17">
        <v>0.35449184403563699</v>
      </c>
      <c r="M12" s="17"/>
      <c r="N12" s="17">
        <v>0.238303025488383</v>
      </c>
      <c r="O12" s="17">
        <v>0.35598288866737798</v>
      </c>
      <c r="P12" s="17">
        <v>0.32133883105770999</v>
      </c>
      <c r="Q12" s="17">
        <v>0.29797882404742498</v>
      </c>
      <c r="R12" s="17"/>
      <c r="S12" s="17">
        <v>0.21197231039928699</v>
      </c>
      <c r="T12" s="17">
        <v>0.28398518742012402</v>
      </c>
      <c r="U12" s="17">
        <v>0.36210266735977398</v>
      </c>
      <c r="V12" s="17">
        <v>0.29098963711564002</v>
      </c>
      <c r="W12" s="17">
        <v>0.47746193073722598</v>
      </c>
      <c r="X12" s="17">
        <v>0.29888551791440399</v>
      </c>
      <c r="Y12" s="17">
        <v>0.24796383915169401</v>
      </c>
      <c r="Z12" s="17">
        <v>0.28163674298024199</v>
      </c>
      <c r="AA12" s="17">
        <v>0.27473492058174898</v>
      </c>
      <c r="AB12" s="17">
        <v>0.30271844480842602</v>
      </c>
      <c r="AC12" s="17">
        <v>0.37461354158332699</v>
      </c>
      <c r="AD12" s="17">
        <v>0.39482432814701701</v>
      </c>
      <c r="AE12" s="17"/>
      <c r="AF12" s="17">
        <v>0.18707641856644699</v>
      </c>
      <c r="AG12" s="17">
        <v>0.385535212023768</v>
      </c>
      <c r="AH12" s="17">
        <v>0.24609347787436001</v>
      </c>
      <c r="AI12" s="17">
        <v>0.27683087301765602</v>
      </c>
      <c r="AJ12" s="17">
        <v>0.401506119923493</v>
      </c>
      <c r="AK12" s="17"/>
      <c r="AL12" s="17">
        <v>0.33982071803430303</v>
      </c>
      <c r="AM12" s="17">
        <v>0.32746329891508802</v>
      </c>
      <c r="AN12" s="17">
        <v>0.235816326470668</v>
      </c>
      <c r="AO12" s="17">
        <v>0.23760465865295</v>
      </c>
      <c r="AP12" s="17">
        <v>0.23677769484241201</v>
      </c>
      <c r="AQ12" s="17"/>
      <c r="AR12" s="17">
        <v>0.162211232690154</v>
      </c>
      <c r="AS12" s="17"/>
      <c r="AT12" s="17">
        <v>0.20788199877250099</v>
      </c>
      <c r="AU12" s="17"/>
      <c r="AV12" s="17">
        <v>0.106877167791349</v>
      </c>
      <c r="AW12" s="17"/>
      <c r="AX12" s="17">
        <v>0.23166987320765101</v>
      </c>
      <c r="AY12" s="17">
        <v>0.170723842180767</v>
      </c>
      <c r="AZ12" s="17"/>
      <c r="BA12" s="17">
        <v>0.35764316178698302</v>
      </c>
      <c r="BB12" s="17">
        <v>0.26136153035342102</v>
      </c>
    </row>
    <row r="13" spans="2:54">
      <c r="B13" s="18" t="s">
        <v>220</v>
      </c>
      <c r="C13" s="19">
        <v>0.12472837334232501</v>
      </c>
      <c r="D13" s="19">
        <v>0.13309393205672801</v>
      </c>
      <c r="E13" s="19">
        <v>0.11671549283959801</v>
      </c>
      <c r="F13" s="19"/>
      <c r="G13" s="19">
        <v>4.2520014573271599E-2</v>
      </c>
      <c r="H13" s="19">
        <v>8.0838407485929104E-2</v>
      </c>
      <c r="I13" s="19">
        <v>0.10630998984375201</v>
      </c>
      <c r="J13" s="19">
        <v>0.151793053463948</v>
      </c>
      <c r="K13" s="19">
        <v>0.175633160055569</v>
      </c>
      <c r="L13" s="19">
        <v>0.173383798301669</v>
      </c>
      <c r="M13" s="19"/>
      <c r="N13" s="19">
        <v>0.124154385438757</v>
      </c>
      <c r="O13" s="19">
        <v>0.104033222080779</v>
      </c>
      <c r="P13" s="19">
        <v>0.11612627327710701</v>
      </c>
      <c r="Q13" s="19">
        <v>0.15395234614987099</v>
      </c>
      <c r="R13" s="19"/>
      <c r="S13" s="19">
        <v>4.8129119898302597E-2</v>
      </c>
      <c r="T13" s="19">
        <v>0.17161536459096499</v>
      </c>
      <c r="U13" s="19">
        <v>0.144645299591632</v>
      </c>
      <c r="V13" s="19">
        <v>0.146007668556523</v>
      </c>
      <c r="W13" s="19">
        <v>0.12164053732829901</v>
      </c>
      <c r="X13" s="19">
        <v>0.104882562778588</v>
      </c>
      <c r="Y13" s="19">
        <v>0.15941119781663099</v>
      </c>
      <c r="Z13" s="19">
        <v>7.2191411161695695E-2</v>
      </c>
      <c r="AA13" s="19">
        <v>0.12457698131861999</v>
      </c>
      <c r="AB13" s="19">
        <v>0.134282896294693</v>
      </c>
      <c r="AC13" s="19">
        <v>0.17751033983131401</v>
      </c>
      <c r="AD13" s="19">
        <v>0.11000767957061899</v>
      </c>
      <c r="AE13" s="19"/>
      <c r="AF13" s="19">
        <v>3.1955316987266398E-2</v>
      </c>
      <c r="AG13" s="19">
        <v>0.17013265445113099</v>
      </c>
      <c r="AH13" s="19">
        <v>8.0054600418602795E-2</v>
      </c>
      <c r="AI13" s="19">
        <v>0.126977244297452</v>
      </c>
      <c r="AJ13" s="19">
        <v>0.25544383846787599</v>
      </c>
      <c r="AK13" s="19"/>
      <c r="AL13" s="19">
        <v>0.15257584362343901</v>
      </c>
      <c r="AM13" s="19">
        <v>0.140433044648161</v>
      </c>
      <c r="AN13" s="19">
        <v>8.5662025146315102E-2</v>
      </c>
      <c r="AO13" s="19">
        <v>8.2951821710499807E-2</v>
      </c>
      <c r="AP13" s="19">
        <v>4.6769572323988401E-2</v>
      </c>
      <c r="AQ13" s="19"/>
      <c r="AR13" s="19">
        <v>0.112221635045497</v>
      </c>
      <c r="AS13" s="19"/>
      <c r="AT13" s="19">
        <v>0.16658845751100401</v>
      </c>
      <c r="AU13" s="19"/>
      <c r="AV13" s="19">
        <v>6.0863618365839499E-2</v>
      </c>
      <c r="AW13" s="19"/>
      <c r="AX13" s="19">
        <v>0.113038932175301</v>
      </c>
      <c r="AY13" s="19">
        <v>4.76784655717922E-2</v>
      </c>
      <c r="AZ13" s="19"/>
      <c r="BA13" s="19">
        <v>0.190273079531391</v>
      </c>
      <c r="BB13" s="19">
        <v>8.4589545789693396E-2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2:H18"/>
  <sheetViews>
    <sheetView showGridLines="0" workbookViewId="0">
      <pane xSplit="2" topLeftCell="C1" activePane="topRight" state="frozen"/>
      <selection pane="topRight"/>
    </sheetView>
  </sheetViews>
  <sheetFormatPr defaultColWidth="11.5703125" defaultRowHeight="14.45"/>
  <cols>
    <col min="2" max="2" width="25.7109375" customWidth="1"/>
    <col min="3" max="8" width="20.7109375" customWidth="1"/>
  </cols>
  <sheetData>
    <row r="2" spans="2:8" ht="40.15" customHeight="1">
      <c r="D2" s="36" t="s">
        <v>476</v>
      </c>
      <c r="E2" s="37"/>
      <c r="F2" s="37"/>
      <c r="G2" s="37"/>
      <c r="H2" s="37"/>
    </row>
    <row r="6" spans="2:8" ht="49.9" customHeight="1">
      <c r="B6" s="20" t="s">
        <v>43</v>
      </c>
      <c r="C6" s="20" t="s">
        <v>466</v>
      </c>
      <c r="D6" s="20" t="s">
        <v>467</v>
      </c>
      <c r="E6" s="20" t="s">
        <v>468</v>
      </c>
      <c r="F6" s="20" t="s">
        <v>469</v>
      </c>
      <c r="G6" s="20" t="s">
        <v>470</v>
      </c>
    </row>
    <row r="7" spans="2:8">
      <c r="B7" s="18" t="s">
        <v>216</v>
      </c>
      <c r="C7" s="17">
        <v>0.10814909313723101</v>
      </c>
      <c r="D7" s="17">
        <v>0.186164075827561</v>
      </c>
      <c r="E7" s="17">
        <v>0.15965009083468801</v>
      </c>
      <c r="F7" s="17">
        <v>0.176666972488738</v>
      </c>
      <c r="G7" s="17">
        <v>6.9998106993398507E-2</v>
      </c>
    </row>
    <row r="8" spans="2:8">
      <c r="B8" s="18" t="s">
        <v>217</v>
      </c>
      <c r="C8" s="17">
        <v>0.28478927506138002</v>
      </c>
      <c r="D8" s="17">
        <v>0.39977362188937599</v>
      </c>
      <c r="E8" s="17">
        <v>0.328590052532444</v>
      </c>
      <c r="F8" s="17">
        <v>0.38930380565495598</v>
      </c>
      <c r="G8" s="17">
        <v>0.203888019180272</v>
      </c>
    </row>
    <row r="9" spans="2:8">
      <c r="B9" s="18" t="s">
        <v>218</v>
      </c>
      <c r="C9" s="17">
        <v>0.25928025405960498</v>
      </c>
      <c r="D9" s="17">
        <v>0.22625311623889799</v>
      </c>
      <c r="E9" s="17">
        <v>0.28047591896748703</v>
      </c>
      <c r="F9" s="17">
        <v>0.24352658775194899</v>
      </c>
      <c r="G9" s="17">
        <v>0.26156467268258998</v>
      </c>
    </row>
    <row r="10" spans="2:8">
      <c r="B10" s="18" t="s">
        <v>219</v>
      </c>
      <c r="C10" s="17">
        <v>0.234961700726384</v>
      </c>
      <c r="D10" s="17">
        <v>0.12162140597021701</v>
      </c>
      <c r="E10" s="17">
        <v>0.149886508276009</v>
      </c>
      <c r="F10" s="17">
        <v>0.13063292157275999</v>
      </c>
      <c r="G10" s="17">
        <v>0.31371214817141502</v>
      </c>
    </row>
    <row r="11" spans="2:8">
      <c r="B11" s="18" t="s">
        <v>220</v>
      </c>
      <c r="C11" s="17">
        <v>0.11281967701539999</v>
      </c>
      <c r="D11" s="17">
        <v>6.6187780073947294E-2</v>
      </c>
      <c r="E11" s="17">
        <v>8.1397429389371903E-2</v>
      </c>
      <c r="F11" s="17">
        <v>5.9869712531597202E-2</v>
      </c>
      <c r="G11" s="17">
        <v>0.150837052972325</v>
      </c>
    </row>
    <row r="12" spans="2:8">
      <c r="B12" s="16" t="s">
        <v>31</v>
      </c>
      <c r="C12" s="16"/>
      <c r="D12" s="16"/>
      <c r="E12" s="16"/>
      <c r="F12" s="16"/>
      <c r="G12" s="16"/>
    </row>
    <row r="13" spans="2:8">
      <c r="B13" t="s">
        <v>456</v>
      </c>
    </row>
    <row r="14" spans="2:8">
      <c r="B14" t="s">
        <v>457</v>
      </c>
    </row>
    <row r="18" spans="2:2">
      <c r="B18"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250</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1081</v>
      </c>
      <c r="D7" s="10">
        <v>517</v>
      </c>
      <c r="E7" s="10">
        <v>563</v>
      </c>
      <c r="F7" s="10"/>
      <c r="G7" s="10">
        <v>153</v>
      </c>
      <c r="H7" s="10">
        <v>185</v>
      </c>
      <c r="I7" s="10">
        <v>188</v>
      </c>
      <c r="J7" s="10">
        <v>151</v>
      </c>
      <c r="K7" s="10">
        <v>175</v>
      </c>
      <c r="L7" s="10">
        <v>229</v>
      </c>
      <c r="M7" s="10"/>
      <c r="N7" s="10">
        <v>316</v>
      </c>
      <c r="O7" s="10">
        <v>312</v>
      </c>
      <c r="P7" s="10">
        <v>182</v>
      </c>
      <c r="Q7" s="10">
        <v>267</v>
      </c>
      <c r="R7" s="10"/>
      <c r="S7" s="10">
        <v>166</v>
      </c>
      <c r="T7" s="10">
        <v>145</v>
      </c>
      <c r="U7" s="10">
        <v>102</v>
      </c>
      <c r="V7" s="10">
        <v>84</v>
      </c>
      <c r="W7" s="10">
        <v>69</v>
      </c>
      <c r="X7" s="10">
        <v>110</v>
      </c>
      <c r="Y7" s="10">
        <v>96</v>
      </c>
      <c r="Z7" s="10">
        <v>49</v>
      </c>
      <c r="AA7" s="10">
        <v>119</v>
      </c>
      <c r="AB7" s="10">
        <v>69</v>
      </c>
      <c r="AC7" s="10">
        <v>46</v>
      </c>
      <c r="AD7" s="10">
        <v>26</v>
      </c>
      <c r="AE7" s="10"/>
      <c r="AF7" s="10">
        <v>369</v>
      </c>
      <c r="AG7" s="10">
        <v>191</v>
      </c>
      <c r="AH7" s="10">
        <v>96</v>
      </c>
      <c r="AI7" s="10">
        <v>62</v>
      </c>
      <c r="AJ7" s="10">
        <v>176</v>
      </c>
      <c r="AK7" s="10"/>
      <c r="AL7" s="10">
        <v>263</v>
      </c>
      <c r="AM7" s="10">
        <v>242</v>
      </c>
      <c r="AN7" s="10">
        <v>271</v>
      </c>
      <c r="AO7" s="10">
        <v>123</v>
      </c>
      <c r="AP7" s="10">
        <v>25</v>
      </c>
      <c r="AQ7" s="10"/>
      <c r="AR7" s="10">
        <v>143</v>
      </c>
      <c r="AS7" s="10"/>
      <c r="AT7" s="10">
        <v>62</v>
      </c>
      <c r="AU7" s="10"/>
      <c r="AV7" s="10">
        <v>82</v>
      </c>
      <c r="AW7" s="10"/>
      <c r="AX7" s="10">
        <v>44</v>
      </c>
      <c r="AY7" s="10">
        <v>282</v>
      </c>
      <c r="AZ7" s="10"/>
      <c r="BA7" s="10">
        <v>350</v>
      </c>
      <c r="BB7" s="10">
        <v>453</v>
      </c>
    </row>
    <row r="8" spans="2:54" ht="30" customHeight="1">
      <c r="B8" s="11" t="s">
        <v>84</v>
      </c>
      <c r="C8" s="11">
        <v>1081</v>
      </c>
      <c r="D8" s="11">
        <v>522</v>
      </c>
      <c r="E8" s="11">
        <v>558</v>
      </c>
      <c r="F8" s="11"/>
      <c r="G8" s="11">
        <v>153</v>
      </c>
      <c r="H8" s="11">
        <v>180</v>
      </c>
      <c r="I8" s="11">
        <v>182</v>
      </c>
      <c r="J8" s="11">
        <v>191</v>
      </c>
      <c r="K8" s="11">
        <v>159</v>
      </c>
      <c r="L8" s="11">
        <v>215</v>
      </c>
      <c r="M8" s="11"/>
      <c r="N8" s="11">
        <v>285</v>
      </c>
      <c r="O8" s="11">
        <v>307</v>
      </c>
      <c r="P8" s="11">
        <v>212</v>
      </c>
      <c r="Q8" s="11">
        <v>273</v>
      </c>
      <c r="R8" s="11"/>
      <c r="S8" s="11">
        <v>164</v>
      </c>
      <c r="T8" s="11">
        <v>120</v>
      </c>
      <c r="U8" s="11">
        <v>86</v>
      </c>
      <c r="V8" s="11">
        <v>110</v>
      </c>
      <c r="W8" s="11">
        <v>71</v>
      </c>
      <c r="X8" s="11">
        <v>91</v>
      </c>
      <c r="Y8" s="11">
        <v>99</v>
      </c>
      <c r="Z8" s="11">
        <v>50</v>
      </c>
      <c r="AA8" s="11">
        <v>123</v>
      </c>
      <c r="AB8" s="11">
        <v>83</v>
      </c>
      <c r="AC8" s="11">
        <v>48</v>
      </c>
      <c r="AD8" s="11">
        <v>36</v>
      </c>
      <c r="AE8" s="11"/>
      <c r="AF8" s="11">
        <v>366</v>
      </c>
      <c r="AG8" s="11">
        <v>186</v>
      </c>
      <c r="AH8" s="11">
        <v>93</v>
      </c>
      <c r="AI8" s="11">
        <v>63</v>
      </c>
      <c r="AJ8" s="11">
        <v>179</v>
      </c>
      <c r="AK8" s="11"/>
      <c r="AL8" s="11">
        <v>272</v>
      </c>
      <c r="AM8" s="11">
        <v>251</v>
      </c>
      <c r="AN8" s="11">
        <v>266</v>
      </c>
      <c r="AO8" s="11">
        <v>116</v>
      </c>
      <c r="AP8" s="11">
        <v>20</v>
      </c>
      <c r="AQ8" s="11"/>
      <c r="AR8" s="11">
        <v>140</v>
      </c>
      <c r="AS8" s="11"/>
      <c r="AT8" s="11">
        <v>62</v>
      </c>
      <c r="AU8" s="11"/>
      <c r="AV8" s="11">
        <v>78</v>
      </c>
      <c r="AW8" s="11"/>
      <c r="AX8" s="11">
        <v>43</v>
      </c>
      <c r="AY8" s="11">
        <v>281</v>
      </c>
      <c r="AZ8" s="11"/>
      <c r="BA8" s="11">
        <v>347</v>
      </c>
      <c r="BB8" s="11">
        <v>452</v>
      </c>
    </row>
    <row r="9" spans="2:54">
      <c r="B9" s="18" t="s">
        <v>216</v>
      </c>
      <c r="C9" s="17">
        <v>0.10814909313723101</v>
      </c>
      <c r="D9" s="17">
        <v>0.13245752300344299</v>
      </c>
      <c r="E9" s="17">
        <v>8.5650831273451994E-2</v>
      </c>
      <c r="F9" s="17"/>
      <c r="G9" s="17">
        <v>0.163100404773899</v>
      </c>
      <c r="H9" s="17">
        <v>0.17797971129793499</v>
      </c>
      <c r="I9" s="17">
        <v>9.9336923429201404E-2</v>
      </c>
      <c r="J9" s="17">
        <v>0.10174978877780499</v>
      </c>
      <c r="K9" s="17">
        <v>7.0529806536478903E-2</v>
      </c>
      <c r="L9" s="17">
        <v>5.1712585375508699E-2</v>
      </c>
      <c r="M9" s="17"/>
      <c r="N9" s="17">
        <v>0.138722531031746</v>
      </c>
      <c r="O9" s="17">
        <v>0.109499397828796</v>
      </c>
      <c r="P9" s="17">
        <v>7.29403306194846E-2</v>
      </c>
      <c r="Q9" s="17">
        <v>9.8541216449138699E-2</v>
      </c>
      <c r="R9" s="17"/>
      <c r="S9" s="17">
        <v>0.191165860620752</v>
      </c>
      <c r="T9" s="17">
        <v>7.8787640924961197E-2</v>
      </c>
      <c r="U9" s="17">
        <v>8.0840062380636402E-2</v>
      </c>
      <c r="V9" s="17">
        <v>0.15916873087796601</v>
      </c>
      <c r="W9" s="17">
        <v>5.2497187944136901E-2</v>
      </c>
      <c r="X9" s="17">
        <v>9.7665415076491596E-2</v>
      </c>
      <c r="Y9" s="17">
        <v>7.0881381937318202E-2</v>
      </c>
      <c r="Z9" s="17">
        <v>9.6999969527538393E-2</v>
      </c>
      <c r="AA9" s="17">
        <v>8.6645058910190004E-2</v>
      </c>
      <c r="AB9" s="17">
        <v>8.8435682591412199E-2</v>
      </c>
      <c r="AC9" s="17">
        <v>0.131904343479437</v>
      </c>
      <c r="AD9" s="17">
        <v>7.9339730384792501E-2</v>
      </c>
      <c r="AE9" s="17"/>
      <c r="AF9" s="17">
        <v>0.14286176041497001</v>
      </c>
      <c r="AG9" s="17">
        <v>0.100479006437016</v>
      </c>
      <c r="AH9" s="17">
        <v>3.6272597157683398E-2</v>
      </c>
      <c r="AI9" s="17">
        <v>0.108098290008125</v>
      </c>
      <c r="AJ9" s="17">
        <v>0.10164250991068299</v>
      </c>
      <c r="AK9" s="17"/>
      <c r="AL9" s="17">
        <v>9.8294514332843794E-2</v>
      </c>
      <c r="AM9" s="17">
        <v>8.4166537388371501E-2</v>
      </c>
      <c r="AN9" s="17">
        <v>0.10968857201997401</v>
      </c>
      <c r="AO9" s="17">
        <v>0.166854897917498</v>
      </c>
      <c r="AP9" s="17">
        <v>0.35244818990959098</v>
      </c>
      <c r="AQ9" s="17"/>
      <c r="AR9" s="17">
        <v>0.197185760984042</v>
      </c>
      <c r="AS9" s="17"/>
      <c r="AT9" s="17">
        <v>0.29374740657360598</v>
      </c>
      <c r="AU9" s="17"/>
      <c r="AV9" s="17">
        <v>0.19863160479582101</v>
      </c>
      <c r="AW9" s="17"/>
      <c r="AX9" s="17">
        <v>0.16333871308235801</v>
      </c>
      <c r="AY9" s="17">
        <v>0.14096428118912299</v>
      </c>
      <c r="AZ9" s="17"/>
      <c r="BA9" s="17">
        <v>9.6726697688044497E-2</v>
      </c>
      <c r="BB9" s="17">
        <v>0.10655151245941601</v>
      </c>
    </row>
    <row r="10" spans="2:54">
      <c r="B10" s="18" t="s">
        <v>217</v>
      </c>
      <c r="C10" s="17">
        <v>0.28478927506138002</v>
      </c>
      <c r="D10" s="17">
        <v>0.30836260487314499</v>
      </c>
      <c r="E10" s="17">
        <v>0.26332731883246502</v>
      </c>
      <c r="F10" s="17"/>
      <c r="G10" s="17">
        <v>0.35748411438415501</v>
      </c>
      <c r="H10" s="17">
        <v>0.32784920209199298</v>
      </c>
      <c r="I10" s="17">
        <v>0.323055698988721</v>
      </c>
      <c r="J10" s="17">
        <v>0.26079414272962098</v>
      </c>
      <c r="K10" s="17">
        <v>0.29605706762385098</v>
      </c>
      <c r="L10" s="17">
        <v>0.177709372099906</v>
      </c>
      <c r="M10" s="17"/>
      <c r="N10" s="17">
        <v>0.289861965047781</v>
      </c>
      <c r="O10" s="17">
        <v>0.23711218842808701</v>
      </c>
      <c r="P10" s="17">
        <v>0.37603899111925299</v>
      </c>
      <c r="Q10" s="17">
        <v>0.26349606804432202</v>
      </c>
      <c r="R10" s="17"/>
      <c r="S10" s="17">
        <v>0.37082848366194998</v>
      </c>
      <c r="T10" s="17">
        <v>0.251898784718605</v>
      </c>
      <c r="U10" s="17">
        <v>0.22206548592254399</v>
      </c>
      <c r="V10" s="17">
        <v>0.29923753264869601</v>
      </c>
      <c r="W10" s="17">
        <v>0.33466274063569601</v>
      </c>
      <c r="X10" s="17">
        <v>0.208811395971747</v>
      </c>
      <c r="Y10" s="17">
        <v>0.23498305606619799</v>
      </c>
      <c r="Z10" s="17">
        <v>0.23174484797517</v>
      </c>
      <c r="AA10" s="17">
        <v>0.34203694477927299</v>
      </c>
      <c r="AB10" s="17">
        <v>0.27486102648035399</v>
      </c>
      <c r="AC10" s="17">
        <v>0.300019410180285</v>
      </c>
      <c r="AD10" s="17">
        <v>0.22030764486144899</v>
      </c>
      <c r="AE10" s="17"/>
      <c r="AF10" s="17">
        <v>0.39759596417598803</v>
      </c>
      <c r="AG10" s="17">
        <v>0.232258738127846</v>
      </c>
      <c r="AH10" s="17">
        <v>0.23674125814774899</v>
      </c>
      <c r="AI10" s="17">
        <v>0.26184249698774398</v>
      </c>
      <c r="AJ10" s="17">
        <v>0.21191782976781201</v>
      </c>
      <c r="AK10" s="17"/>
      <c r="AL10" s="17">
        <v>0.26114947040657399</v>
      </c>
      <c r="AM10" s="17">
        <v>0.246220344967441</v>
      </c>
      <c r="AN10" s="17">
        <v>0.33304686962183</v>
      </c>
      <c r="AO10" s="17">
        <v>0.33739394478901902</v>
      </c>
      <c r="AP10" s="17">
        <v>0.12388670674668401</v>
      </c>
      <c r="AQ10" s="17"/>
      <c r="AR10" s="17">
        <v>0.34529379778663799</v>
      </c>
      <c r="AS10" s="17"/>
      <c r="AT10" s="17">
        <v>0.30956256007849298</v>
      </c>
      <c r="AU10" s="17"/>
      <c r="AV10" s="17">
        <v>0.31330713153257</v>
      </c>
      <c r="AW10" s="17"/>
      <c r="AX10" s="17">
        <v>0.34385711424924098</v>
      </c>
      <c r="AY10" s="17">
        <v>0.388094061849175</v>
      </c>
      <c r="AZ10" s="17"/>
      <c r="BA10" s="17">
        <v>0.20885181184417001</v>
      </c>
      <c r="BB10" s="17">
        <v>0.33033262663913998</v>
      </c>
    </row>
    <row r="11" spans="2:54">
      <c r="B11" s="18" t="s">
        <v>218</v>
      </c>
      <c r="C11" s="17">
        <v>0.25928025405960498</v>
      </c>
      <c r="D11" s="17">
        <v>0.24124879765367599</v>
      </c>
      <c r="E11" s="17">
        <v>0.27664066061047798</v>
      </c>
      <c r="F11" s="17"/>
      <c r="G11" s="17">
        <v>0.21806362926397199</v>
      </c>
      <c r="H11" s="17">
        <v>0.20545826781825399</v>
      </c>
      <c r="I11" s="17">
        <v>0.20490328889749301</v>
      </c>
      <c r="J11" s="17">
        <v>0.30009723972487101</v>
      </c>
      <c r="K11" s="17">
        <v>0.28965337940589098</v>
      </c>
      <c r="L11" s="17">
        <v>0.32081891968971599</v>
      </c>
      <c r="M11" s="17"/>
      <c r="N11" s="17">
        <v>0.237628358261321</v>
      </c>
      <c r="O11" s="17">
        <v>0.30164440033290302</v>
      </c>
      <c r="P11" s="17">
        <v>0.236129141718848</v>
      </c>
      <c r="Q11" s="17">
        <v>0.25240028817898802</v>
      </c>
      <c r="R11" s="17"/>
      <c r="S11" s="17">
        <v>0.23128530416892901</v>
      </c>
      <c r="T11" s="17">
        <v>0.28293405624972401</v>
      </c>
      <c r="U11" s="17">
        <v>0.298353494991216</v>
      </c>
      <c r="V11" s="17">
        <v>0.18964712232723599</v>
      </c>
      <c r="W11" s="17">
        <v>0.224254051164407</v>
      </c>
      <c r="X11" s="17">
        <v>0.326568929803635</v>
      </c>
      <c r="Y11" s="17">
        <v>0.360332734173544</v>
      </c>
      <c r="Z11" s="17">
        <v>0.24650408893356701</v>
      </c>
      <c r="AA11" s="17">
        <v>0.202146769912804</v>
      </c>
      <c r="AB11" s="17">
        <v>0.25197910406679502</v>
      </c>
      <c r="AC11" s="17">
        <v>0.243290317107691</v>
      </c>
      <c r="AD11" s="17">
        <v>0.30062543605250602</v>
      </c>
      <c r="AE11" s="17"/>
      <c r="AF11" s="17">
        <v>0.25865272825323199</v>
      </c>
      <c r="AG11" s="17">
        <v>0.244974190374979</v>
      </c>
      <c r="AH11" s="17">
        <v>0.42906124637227699</v>
      </c>
      <c r="AI11" s="17">
        <v>0.28717366715293602</v>
      </c>
      <c r="AJ11" s="17">
        <v>0.15544503625036499</v>
      </c>
      <c r="AK11" s="17"/>
      <c r="AL11" s="17">
        <v>0.27001286619599002</v>
      </c>
      <c r="AM11" s="17">
        <v>0.27994239221183698</v>
      </c>
      <c r="AN11" s="17">
        <v>0.25698831166432101</v>
      </c>
      <c r="AO11" s="17">
        <v>0.22743955055210699</v>
      </c>
      <c r="AP11" s="17">
        <v>0.33662097053517098</v>
      </c>
      <c r="AQ11" s="17"/>
      <c r="AR11" s="17">
        <v>0.183520212116839</v>
      </c>
      <c r="AS11" s="17"/>
      <c r="AT11" s="17">
        <v>0.13466597003726199</v>
      </c>
      <c r="AU11" s="17"/>
      <c r="AV11" s="17">
        <v>0.23462907734125199</v>
      </c>
      <c r="AW11" s="17"/>
      <c r="AX11" s="17">
        <v>0.203393202809837</v>
      </c>
      <c r="AY11" s="17">
        <v>0.28937430178763002</v>
      </c>
      <c r="AZ11" s="17"/>
      <c r="BA11" s="17">
        <v>0.253223207686603</v>
      </c>
      <c r="BB11" s="17">
        <v>0.26104269920851503</v>
      </c>
    </row>
    <row r="12" spans="2:54">
      <c r="B12" s="18" t="s">
        <v>219</v>
      </c>
      <c r="C12" s="17">
        <v>0.234961700726384</v>
      </c>
      <c r="D12" s="17">
        <v>0.20097041213203901</v>
      </c>
      <c r="E12" s="17">
        <v>0.26520737291699598</v>
      </c>
      <c r="F12" s="17"/>
      <c r="G12" s="17">
        <v>0.21223685638086601</v>
      </c>
      <c r="H12" s="17">
        <v>0.192608027599417</v>
      </c>
      <c r="I12" s="17">
        <v>0.28470594363614399</v>
      </c>
      <c r="J12" s="17">
        <v>0.232509816132731</v>
      </c>
      <c r="K12" s="17">
        <v>0.21458885668522201</v>
      </c>
      <c r="L12" s="17">
        <v>0.26167824682447099</v>
      </c>
      <c r="M12" s="17"/>
      <c r="N12" s="17">
        <v>0.23601552076010501</v>
      </c>
      <c r="O12" s="17">
        <v>0.24355501715458899</v>
      </c>
      <c r="P12" s="17">
        <v>0.235353699062994</v>
      </c>
      <c r="Q12" s="17">
        <v>0.22720727557110099</v>
      </c>
      <c r="R12" s="17"/>
      <c r="S12" s="17">
        <v>0.14928388049085201</v>
      </c>
      <c r="T12" s="17">
        <v>0.212250105669848</v>
      </c>
      <c r="U12" s="17">
        <v>0.31460380037237901</v>
      </c>
      <c r="V12" s="17">
        <v>0.19607873668765</v>
      </c>
      <c r="W12" s="17">
        <v>0.28585749531948401</v>
      </c>
      <c r="X12" s="17">
        <v>0.26519538501298001</v>
      </c>
      <c r="Y12" s="17">
        <v>0.22958868786182299</v>
      </c>
      <c r="Z12" s="17">
        <v>0.26950819043804602</v>
      </c>
      <c r="AA12" s="17">
        <v>0.29459796047085302</v>
      </c>
      <c r="AB12" s="17">
        <v>0.26599951908156</v>
      </c>
      <c r="AC12" s="17">
        <v>0.14367507679011399</v>
      </c>
      <c r="AD12" s="17">
        <v>0.26383646797253801</v>
      </c>
      <c r="AE12" s="17"/>
      <c r="AF12" s="17">
        <v>0.16705927945669799</v>
      </c>
      <c r="AG12" s="17">
        <v>0.27522953758630098</v>
      </c>
      <c r="AH12" s="17">
        <v>0.17497527054383299</v>
      </c>
      <c r="AI12" s="17">
        <v>0.30034213633816398</v>
      </c>
      <c r="AJ12" s="17">
        <v>0.31714420832088402</v>
      </c>
      <c r="AK12" s="17"/>
      <c r="AL12" s="17">
        <v>0.21696258096869001</v>
      </c>
      <c r="AM12" s="17">
        <v>0.27121164530831798</v>
      </c>
      <c r="AN12" s="17">
        <v>0.220735048352136</v>
      </c>
      <c r="AO12" s="17">
        <v>0.20021499858049999</v>
      </c>
      <c r="AP12" s="17">
        <v>0.14518947973816801</v>
      </c>
      <c r="AQ12" s="17"/>
      <c r="AR12" s="17">
        <v>0.192200471788708</v>
      </c>
      <c r="AS12" s="17"/>
      <c r="AT12" s="17">
        <v>0.13106173003573199</v>
      </c>
      <c r="AU12" s="17"/>
      <c r="AV12" s="17">
        <v>0.215567055937401</v>
      </c>
      <c r="AW12" s="17"/>
      <c r="AX12" s="17">
        <v>0.22934536397559599</v>
      </c>
      <c r="AY12" s="17">
        <v>0.14905962439721401</v>
      </c>
      <c r="AZ12" s="17"/>
      <c r="BA12" s="17">
        <v>0.26032236542412701</v>
      </c>
      <c r="BB12" s="17">
        <v>0.22737798848608501</v>
      </c>
    </row>
    <row r="13" spans="2:54">
      <c r="B13" s="18" t="s">
        <v>220</v>
      </c>
      <c r="C13" s="19">
        <v>0.11281967701539999</v>
      </c>
      <c r="D13" s="19">
        <v>0.116960662337696</v>
      </c>
      <c r="E13" s="19">
        <v>0.109173816366609</v>
      </c>
      <c r="F13" s="19"/>
      <c r="G13" s="19">
        <v>4.9114995197107401E-2</v>
      </c>
      <c r="H13" s="19">
        <v>9.6104791192400896E-2</v>
      </c>
      <c r="I13" s="19">
        <v>8.7998145048440293E-2</v>
      </c>
      <c r="J13" s="19">
        <v>0.104849012634972</v>
      </c>
      <c r="K13" s="19">
        <v>0.12917088974855601</v>
      </c>
      <c r="L13" s="19">
        <v>0.188080876010397</v>
      </c>
      <c r="M13" s="19"/>
      <c r="N13" s="19">
        <v>9.7771624899047602E-2</v>
      </c>
      <c r="O13" s="19">
        <v>0.108188996255625</v>
      </c>
      <c r="P13" s="19">
        <v>7.9537837479420004E-2</v>
      </c>
      <c r="Q13" s="19">
        <v>0.15835515175645001</v>
      </c>
      <c r="R13" s="19"/>
      <c r="S13" s="19">
        <v>5.7436471057516501E-2</v>
      </c>
      <c r="T13" s="19">
        <v>0.174129412436861</v>
      </c>
      <c r="U13" s="19">
        <v>8.4137156333225493E-2</v>
      </c>
      <c r="V13" s="19">
        <v>0.15586787745845199</v>
      </c>
      <c r="W13" s="19">
        <v>0.102728524936276</v>
      </c>
      <c r="X13" s="19">
        <v>0.101758874135146</v>
      </c>
      <c r="Y13" s="19">
        <v>0.104214139961117</v>
      </c>
      <c r="Z13" s="19">
        <v>0.15524290312567901</v>
      </c>
      <c r="AA13" s="19">
        <v>7.45732659268801E-2</v>
      </c>
      <c r="AB13" s="19">
        <v>0.118724667779879</v>
      </c>
      <c r="AC13" s="19">
        <v>0.18111085244247199</v>
      </c>
      <c r="AD13" s="19">
        <v>0.135890720728715</v>
      </c>
      <c r="AE13" s="19"/>
      <c r="AF13" s="19">
        <v>3.3830267699111703E-2</v>
      </c>
      <c r="AG13" s="19">
        <v>0.147058527473857</v>
      </c>
      <c r="AH13" s="19">
        <v>0.122949627778457</v>
      </c>
      <c r="AI13" s="19">
        <v>4.2543409513031698E-2</v>
      </c>
      <c r="AJ13" s="19">
        <v>0.21385041575025601</v>
      </c>
      <c r="AK13" s="19"/>
      <c r="AL13" s="19">
        <v>0.15358056809590201</v>
      </c>
      <c r="AM13" s="19">
        <v>0.118459080124033</v>
      </c>
      <c r="AN13" s="19">
        <v>7.9541198341739894E-2</v>
      </c>
      <c r="AO13" s="19">
        <v>6.8096608160876704E-2</v>
      </c>
      <c r="AP13" s="19">
        <v>4.1854653070385002E-2</v>
      </c>
      <c r="AQ13" s="19"/>
      <c r="AR13" s="19">
        <v>8.1799757323772995E-2</v>
      </c>
      <c r="AS13" s="19"/>
      <c r="AT13" s="19">
        <v>0.130962333274908</v>
      </c>
      <c r="AU13" s="19"/>
      <c r="AV13" s="19">
        <v>3.78651303929547E-2</v>
      </c>
      <c r="AW13" s="19"/>
      <c r="AX13" s="19">
        <v>6.00656058829682E-2</v>
      </c>
      <c r="AY13" s="19">
        <v>3.2507730776857903E-2</v>
      </c>
      <c r="AZ13" s="19"/>
      <c r="BA13" s="19">
        <v>0.18087591735705499</v>
      </c>
      <c r="BB13" s="19">
        <v>7.4695173206844004E-2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251</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1081</v>
      </c>
      <c r="D7" s="10">
        <v>517</v>
      </c>
      <c r="E7" s="10">
        <v>563</v>
      </c>
      <c r="F7" s="10"/>
      <c r="G7" s="10">
        <v>153</v>
      </c>
      <c r="H7" s="10">
        <v>185</v>
      </c>
      <c r="I7" s="10">
        <v>188</v>
      </c>
      <c r="J7" s="10">
        <v>151</v>
      </c>
      <c r="K7" s="10">
        <v>175</v>
      </c>
      <c r="L7" s="10">
        <v>229</v>
      </c>
      <c r="M7" s="10"/>
      <c r="N7" s="10">
        <v>316</v>
      </c>
      <c r="O7" s="10">
        <v>312</v>
      </c>
      <c r="P7" s="10">
        <v>182</v>
      </c>
      <c r="Q7" s="10">
        <v>267</v>
      </c>
      <c r="R7" s="10"/>
      <c r="S7" s="10">
        <v>166</v>
      </c>
      <c r="T7" s="10">
        <v>145</v>
      </c>
      <c r="U7" s="10">
        <v>102</v>
      </c>
      <c r="V7" s="10">
        <v>84</v>
      </c>
      <c r="W7" s="10">
        <v>69</v>
      </c>
      <c r="X7" s="10">
        <v>110</v>
      </c>
      <c r="Y7" s="10">
        <v>96</v>
      </c>
      <c r="Z7" s="10">
        <v>49</v>
      </c>
      <c r="AA7" s="10">
        <v>119</v>
      </c>
      <c r="AB7" s="10">
        <v>69</v>
      </c>
      <c r="AC7" s="10">
        <v>46</v>
      </c>
      <c r="AD7" s="10">
        <v>26</v>
      </c>
      <c r="AE7" s="10"/>
      <c r="AF7" s="10">
        <v>369</v>
      </c>
      <c r="AG7" s="10">
        <v>191</v>
      </c>
      <c r="AH7" s="10">
        <v>96</v>
      </c>
      <c r="AI7" s="10">
        <v>62</v>
      </c>
      <c r="AJ7" s="10">
        <v>176</v>
      </c>
      <c r="AK7" s="10"/>
      <c r="AL7" s="10">
        <v>263</v>
      </c>
      <c r="AM7" s="10">
        <v>242</v>
      </c>
      <c r="AN7" s="10">
        <v>271</v>
      </c>
      <c r="AO7" s="10">
        <v>123</v>
      </c>
      <c r="AP7" s="10">
        <v>25</v>
      </c>
      <c r="AQ7" s="10"/>
      <c r="AR7" s="10">
        <v>143</v>
      </c>
      <c r="AS7" s="10"/>
      <c r="AT7" s="10">
        <v>62</v>
      </c>
      <c r="AU7" s="10"/>
      <c r="AV7" s="10">
        <v>82</v>
      </c>
      <c r="AW7" s="10"/>
      <c r="AX7" s="10">
        <v>44</v>
      </c>
      <c r="AY7" s="10">
        <v>282</v>
      </c>
      <c r="AZ7" s="10"/>
      <c r="BA7" s="10">
        <v>350</v>
      </c>
      <c r="BB7" s="10">
        <v>453</v>
      </c>
    </row>
    <row r="8" spans="2:54" ht="30" customHeight="1">
      <c r="B8" s="11" t="s">
        <v>84</v>
      </c>
      <c r="C8" s="11">
        <v>1081</v>
      </c>
      <c r="D8" s="11">
        <v>522</v>
      </c>
      <c r="E8" s="11">
        <v>558</v>
      </c>
      <c r="F8" s="11"/>
      <c r="G8" s="11">
        <v>153</v>
      </c>
      <c r="H8" s="11">
        <v>180</v>
      </c>
      <c r="I8" s="11">
        <v>182</v>
      </c>
      <c r="J8" s="11">
        <v>191</v>
      </c>
      <c r="K8" s="11">
        <v>159</v>
      </c>
      <c r="L8" s="11">
        <v>215</v>
      </c>
      <c r="M8" s="11"/>
      <c r="N8" s="11">
        <v>285</v>
      </c>
      <c r="O8" s="11">
        <v>307</v>
      </c>
      <c r="P8" s="11">
        <v>212</v>
      </c>
      <c r="Q8" s="11">
        <v>273</v>
      </c>
      <c r="R8" s="11"/>
      <c r="S8" s="11">
        <v>164</v>
      </c>
      <c r="T8" s="11">
        <v>120</v>
      </c>
      <c r="U8" s="11">
        <v>86</v>
      </c>
      <c r="V8" s="11">
        <v>110</v>
      </c>
      <c r="W8" s="11">
        <v>71</v>
      </c>
      <c r="X8" s="11">
        <v>91</v>
      </c>
      <c r="Y8" s="11">
        <v>99</v>
      </c>
      <c r="Z8" s="11">
        <v>50</v>
      </c>
      <c r="AA8" s="11">
        <v>123</v>
      </c>
      <c r="AB8" s="11">
        <v>83</v>
      </c>
      <c r="AC8" s="11">
        <v>48</v>
      </c>
      <c r="AD8" s="11">
        <v>36</v>
      </c>
      <c r="AE8" s="11"/>
      <c r="AF8" s="11">
        <v>366</v>
      </c>
      <c r="AG8" s="11">
        <v>186</v>
      </c>
      <c r="AH8" s="11">
        <v>93</v>
      </c>
      <c r="AI8" s="11">
        <v>63</v>
      </c>
      <c r="AJ8" s="11">
        <v>179</v>
      </c>
      <c r="AK8" s="11"/>
      <c r="AL8" s="11">
        <v>272</v>
      </c>
      <c r="AM8" s="11">
        <v>251</v>
      </c>
      <c r="AN8" s="11">
        <v>266</v>
      </c>
      <c r="AO8" s="11">
        <v>116</v>
      </c>
      <c r="AP8" s="11">
        <v>20</v>
      </c>
      <c r="AQ8" s="11"/>
      <c r="AR8" s="11">
        <v>140</v>
      </c>
      <c r="AS8" s="11"/>
      <c r="AT8" s="11">
        <v>62</v>
      </c>
      <c r="AU8" s="11"/>
      <c r="AV8" s="11">
        <v>78</v>
      </c>
      <c r="AW8" s="11"/>
      <c r="AX8" s="11">
        <v>43</v>
      </c>
      <c r="AY8" s="11">
        <v>281</v>
      </c>
      <c r="AZ8" s="11"/>
      <c r="BA8" s="11">
        <v>347</v>
      </c>
      <c r="BB8" s="11">
        <v>452</v>
      </c>
    </row>
    <row r="9" spans="2:54">
      <c r="B9" s="18" t="s">
        <v>216</v>
      </c>
      <c r="C9" s="17">
        <v>0.186164075827561</v>
      </c>
      <c r="D9" s="17">
        <v>0.185318934927652</v>
      </c>
      <c r="E9" s="17">
        <v>0.187322039179633</v>
      </c>
      <c r="F9" s="17"/>
      <c r="G9" s="17">
        <v>0.22065532066414201</v>
      </c>
      <c r="H9" s="17">
        <v>0.20041967779293199</v>
      </c>
      <c r="I9" s="17">
        <v>0.122792613912274</v>
      </c>
      <c r="J9" s="17">
        <v>0.18588762825744901</v>
      </c>
      <c r="K9" s="17">
        <v>0.185433473183473</v>
      </c>
      <c r="L9" s="17">
        <v>0.20404345945602201</v>
      </c>
      <c r="M9" s="17"/>
      <c r="N9" s="17">
        <v>0.23043529284872599</v>
      </c>
      <c r="O9" s="17">
        <v>0.17812950108424899</v>
      </c>
      <c r="P9" s="17">
        <v>0.16306968859950299</v>
      </c>
      <c r="Q9" s="17">
        <v>0.16176150567037101</v>
      </c>
      <c r="R9" s="17"/>
      <c r="S9" s="17">
        <v>0.26718575170486802</v>
      </c>
      <c r="T9" s="17">
        <v>0.24578596779866499</v>
      </c>
      <c r="U9" s="17">
        <v>0.23130563604357199</v>
      </c>
      <c r="V9" s="17">
        <v>0.18505824005223401</v>
      </c>
      <c r="W9" s="17">
        <v>0.159551761166841</v>
      </c>
      <c r="X9" s="17">
        <v>0.13321421109956899</v>
      </c>
      <c r="Y9" s="17">
        <v>0.17015205285395801</v>
      </c>
      <c r="Z9" s="17">
        <v>0.118270810931891</v>
      </c>
      <c r="AA9" s="17">
        <v>0.14824911411084599</v>
      </c>
      <c r="AB9" s="17">
        <v>0.11022817663892399</v>
      </c>
      <c r="AC9" s="17">
        <v>0.166765831657674</v>
      </c>
      <c r="AD9" s="17">
        <v>0.17150387898064501</v>
      </c>
      <c r="AE9" s="17"/>
      <c r="AF9" s="17">
        <v>0.18691747968793501</v>
      </c>
      <c r="AG9" s="17">
        <v>0.181996097352949</v>
      </c>
      <c r="AH9" s="17">
        <v>0.19032084653253201</v>
      </c>
      <c r="AI9" s="17">
        <v>0.170887811406887</v>
      </c>
      <c r="AJ9" s="17">
        <v>0.22095292132372699</v>
      </c>
      <c r="AK9" s="17"/>
      <c r="AL9" s="17">
        <v>0.15742847400377399</v>
      </c>
      <c r="AM9" s="17">
        <v>0.18686928424378299</v>
      </c>
      <c r="AN9" s="17">
        <v>0.167038808990388</v>
      </c>
      <c r="AO9" s="17">
        <v>0.23095364459692999</v>
      </c>
      <c r="AP9" s="17">
        <v>0.35231964756616901</v>
      </c>
      <c r="AQ9" s="17"/>
      <c r="AR9" s="17">
        <v>0.224487876520614</v>
      </c>
      <c r="AS9" s="17"/>
      <c r="AT9" s="17">
        <v>0.28534738247803298</v>
      </c>
      <c r="AU9" s="17"/>
      <c r="AV9" s="17">
        <v>0.25195853692022102</v>
      </c>
      <c r="AW9" s="17"/>
      <c r="AX9" s="17">
        <v>0.21167086299615201</v>
      </c>
      <c r="AY9" s="17">
        <v>0.205404051749597</v>
      </c>
      <c r="AZ9" s="17"/>
      <c r="BA9" s="17">
        <v>0.20409598271906901</v>
      </c>
      <c r="BB9" s="17">
        <v>0.17492313136902701</v>
      </c>
    </row>
    <row r="10" spans="2:54">
      <c r="B10" s="18" t="s">
        <v>217</v>
      </c>
      <c r="C10" s="17">
        <v>0.39977362188937599</v>
      </c>
      <c r="D10" s="17">
        <v>0.37517867512254999</v>
      </c>
      <c r="E10" s="17">
        <v>0.42354449139230599</v>
      </c>
      <c r="F10" s="17"/>
      <c r="G10" s="17">
        <v>0.35407035422944999</v>
      </c>
      <c r="H10" s="17">
        <v>0.406362551510421</v>
      </c>
      <c r="I10" s="17">
        <v>0.46899317354363401</v>
      </c>
      <c r="J10" s="17">
        <v>0.40642731061757498</v>
      </c>
      <c r="K10" s="17">
        <v>0.40506611623475303</v>
      </c>
      <c r="L10" s="17">
        <v>0.35852447756212602</v>
      </c>
      <c r="M10" s="17"/>
      <c r="N10" s="17">
        <v>0.40186194279574999</v>
      </c>
      <c r="O10" s="17">
        <v>0.40182088616469003</v>
      </c>
      <c r="P10" s="17">
        <v>0.41916740508477102</v>
      </c>
      <c r="Q10" s="17">
        <v>0.38235391758616699</v>
      </c>
      <c r="R10" s="17"/>
      <c r="S10" s="17">
        <v>0.34541492618102398</v>
      </c>
      <c r="T10" s="17">
        <v>0.34125461202690799</v>
      </c>
      <c r="U10" s="17">
        <v>0.42083017982578702</v>
      </c>
      <c r="V10" s="17">
        <v>0.37170449792285598</v>
      </c>
      <c r="W10" s="17">
        <v>0.37071125943727301</v>
      </c>
      <c r="X10" s="17">
        <v>0.41629204572043099</v>
      </c>
      <c r="Y10" s="17">
        <v>0.42126340676076901</v>
      </c>
      <c r="Z10" s="17">
        <v>0.42164096408430501</v>
      </c>
      <c r="AA10" s="17">
        <v>0.41216631171575002</v>
      </c>
      <c r="AB10" s="17">
        <v>0.52657302275749296</v>
      </c>
      <c r="AC10" s="17">
        <v>0.43535465332787099</v>
      </c>
      <c r="AD10" s="17">
        <v>0.42031315788398399</v>
      </c>
      <c r="AE10" s="17"/>
      <c r="AF10" s="17">
        <v>0.43597165865028098</v>
      </c>
      <c r="AG10" s="17">
        <v>0.41197680713289703</v>
      </c>
      <c r="AH10" s="17">
        <v>0.29798068702217301</v>
      </c>
      <c r="AI10" s="17">
        <v>0.356781116516797</v>
      </c>
      <c r="AJ10" s="17">
        <v>0.35319167891622499</v>
      </c>
      <c r="AK10" s="17"/>
      <c r="AL10" s="17">
        <v>0.40853690862444703</v>
      </c>
      <c r="AM10" s="17">
        <v>0.340955973925956</v>
      </c>
      <c r="AN10" s="17">
        <v>0.42415661667381099</v>
      </c>
      <c r="AO10" s="17">
        <v>0.459687913335389</v>
      </c>
      <c r="AP10" s="17">
        <v>0.35020237111017399</v>
      </c>
      <c r="AQ10" s="17"/>
      <c r="AR10" s="17">
        <v>0.37956199054498502</v>
      </c>
      <c r="AS10" s="17"/>
      <c r="AT10" s="17">
        <v>0.40222151651753402</v>
      </c>
      <c r="AU10" s="17"/>
      <c r="AV10" s="17">
        <v>0.35692892902769902</v>
      </c>
      <c r="AW10" s="17"/>
      <c r="AX10" s="17">
        <v>0.42464697917122901</v>
      </c>
      <c r="AY10" s="17">
        <v>0.43964726820787597</v>
      </c>
      <c r="AZ10" s="17"/>
      <c r="BA10" s="17">
        <v>0.37695275304819598</v>
      </c>
      <c r="BB10" s="17">
        <v>0.43120608570291702</v>
      </c>
    </row>
    <row r="11" spans="2:54">
      <c r="B11" s="18" t="s">
        <v>218</v>
      </c>
      <c r="C11" s="17">
        <v>0.22625311623889799</v>
      </c>
      <c r="D11" s="17">
        <v>0.22345087795548599</v>
      </c>
      <c r="E11" s="17">
        <v>0.22931897983437199</v>
      </c>
      <c r="F11" s="17"/>
      <c r="G11" s="17">
        <v>0.215636173768193</v>
      </c>
      <c r="H11" s="17">
        <v>0.17933703449684399</v>
      </c>
      <c r="I11" s="17">
        <v>0.20418511733028999</v>
      </c>
      <c r="J11" s="17">
        <v>0.21040800560731601</v>
      </c>
      <c r="K11" s="17">
        <v>0.28709070354261601</v>
      </c>
      <c r="L11" s="17">
        <v>0.26064881787371103</v>
      </c>
      <c r="M11" s="17"/>
      <c r="N11" s="17">
        <v>0.21490159148794999</v>
      </c>
      <c r="O11" s="17">
        <v>0.22544810514630501</v>
      </c>
      <c r="P11" s="17">
        <v>0.23493767894574899</v>
      </c>
      <c r="Q11" s="17">
        <v>0.232699127352196</v>
      </c>
      <c r="R11" s="17"/>
      <c r="S11" s="17">
        <v>0.205970048076143</v>
      </c>
      <c r="T11" s="17">
        <v>0.27207188575841001</v>
      </c>
      <c r="U11" s="17">
        <v>0.17616001043048601</v>
      </c>
      <c r="V11" s="17">
        <v>0.26024594362013098</v>
      </c>
      <c r="W11" s="17">
        <v>0.21338567379979401</v>
      </c>
      <c r="X11" s="17">
        <v>0.24120682242401201</v>
      </c>
      <c r="Y11" s="17">
        <v>0.25749129307750102</v>
      </c>
      <c r="Z11" s="17">
        <v>0.23715521417214899</v>
      </c>
      <c r="AA11" s="17">
        <v>0.238406904676461</v>
      </c>
      <c r="AB11" s="17">
        <v>0.232634764143969</v>
      </c>
      <c r="AC11" s="17">
        <v>0.148548951347131</v>
      </c>
      <c r="AD11" s="17">
        <v>0.113927664944569</v>
      </c>
      <c r="AE11" s="17"/>
      <c r="AF11" s="17">
        <v>0.24575857736249601</v>
      </c>
      <c r="AG11" s="17">
        <v>0.21130224030571201</v>
      </c>
      <c r="AH11" s="17">
        <v>0.32508546593680199</v>
      </c>
      <c r="AI11" s="17">
        <v>0.176676220115695</v>
      </c>
      <c r="AJ11" s="17">
        <v>0.16392508221469801</v>
      </c>
      <c r="AK11" s="17"/>
      <c r="AL11" s="17">
        <v>0.22077961701826701</v>
      </c>
      <c r="AM11" s="17">
        <v>0.25607170426227599</v>
      </c>
      <c r="AN11" s="17">
        <v>0.243866446222435</v>
      </c>
      <c r="AO11" s="17">
        <v>0.18080701910158001</v>
      </c>
      <c r="AP11" s="17">
        <v>0.16378368220703801</v>
      </c>
      <c r="AQ11" s="17"/>
      <c r="AR11" s="17">
        <v>0.207882898617161</v>
      </c>
      <c r="AS11" s="17"/>
      <c r="AT11" s="17">
        <v>0.14650137785702699</v>
      </c>
      <c r="AU11" s="17"/>
      <c r="AV11" s="17">
        <v>0.237857129452999</v>
      </c>
      <c r="AW11" s="17"/>
      <c r="AX11" s="17">
        <v>0.20096147974353501</v>
      </c>
      <c r="AY11" s="17">
        <v>0.236732913550702</v>
      </c>
      <c r="AZ11" s="17"/>
      <c r="BA11" s="17">
        <v>0.20310458536526199</v>
      </c>
      <c r="BB11" s="17">
        <v>0.24047546956625199</v>
      </c>
    </row>
    <row r="12" spans="2:54">
      <c r="B12" s="18" t="s">
        <v>219</v>
      </c>
      <c r="C12" s="17">
        <v>0.12162140597021701</v>
      </c>
      <c r="D12" s="17">
        <v>0.13605330598993701</v>
      </c>
      <c r="E12" s="17">
        <v>0.106399331739856</v>
      </c>
      <c r="F12" s="17"/>
      <c r="G12" s="17">
        <v>0.146645581829005</v>
      </c>
      <c r="H12" s="17">
        <v>0.150448535723812</v>
      </c>
      <c r="I12" s="17">
        <v>0.16407523703183799</v>
      </c>
      <c r="J12" s="17">
        <v>0.14049558726630401</v>
      </c>
      <c r="K12" s="17">
        <v>4.6241905751749197E-2</v>
      </c>
      <c r="L12" s="17">
        <v>8.28942386987499E-2</v>
      </c>
      <c r="M12" s="17"/>
      <c r="N12" s="17">
        <v>0.103760885223927</v>
      </c>
      <c r="O12" s="17">
        <v>0.134451002062735</v>
      </c>
      <c r="P12" s="17">
        <v>0.111113638475346</v>
      </c>
      <c r="Q12" s="17">
        <v>0.13570018664580299</v>
      </c>
      <c r="R12" s="17"/>
      <c r="S12" s="17">
        <v>0.11246835561969</v>
      </c>
      <c r="T12" s="17">
        <v>6.8296660165607995E-2</v>
      </c>
      <c r="U12" s="17">
        <v>0.14658160321095001</v>
      </c>
      <c r="V12" s="17">
        <v>0.12634562573590799</v>
      </c>
      <c r="W12" s="17">
        <v>0.166780925678683</v>
      </c>
      <c r="X12" s="17">
        <v>0.136120384452493</v>
      </c>
      <c r="Y12" s="17">
        <v>8.8760745640489594E-2</v>
      </c>
      <c r="Z12" s="17">
        <v>0.145160692909823</v>
      </c>
      <c r="AA12" s="17">
        <v>0.134909517125815</v>
      </c>
      <c r="AB12" s="17">
        <v>7.3106639896253905E-2</v>
      </c>
      <c r="AC12" s="17">
        <v>0.13371781362303101</v>
      </c>
      <c r="AD12" s="17">
        <v>0.250022862707169</v>
      </c>
      <c r="AE12" s="17"/>
      <c r="AF12" s="17">
        <v>9.3815818331467904E-2</v>
      </c>
      <c r="AG12" s="17">
        <v>0.118315669626361</v>
      </c>
      <c r="AH12" s="17">
        <v>0.15923356753443099</v>
      </c>
      <c r="AI12" s="17">
        <v>0.23898246879983201</v>
      </c>
      <c r="AJ12" s="17">
        <v>0.14139982334967599</v>
      </c>
      <c r="AK12" s="17"/>
      <c r="AL12" s="17">
        <v>0.120984509510549</v>
      </c>
      <c r="AM12" s="17">
        <v>0.13818969396505701</v>
      </c>
      <c r="AN12" s="17">
        <v>0.11059847775600699</v>
      </c>
      <c r="AO12" s="17">
        <v>9.8977192179326795E-2</v>
      </c>
      <c r="AP12" s="17">
        <v>0.13369429911661901</v>
      </c>
      <c r="AQ12" s="17"/>
      <c r="AR12" s="17">
        <v>0.121965105155876</v>
      </c>
      <c r="AS12" s="17"/>
      <c r="AT12" s="17">
        <v>6.9081973073131395E-2</v>
      </c>
      <c r="AU12" s="17"/>
      <c r="AV12" s="17">
        <v>0.119356127326607</v>
      </c>
      <c r="AW12" s="17"/>
      <c r="AX12" s="17">
        <v>0.12005658433335301</v>
      </c>
      <c r="AY12" s="17">
        <v>7.7378892955413905E-2</v>
      </c>
      <c r="AZ12" s="17"/>
      <c r="BA12" s="17">
        <v>0.11015157217046299</v>
      </c>
      <c r="BB12" s="17">
        <v>0.117087150921358</v>
      </c>
    </row>
    <row r="13" spans="2:54">
      <c r="B13" s="18" t="s">
        <v>220</v>
      </c>
      <c r="C13" s="19">
        <v>6.6187780073947294E-2</v>
      </c>
      <c r="D13" s="19">
        <v>7.9998206004374794E-2</v>
      </c>
      <c r="E13" s="19">
        <v>5.3415157853833203E-2</v>
      </c>
      <c r="F13" s="19"/>
      <c r="G13" s="19">
        <v>6.2992569509209506E-2</v>
      </c>
      <c r="H13" s="19">
        <v>6.3432200475992004E-2</v>
      </c>
      <c r="I13" s="19">
        <v>3.9953858181963002E-2</v>
      </c>
      <c r="J13" s="19">
        <v>5.6781468251355799E-2</v>
      </c>
      <c r="K13" s="19">
        <v>7.6167801287408493E-2</v>
      </c>
      <c r="L13" s="19">
        <v>9.3889006409390505E-2</v>
      </c>
      <c r="M13" s="19"/>
      <c r="N13" s="19">
        <v>4.9040287643646797E-2</v>
      </c>
      <c r="O13" s="19">
        <v>6.0150505542021303E-2</v>
      </c>
      <c r="P13" s="19">
        <v>7.1711588894631598E-2</v>
      </c>
      <c r="Q13" s="19">
        <v>8.7485262745463893E-2</v>
      </c>
      <c r="R13" s="19"/>
      <c r="S13" s="19">
        <v>6.8960918418274994E-2</v>
      </c>
      <c r="T13" s="19">
        <v>7.2590874250408E-2</v>
      </c>
      <c r="U13" s="19">
        <v>2.5122570489205499E-2</v>
      </c>
      <c r="V13" s="19">
        <v>5.6645692668870803E-2</v>
      </c>
      <c r="W13" s="19">
        <v>8.9570379917409404E-2</v>
      </c>
      <c r="X13" s="19">
        <v>7.3166536303494997E-2</v>
      </c>
      <c r="Y13" s="19">
        <v>6.2332501667281701E-2</v>
      </c>
      <c r="Z13" s="19">
        <v>7.7772317901831006E-2</v>
      </c>
      <c r="AA13" s="19">
        <v>6.6268152371127098E-2</v>
      </c>
      <c r="AB13" s="19">
        <v>5.7457396563360401E-2</v>
      </c>
      <c r="AC13" s="19">
        <v>0.115612750044293</v>
      </c>
      <c r="AD13" s="19">
        <v>4.4232435483632697E-2</v>
      </c>
      <c r="AE13" s="19"/>
      <c r="AF13" s="19">
        <v>3.7536465967820003E-2</v>
      </c>
      <c r="AG13" s="19">
        <v>7.6409185582081304E-2</v>
      </c>
      <c r="AH13" s="19">
        <v>2.7379432974060699E-2</v>
      </c>
      <c r="AI13" s="19">
        <v>5.6672383160787702E-2</v>
      </c>
      <c r="AJ13" s="19">
        <v>0.12053049419567299</v>
      </c>
      <c r="AK13" s="19"/>
      <c r="AL13" s="19">
        <v>9.2270490842963598E-2</v>
      </c>
      <c r="AM13" s="19">
        <v>7.7913343602928203E-2</v>
      </c>
      <c r="AN13" s="19">
        <v>5.4339650357359499E-2</v>
      </c>
      <c r="AO13" s="19">
        <v>2.9574230786773799E-2</v>
      </c>
      <c r="AP13" s="19">
        <v>0</v>
      </c>
      <c r="AQ13" s="19"/>
      <c r="AR13" s="19">
        <v>6.6102129161364598E-2</v>
      </c>
      <c r="AS13" s="19"/>
      <c r="AT13" s="19">
        <v>9.6847750074273597E-2</v>
      </c>
      <c r="AU13" s="19"/>
      <c r="AV13" s="19">
        <v>3.3899277272473598E-2</v>
      </c>
      <c r="AW13" s="19"/>
      <c r="AX13" s="19">
        <v>4.2664093755730999E-2</v>
      </c>
      <c r="AY13" s="19">
        <v>4.0836873536411397E-2</v>
      </c>
      <c r="AZ13" s="19"/>
      <c r="BA13" s="19">
        <v>0.10569510669701</v>
      </c>
      <c r="BB13" s="19">
        <v>3.6308162440445102E-2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252</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1081</v>
      </c>
      <c r="D7" s="10">
        <v>517</v>
      </c>
      <c r="E7" s="10">
        <v>563</v>
      </c>
      <c r="F7" s="10"/>
      <c r="G7" s="10">
        <v>153</v>
      </c>
      <c r="H7" s="10">
        <v>185</v>
      </c>
      <c r="I7" s="10">
        <v>188</v>
      </c>
      <c r="J7" s="10">
        <v>151</v>
      </c>
      <c r="K7" s="10">
        <v>175</v>
      </c>
      <c r="L7" s="10">
        <v>229</v>
      </c>
      <c r="M7" s="10"/>
      <c r="N7" s="10">
        <v>316</v>
      </c>
      <c r="O7" s="10">
        <v>312</v>
      </c>
      <c r="P7" s="10">
        <v>182</v>
      </c>
      <c r="Q7" s="10">
        <v>267</v>
      </c>
      <c r="R7" s="10"/>
      <c r="S7" s="10">
        <v>166</v>
      </c>
      <c r="T7" s="10">
        <v>145</v>
      </c>
      <c r="U7" s="10">
        <v>102</v>
      </c>
      <c r="V7" s="10">
        <v>84</v>
      </c>
      <c r="W7" s="10">
        <v>69</v>
      </c>
      <c r="X7" s="10">
        <v>110</v>
      </c>
      <c r="Y7" s="10">
        <v>96</v>
      </c>
      <c r="Z7" s="10">
        <v>49</v>
      </c>
      <c r="AA7" s="10">
        <v>119</v>
      </c>
      <c r="AB7" s="10">
        <v>69</v>
      </c>
      <c r="AC7" s="10">
        <v>46</v>
      </c>
      <c r="AD7" s="10">
        <v>26</v>
      </c>
      <c r="AE7" s="10"/>
      <c r="AF7" s="10">
        <v>369</v>
      </c>
      <c r="AG7" s="10">
        <v>191</v>
      </c>
      <c r="AH7" s="10">
        <v>96</v>
      </c>
      <c r="AI7" s="10">
        <v>62</v>
      </c>
      <c r="AJ7" s="10">
        <v>176</v>
      </c>
      <c r="AK7" s="10"/>
      <c r="AL7" s="10">
        <v>263</v>
      </c>
      <c r="AM7" s="10">
        <v>242</v>
      </c>
      <c r="AN7" s="10">
        <v>271</v>
      </c>
      <c r="AO7" s="10">
        <v>123</v>
      </c>
      <c r="AP7" s="10">
        <v>25</v>
      </c>
      <c r="AQ7" s="10"/>
      <c r="AR7" s="10">
        <v>143</v>
      </c>
      <c r="AS7" s="10"/>
      <c r="AT7" s="10">
        <v>62</v>
      </c>
      <c r="AU7" s="10"/>
      <c r="AV7" s="10">
        <v>82</v>
      </c>
      <c r="AW7" s="10"/>
      <c r="AX7" s="10">
        <v>44</v>
      </c>
      <c r="AY7" s="10">
        <v>282</v>
      </c>
      <c r="AZ7" s="10"/>
      <c r="BA7" s="10">
        <v>350</v>
      </c>
      <c r="BB7" s="10">
        <v>453</v>
      </c>
    </row>
    <row r="8" spans="2:54" ht="30" customHeight="1">
      <c r="B8" s="11" t="s">
        <v>84</v>
      </c>
      <c r="C8" s="11">
        <v>1081</v>
      </c>
      <c r="D8" s="11">
        <v>522</v>
      </c>
      <c r="E8" s="11">
        <v>558</v>
      </c>
      <c r="F8" s="11"/>
      <c r="G8" s="11">
        <v>153</v>
      </c>
      <c r="H8" s="11">
        <v>180</v>
      </c>
      <c r="I8" s="11">
        <v>182</v>
      </c>
      <c r="J8" s="11">
        <v>191</v>
      </c>
      <c r="K8" s="11">
        <v>159</v>
      </c>
      <c r="L8" s="11">
        <v>215</v>
      </c>
      <c r="M8" s="11"/>
      <c r="N8" s="11">
        <v>285</v>
      </c>
      <c r="O8" s="11">
        <v>307</v>
      </c>
      <c r="P8" s="11">
        <v>212</v>
      </c>
      <c r="Q8" s="11">
        <v>273</v>
      </c>
      <c r="R8" s="11"/>
      <c r="S8" s="11">
        <v>164</v>
      </c>
      <c r="T8" s="11">
        <v>120</v>
      </c>
      <c r="U8" s="11">
        <v>86</v>
      </c>
      <c r="V8" s="11">
        <v>110</v>
      </c>
      <c r="W8" s="11">
        <v>71</v>
      </c>
      <c r="X8" s="11">
        <v>91</v>
      </c>
      <c r="Y8" s="11">
        <v>99</v>
      </c>
      <c r="Z8" s="11">
        <v>50</v>
      </c>
      <c r="AA8" s="11">
        <v>123</v>
      </c>
      <c r="AB8" s="11">
        <v>83</v>
      </c>
      <c r="AC8" s="11">
        <v>48</v>
      </c>
      <c r="AD8" s="11">
        <v>36</v>
      </c>
      <c r="AE8" s="11"/>
      <c r="AF8" s="11">
        <v>366</v>
      </c>
      <c r="AG8" s="11">
        <v>186</v>
      </c>
      <c r="AH8" s="11">
        <v>93</v>
      </c>
      <c r="AI8" s="11">
        <v>63</v>
      </c>
      <c r="AJ8" s="11">
        <v>179</v>
      </c>
      <c r="AK8" s="11"/>
      <c r="AL8" s="11">
        <v>272</v>
      </c>
      <c r="AM8" s="11">
        <v>251</v>
      </c>
      <c r="AN8" s="11">
        <v>266</v>
      </c>
      <c r="AO8" s="11">
        <v>116</v>
      </c>
      <c r="AP8" s="11">
        <v>20</v>
      </c>
      <c r="AQ8" s="11"/>
      <c r="AR8" s="11">
        <v>140</v>
      </c>
      <c r="AS8" s="11"/>
      <c r="AT8" s="11">
        <v>62</v>
      </c>
      <c r="AU8" s="11"/>
      <c r="AV8" s="11">
        <v>78</v>
      </c>
      <c r="AW8" s="11"/>
      <c r="AX8" s="11">
        <v>43</v>
      </c>
      <c r="AY8" s="11">
        <v>281</v>
      </c>
      <c r="AZ8" s="11"/>
      <c r="BA8" s="11">
        <v>347</v>
      </c>
      <c r="BB8" s="11">
        <v>452</v>
      </c>
    </row>
    <row r="9" spans="2:54">
      <c r="B9" s="18" t="s">
        <v>216</v>
      </c>
      <c r="C9" s="17">
        <v>0.15965009083468801</v>
      </c>
      <c r="D9" s="17">
        <v>0.16994096754597299</v>
      </c>
      <c r="E9" s="17">
        <v>0.150350820047085</v>
      </c>
      <c r="F9" s="17"/>
      <c r="G9" s="17">
        <v>0.18798923678930801</v>
      </c>
      <c r="H9" s="17">
        <v>0.17982796625081801</v>
      </c>
      <c r="I9" s="17">
        <v>0.120012632530477</v>
      </c>
      <c r="J9" s="17">
        <v>0.17574167344748101</v>
      </c>
      <c r="K9" s="17">
        <v>0.13602520576392599</v>
      </c>
      <c r="L9" s="17">
        <v>0.15933474600060099</v>
      </c>
      <c r="M9" s="17"/>
      <c r="N9" s="17">
        <v>0.21765094790962899</v>
      </c>
      <c r="O9" s="17">
        <v>0.13508309559785001</v>
      </c>
      <c r="P9" s="17">
        <v>0.152306410511729</v>
      </c>
      <c r="Q9" s="17">
        <v>0.12963781507475799</v>
      </c>
      <c r="R9" s="17"/>
      <c r="S9" s="17">
        <v>0.27501750598269997</v>
      </c>
      <c r="T9" s="17">
        <v>0.16434681355371999</v>
      </c>
      <c r="U9" s="17">
        <v>0.15065973587175299</v>
      </c>
      <c r="V9" s="17">
        <v>0.144131520509268</v>
      </c>
      <c r="W9" s="17">
        <v>0.14079792116140399</v>
      </c>
      <c r="X9" s="17">
        <v>0.13035207974346899</v>
      </c>
      <c r="Y9" s="17">
        <v>0.144783341527009</v>
      </c>
      <c r="Z9" s="17">
        <v>0.103669428327736</v>
      </c>
      <c r="AA9" s="17">
        <v>0.145949540287967</v>
      </c>
      <c r="AB9" s="17">
        <v>9.15384121426457E-2</v>
      </c>
      <c r="AC9" s="17">
        <v>0.126969945675353</v>
      </c>
      <c r="AD9" s="17">
        <v>0.16756805705561201</v>
      </c>
      <c r="AE9" s="17"/>
      <c r="AF9" s="17">
        <v>0.20255839847364401</v>
      </c>
      <c r="AG9" s="17">
        <v>0.16416509292376</v>
      </c>
      <c r="AH9" s="17">
        <v>0.15609425367397101</v>
      </c>
      <c r="AI9" s="17">
        <v>0.17300706691873599</v>
      </c>
      <c r="AJ9" s="17">
        <v>0.111252339617348</v>
      </c>
      <c r="AK9" s="17"/>
      <c r="AL9" s="17">
        <v>0.12563252949812201</v>
      </c>
      <c r="AM9" s="17">
        <v>0.130184292966151</v>
      </c>
      <c r="AN9" s="17">
        <v>0.18443819405228801</v>
      </c>
      <c r="AO9" s="17">
        <v>0.171384981020759</v>
      </c>
      <c r="AP9" s="17">
        <v>0.49461919210426297</v>
      </c>
      <c r="AQ9" s="17"/>
      <c r="AR9" s="17">
        <v>0.25630685977394002</v>
      </c>
      <c r="AS9" s="17"/>
      <c r="AT9" s="17">
        <v>0.33588672638802503</v>
      </c>
      <c r="AU9" s="17"/>
      <c r="AV9" s="17">
        <v>0.297391337009277</v>
      </c>
      <c r="AW9" s="17"/>
      <c r="AX9" s="17">
        <v>0.20288126670138101</v>
      </c>
      <c r="AY9" s="17">
        <v>0.21175734438822499</v>
      </c>
      <c r="AZ9" s="17"/>
      <c r="BA9" s="17">
        <v>0.14300225382897599</v>
      </c>
      <c r="BB9" s="17">
        <v>0.18094898364356601</v>
      </c>
    </row>
    <row r="10" spans="2:54">
      <c r="B10" s="18" t="s">
        <v>217</v>
      </c>
      <c r="C10" s="17">
        <v>0.328590052532444</v>
      </c>
      <c r="D10" s="17">
        <v>0.33554926206011099</v>
      </c>
      <c r="E10" s="17">
        <v>0.32273791781348898</v>
      </c>
      <c r="F10" s="17"/>
      <c r="G10" s="17">
        <v>0.33870476619936202</v>
      </c>
      <c r="H10" s="17">
        <v>0.34556066950734399</v>
      </c>
      <c r="I10" s="17">
        <v>0.35596077507516599</v>
      </c>
      <c r="J10" s="17">
        <v>0.31908220901003498</v>
      </c>
      <c r="K10" s="17">
        <v>0.32915427492817001</v>
      </c>
      <c r="L10" s="17">
        <v>0.29211706479956701</v>
      </c>
      <c r="M10" s="17"/>
      <c r="N10" s="17">
        <v>0.32497660691583702</v>
      </c>
      <c r="O10" s="17">
        <v>0.33025576253620798</v>
      </c>
      <c r="P10" s="17">
        <v>0.36383163520724199</v>
      </c>
      <c r="Q10" s="17">
        <v>0.30502924205827098</v>
      </c>
      <c r="R10" s="17"/>
      <c r="S10" s="17">
        <v>0.32519136306010699</v>
      </c>
      <c r="T10" s="17">
        <v>0.28350271907184299</v>
      </c>
      <c r="U10" s="17">
        <v>0.34364089163311501</v>
      </c>
      <c r="V10" s="17">
        <v>0.32196354440749297</v>
      </c>
      <c r="W10" s="17">
        <v>0.31384750306360298</v>
      </c>
      <c r="X10" s="17">
        <v>0.27895468016552599</v>
      </c>
      <c r="Y10" s="17">
        <v>0.37377988473838802</v>
      </c>
      <c r="Z10" s="17">
        <v>0.392484884219436</v>
      </c>
      <c r="AA10" s="17">
        <v>0.34811827633227899</v>
      </c>
      <c r="AB10" s="17">
        <v>0.41467999931743899</v>
      </c>
      <c r="AC10" s="17">
        <v>0.30672026612217301</v>
      </c>
      <c r="AD10" s="17">
        <v>0.182375787125792</v>
      </c>
      <c r="AE10" s="17"/>
      <c r="AF10" s="17">
        <v>0.39973778366428298</v>
      </c>
      <c r="AG10" s="17">
        <v>0.28658584880271698</v>
      </c>
      <c r="AH10" s="17">
        <v>0.26279311142130501</v>
      </c>
      <c r="AI10" s="17">
        <v>0.30967841752922398</v>
      </c>
      <c r="AJ10" s="17">
        <v>0.30429810081547198</v>
      </c>
      <c r="AK10" s="17"/>
      <c r="AL10" s="17">
        <v>0.320800318802752</v>
      </c>
      <c r="AM10" s="17">
        <v>0.34204612146608798</v>
      </c>
      <c r="AN10" s="17">
        <v>0.31197640820469402</v>
      </c>
      <c r="AO10" s="17">
        <v>0.40183503566522899</v>
      </c>
      <c r="AP10" s="17">
        <v>0.27843012916746701</v>
      </c>
      <c r="AQ10" s="17"/>
      <c r="AR10" s="17">
        <v>0.291610734144436</v>
      </c>
      <c r="AS10" s="17"/>
      <c r="AT10" s="17">
        <v>0.34785999850844102</v>
      </c>
      <c r="AU10" s="17"/>
      <c r="AV10" s="17">
        <v>0.230968214791204</v>
      </c>
      <c r="AW10" s="17"/>
      <c r="AX10" s="17">
        <v>0.39730421397138599</v>
      </c>
      <c r="AY10" s="17">
        <v>0.37838573585581298</v>
      </c>
      <c r="AZ10" s="17"/>
      <c r="BA10" s="17">
        <v>0.32112437057391202</v>
      </c>
      <c r="BB10" s="17">
        <v>0.32269244841725903</v>
      </c>
    </row>
    <row r="11" spans="2:54">
      <c r="B11" s="18" t="s">
        <v>218</v>
      </c>
      <c r="C11" s="17">
        <v>0.28047591896748703</v>
      </c>
      <c r="D11" s="17">
        <v>0.27702053972724699</v>
      </c>
      <c r="E11" s="17">
        <v>0.28425931302589602</v>
      </c>
      <c r="F11" s="17"/>
      <c r="G11" s="17">
        <v>0.25275922685015201</v>
      </c>
      <c r="H11" s="17">
        <v>0.20425840538597601</v>
      </c>
      <c r="I11" s="17">
        <v>0.231156159637674</v>
      </c>
      <c r="J11" s="17">
        <v>0.32455937855165901</v>
      </c>
      <c r="K11" s="17">
        <v>0.32818070641422098</v>
      </c>
      <c r="L11" s="17">
        <v>0.33109110643864298</v>
      </c>
      <c r="M11" s="17"/>
      <c r="N11" s="17">
        <v>0.27537939761579999</v>
      </c>
      <c r="O11" s="17">
        <v>0.324420477152152</v>
      </c>
      <c r="P11" s="17">
        <v>0.22621490895603699</v>
      </c>
      <c r="Q11" s="17">
        <v>0.27624376975284198</v>
      </c>
      <c r="R11" s="17"/>
      <c r="S11" s="17">
        <v>0.21112660977876599</v>
      </c>
      <c r="T11" s="17">
        <v>0.35067976644965498</v>
      </c>
      <c r="U11" s="17">
        <v>0.27120904783482203</v>
      </c>
      <c r="V11" s="17">
        <v>0.29327672824911</v>
      </c>
      <c r="W11" s="17">
        <v>0.25215452071396</v>
      </c>
      <c r="X11" s="17">
        <v>0.35694562570039801</v>
      </c>
      <c r="Y11" s="17">
        <v>0.27443256858718501</v>
      </c>
      <c r="Z11" s="17">
        <v>0.176003514625133</v>
      </c>
      <c r="AA11" s="17">
        <v>0.267614819120919</v>
      </c>
      <c r="AB11" s="17">
        <v>0.306128191086667</v>
      </c>
      <c r="AC11" s="17">
        <v>0.313493407636248</v>
      </c>
      <c r="AD11" s="17">
        <v>0.30904763031732801</v>
      </c>
      <c r="AE11" s="17"/>
      <c r="AF11" s="17">
        <v>0.22764752842872699</v>
      </c>
      <c r="AG11" s="17">
        <v>0.340555185912087</v>
      </c>
      <c r="AH11" s="17">
        <v>0.37662855934217798</v>
      </c>
      <c r="AI11" s="17">
        <v>0.25828333886972799</v>
      </c>
      <c r="AJ11" s="17">
        <v>0.23308609728329399</v>
      </c>
      <c r="AK11" s="17"/>
      <c r="AL11" s="17">
        <v>0.27958676477561301</v>
      </c>
      <c r="AM11" s="17">
        <v>0.245190509101713</v>
      </c>
      <c r="AN11" s="17">
        <v>0.349657696755095</v>
      </c>
      <c r="AO11" s="17">
        <v>0.24749919007165999</v>
      </c>
      <c r="AP11" s="17">
        <v>0.142053905122181</v>
      </c>
      <c r="AQ11" s="17"/>
      <c r="AR11" s="17">
        <v>0.19461154746850001</v>
      </c>
      <c r="AS11" s="17"/>
      <c r="AT11" s="17">
        <v>9.3683115609650605E-2</v>
      </c>
      <c r="AU11" s="17"/>
      <c r="AV11" s="17">
        <v>0.22530858591293901</v>
      </c>
      <c r="AW11" s="17"/>
      <c r="AX11" s="17">
        <v>0.15599978239256701</v>
      </c>
      <c r="AY11" s="17">
        <v>0.23752383917117001</v>
      </c>
      <c r="AZ11" s="17"/>
      <c r="BA11" s="17">
        <v>0.272795785652657</v>
      </c>
      <c r="BB11" s="17">
        <v>0.29415402352284198</v>
      </c>
    </row>
    <row r="12" spans="2:54">
      <c r="B12" s="18" t="s">
        <v>219</v>
      </c>
      <c r="C12" s="17">
        <v>0.149886508276009</v>
      </c>
      <c r="D12" s="17">
        <v>0.122018563281228</v>
      </c>
      <c r="E12" s="17">
        <v>0.174242604922758</v>
      </c>
      <c r="F12" s="17"/>
      <c r="G12" s="17">
        <v>0.14741343746143201</v>
      </c>
      <c r="H12" s="17">
        <v>0.17848004137909601</v>
      </c>
      <c r="I12" s="17">
        <v>0.24279654765539799</v>
      </c>
      <c r="J12" s="17">
        <v>0.118856832713362</v>
      </c>
      <c r="K12" s="17">
        <v>0.12439357379814101</v>
      </c>
      <c r="L12" s="17">
        <v>9.5657900406753593E-2</v>
      </c>
      <c r="M12" s="17"/>
      <c r="N12" s="17">
        <v>0.109747139640838</v>
      </c>
      <c r="O12" s="17">
        <v>0.129971126838231</v>
      </c>
      <c r="P12" s="17">
        <v>0.172346310343823</v>
      </c>
      <c r="Q12" s="17">
        <v>0.198770342530803</v>
      </c>
      <c r="R12" s="17"/>
      <c r="S12" s="17">
        <v>0.12962279296177301</v>
      </c>
      <c r="T12" s="17">
        <v>7.4743530185711907E-2</v>
      </c>
      <c r="U12" s="17">
        <v>0.16705196653547399</v>
      </c>
      <c r="V12" s="17">
        <v>0.16309834201404899</v>
      </c>
      <c r="W12" s="17">
        <v>0.240837051852965</v>
      </c>
      <c r="X12" s="17">
        <v>0.15992829206622799</v>
      </c>
      <c r="Y12" s="17">
        <v>0.11174348841791799</v>
      </c>
      <c r="Z12" s="17">
        <v>0.196972080977696</v>
      </c>
      <c r="AA12" s="17">
        <v>0.16665546673298401</v>
      </c>
      <c r="AB12" s="17">
        <v>0.12894827958863</v>
      </c>
      <c r="AC12" s="17">
        <v>0.16094128660622201</v>
      </c>
      <c r="AD12" s="17">
        <v>0.22118564662271201</v>
      </c>
      <c r="AE12" s="17"/>
      <c r="AF12" s="17">
        <v>0.12960642986548601</v>
      </c>
      <c r="AG12" s="17">
        <v>0.11517825915135101</v>
      </c>
      <c r="AH12" s="17">
        <v>0.141781446696358</v>
      </c>
      <c r="AI12" s="17">
        <v>0.24267377291671699</v>
      </c>
      <c r="AJ12" s="17">
        <v>0.19767962166785</v>
      </c>
      <c r="AK12" s="17"/>
      <c r="AL12" s="17">
        <v>0.15817882020476901</v>
      </c>
      <c r="AM12" s="17">
        <v>0.17397643278708899</v>
      </c>
      <c r="AN12" s="17">
        <v>0.113924752138097</v>
      </c>
      <c r="AO12" s="17">
        <v>0.12572418822494699</v>
      </c>
      <c r="AP12" s="17">
        <v>4.3042120535702902E-2</v>
      </c>
      <c r="AQ12" s="17"/>
      <c r="AR12" s="17">
        <v>0.18877989557704</v>
      </c>
      <c r="AS12" s="17"/>
      <c r="AT12" s="17">
        <v>0.14197695230884599</v>
      </c>
      <c r="AU12" s="17"/>
      <c r="AV12" s="17">
        <v>0.19099956019529399</v>
      </c>
      <c r="AW12" s="17"/>
      <c r="AX12" s="17">
        <v>0.207686729460728</v>
      </c>
      <c r="AY12" s="17">
        <v>0.123797250415914</v>
      </c>
      <c r="AZ12" s="17"/>
      <c r="BA12" s="17">
        <v>0.13963565662397301</v>
      </c>
      <c r="BB12" s="17">
        <v>0.15231290916948101</v>
      </c>
    </row>
    <row r="13" spans="2:54">
      <c r="B13" s="18" t="s">
        <v>220</v>
      </c>
      <c r="C13" s="19">
        <v>8.1397429389371903E-2</v>
      </c>
      <c r="D13" s="19">
        <v>9.5470667385441202E-2</v>
      </c>
      <c r="E13" s="19">
        <v>6.8409344190773297E-2</v>
      </c>
      <c r="F13" s="19"/>
      <c r="G13" s="19">
        <v>7.3133332699745895E-2</v>
      </c>
      <c r="H13" s="19">
        <v>9.18729174767655E-2</v>
      </c>
      <c r="I13" s="19">
        <v>5.0073885101284799E-2</v>
      </c>
      <c r="J13" s="19">
        <v>6.1759906277462598E-2</v>
      </c>
      <c r="K13" s="19">
        <v>8.2246239095541407E-2</v>
      </c>
      <c r="L13" s="19">
        <v>0.121799182354435</v>
      </c>
      <c r="M13" s="19"/>
      <c r="N13" s="19">
        <v>7.2245907917895702E-2</v>
      </c>
      <c r="O13" s="19">
        <v>8.0269537875559197E-2</v>
      </c>
      <c r="P13" s="19">
        <v>8.5300734981167803E-2</v>
      </c>
      <c r="Q13" s="19">
        <v>9.0318830583325904E-2</v>
      </c>
      <c r="R13" s="19"/>
      <c r="S13" s="19">
        <v>5.90417282166543E-2</v>
      </c>
      <c r="T13" s="19">
        <v>0.12672717073907</v>
      </c>
      <c r="U13" s="19">
        <v>6.7438358124836506E-2</v>
      </c>
      <c r="V13" s="19">
        <v>7.7529864820080105E-2</v>
      </c>
      <c r="W13" s="19">
        <v>5.2363003208068103E-2</v>
      </c>
      <c r="X13" s="19">
        <v>7.38193223243786E-2</v>
      </c>
      <c r="Y13" s="19">
        <v>9.5260716729500497E-2</v>
      </c>
      <c r="Z13" s="19">
        <v>0.13087009184999901</v>
      </c>
      <c r="AA13" s="19">
        <v>7.1661897525851198E-2</v>
      </c>
      <c r="AB13" s="19">
        <v>5.8705117864618003E-2</v>
      </c>
      <c r="AC13" s="19">
        <v>9.1875093960004997E-2</v>
      </c>
      <c r="AD13" s="19">
        <v>0.119822878878556</v>
      </c>
      <c r="AE13" s="19"/>
      <c r="AF13" s="19">
        <v>4.0449859567860597E-2</v>
      </c>
      <c r="AG13" s="19">
        <v>9.3515613210085197E-2</v>
      </c>
      <c r="AH13" s="19">
        <v>6.2702628866188506E-2</v>
      </c>
      <c r="AI13" s="19">
        <v>1.63574037655939E-2</v>
      </c>
      <c r="AJ13" s="19">
        <v>0.15368384061603599</v>
      </c>
      <c r="AK13" s="19"/>
      <c r="AL13" s="19">
        <v>0.115801566718744</v>
      </c>
      <c r="AM13" s="19">
        <v>0.10860264367896</v>
      </c>
      <c r="AN13" s="19">
        <v>4.0002948849826303E-2</v>
      </c>
      <c r="AO13" s="19">
        <v>5.3556605017405903E-2</v>
      </c>
      <c r="AP13" s="19">
        <v>4.1854653070385002E-2</v>
      </c>
      <c r="AQ13" s="19"/>
      <c r="AR13" s="19">
        <v>6.8690963036083394E-2</v>
      </c>
      <c r="AS13" s="19"/>
      <c r="AT13" s="19">
        <v>8.0593207185037805E-2</v>
      </c>
      <c r="AU13" s="19"/>
      <c r="AV13" s="19">
        <v>5.5332302091285999E-2</v>
      </c>
      <c r="AW13" s="19"/>
      <c r="AX13" s="19">
        <v>3.6128007473938302E-2</v>
      </c>
      <c r="AY13" s="19">
        <v>4.8535830168877497E-2</v>
      </c>
      <c r="AZ13" s="19"/>
      <c r="BA13" s="19">
        <v>0.12344193332048101</v>
      </c>
      <c r="BB13" s="19">
        <v>4.9891635246852799E-2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253</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1081</v>
      </c>
      <c r="D7" s="10">
        <v>517</v>
      </c>
      <c r="E7" s="10">
        <v>563</v>
      </c>
      <c r="F7" s="10"/>
      <c r="G7" s="10">
        <v>153</v>
      </c>
      <c r="H7" s="10">
        <v>185</v>
      </c>
      <c r="I7" s="10">
        <v>188</v>
      </c>
      <c r="J7" s="10">
        <v>151</v>
      </c>
      <c r="K7" s="10">
        <v>175</v>
      </c>
      <c r="L7" s="10">
        <v>229</v>
      </c>
      <c r="M7" s="10"/>
      <c r="N7" s="10">
        <v>316</v>
      </c>
      <c r="O7" s="10">
        <v>312</v>
      </c>
      <c r="P7" s="10">
        <v>182</v>
      </c>
      <c r="Q7" s="10">
        <v>267</v>
      </c>
      <c r="R7" s="10"/>
      <c r="S7" s="10">
        <v>166</v>
      </c>
      <c r="T7" s="10">
        <v>145</v>
      </c>
      <c r="U7" s="10">
        <v>102</v>
      </c>
      <c r="V7" s="10">
        <v>84</v>
      </c>
      <c r="W7" s="10">
        <v>69</v>
      </c>
      <c r="X7" s="10">
        <v>110</v>
      </c>
      <c r="Y7" s="10">
        <v>96</v>
      </c>
      <c r="Z7" s="10">
        <v>49</v>
      </c>
      <c r="AA7" s="10">
        <v>119</v>
      </c>
      <c r="AB7" s="10">
        <v>69</v>
      </c>
      <c r="AC7" s="10">
        <v>46</v>
      </c>
      <c r="AD7" s="10">
        <v>26</v>
      </c>
      <c r="AE7" s="10"/>
      <c r="AF7" s="10">
        <v>369</v>
      </c>
      <c r="AG7" s="10">
        <v>191</v>
      </c>
      <c r="AH7" s="10">
        <v>96</v>
      </c>
      <c r="AI7" s="10">
        <v>62</v>
      </c>
      <c r="AJ7" s="10">
        <v>176</v>
      </c>
      <c r="AK7" s="10"/>
      <c r="AL7" s="10">
        <v>263</v>
      </c>
      <c r="AM7" s="10">
        <v>242</v>
      </c>
      <c r="AN7" s="10">
        <v>271</v>
      </c>
      <c r="AO7" s="10">
        <v>123</v>
      </c>
      <c r="AP7" s="10">
        <v>25</v>
      </c>
      <c r="AQ7" s="10"/>
      <c r="AR7" s="10">
        <v>143</v>
      </c>
      <c r="AS7" s="10"/>
      <c r="AT7" s="10">
        <v>62</v>
      </c>
      <c r="AU7" s="10"/>
      <c r="AV7" s="10">
        <v>82</v>
      </c>
      <c r="AW7" s="10"/>
      <c r="AX7" s="10">
        <v>44</v>
      </c>
      <c r="AY7" s="10">
        <v>282</v>
      </c>
      <c r="AZ7" s="10"/>
      <c r="BA7" s="10">
        <v>350</v>
      </c>
      <c r="BB7" s="10">
        <v>453</v>
      </c>
    </row>
    <row r="8" spans="2:54" ht="30" customHeight="1">
      <c r="B8" s="11" t="s">
        <v>84</v>
      </c>
      <c r="C8" s="11">
        <v>1081</v>
      </c>
      <c r="D8" s="11">
        <v>522</v>
      </c>
      <c r="E8" s="11">
        <v>558</v>
      </c>
      <c r="F8" s="11"/>
      <c r="G8" s="11">
        <v>153</v>
      </c>
      <c r="H8" s="11">
        <v>180</v>
      </c>
      <c r="I8" s="11">
        <v>182</v>
      </c>
      <c r="J8" s="11">
        <v>191</v>
      </c>
      <c r="K8" s="11">
        <v>159</v>
      </c>
      <c r="L8" s="11">
        <v>215</v>
      </c>
      <c r="M8" s="11"/>
      <c r="N8" s="11">
        <v>285</v>
      </c>
      <c r="O8" s="11">
        <v>307</v>
      </c>
      <c r="P8" s="11">
        <v>212</v>
      </c>
      <c r="Q8" s="11">
        <v>273</v>
      </c>
      <c r="R8" s="11"/>
      <c r="S8" s="11">
        <v>164</v>
      </c>
      <c r="T8" s="11">
        <v>120</v>
      </c>
      <c r="U8" s="11">
        <v>86</v>
      </c>
      <c r="V8" s="11">
        <v>110</v>
      </c>
      <c r="W8" s="11">
        <v>71</v>
      </c>
      <c r="X8" s="11">
        <v>91</v>
      </c>
      <c r="Y8" s="11">
        <v>99</v>
      </c>
      <c r="Z8" s="11">
        <v>50</v>
      </c>
      <c r="AA8" s="11">
        <v>123</v>
      </c>
      <c r="AB8" s="11">
        <v>83</v>
      </c>
      <c r="AC8" s="11">
        <v>48</v>
      </c>
      <c r="AD8" s="11">
        <v>36</v>
      </c>
      <c r="AE8" s="11"/>
      <c r="AF8" s="11">
        <v>366</v>
      </c>
      <c r="AG8" s="11">
        <v>186</v>
      </c>
      <c r="AH8" s="11">
        <v>93</v>
      </c>
      <c r="AI8" s="11">
        <v>63</v>
      </c>
      <c r="AJ8" s="11">
        <v>179</v>
      </c>
      <c r="AK8" s="11"/>
      <c r="AL8" s="11">
        <v>272</v>
      </c>
      <c r="AM8" s="11">
        <v>251</v>
      </c>
      <c r="AN8" s="11">
        <v>266</v>
      </c>
      <c r="AO8" s="11">
        <v>116</v>
      </c>
      <c r="AP8" s="11">
        <v>20</v>
      </c>
      <c r="AQ8" s="11"/>
      <c r="AR8" s="11">
        <v>140</v>
      </c>
      <c r="AS8" s="11"/>
      <c r="AT8" s="11">
        <v>62</v>
      </c>
      <c r="AU8" s="11"/>
      <c r="AV8" s="11">
        <v>78</v>
      </c>
      <c r="AW8" s="11"/>
      <c r="AX8" s="11">
        <v>43</v>
      </c>
      <c r="AY8" s="11">
        <v>281</v>
      </c>
      <c r="AZ8" s="11"/>
      <c r="BA8" s="11">
        <v>347</v>
      </c>
      <c r="BB8" s="11">
        <v>452</v>
      </c>
    </row>
    <row r="9" spans="2:54">
      <c r="B9" s="18" t="s">
        <v>216</v>
      </c>
      <c r="C9" s="17">
        <v>0.176666972488738</v>
      </c>
      <c r="D9" s="17">
        <v>0.18775305511739299</v>
      </c>
      <c r="E9" s="17">
        <v>0.16665837975011999</v>
      </c>
      <c r="F9" s="17"/>
      <c r="G9" s="17">
        <v>0.24000376612591001</v>
      </c>
      <c r="H9" s="17">
        <v>0.21855899365152601</v>
      </c>
      <c r="I9" s="17">
        <v>0.13716558922347899</v>
      </c>
      <c r="J9" s="17">
        <v>0.16467762275846301</v>
      </c>
      <c r="K9" s="17">
        <v>0.157436925664282</v>
      </c>
      <c r="L9" s="17">
        <v>0.154849167220625</v>
      </c>
      <c r="M9" s="17"/>
      <c r="N9" s="17">
        <v>0.231253059111628</v>
      </c>
      <c r="O9" s="17">
        <v>0.16528493902166</v>
      </c>
      <c r="P9" s="17">
        <v>0.14537333247251599</v>
      </c>
      <c r="Q9" s="17">
        <v>0.151486783680016</v>
      </c>
      <c r="R9" s="17"/>
      <c r="S9" s="17">
        <v>0.29646194228960798</v>
      </c>
      <c r="T9" s="17">
        <v>0.17104704593311501</v>
      </c>
      <c r="U9" s="17">
        <v>0.129837734327576</v>
      </c>
      <c r="V9" s="17">
        <v>0.13076923970441601</v>
      </c>
      <c r="W9" s="17">
        <v>0.19765291262734</v>
      </c>
      <c r="X9" s="17">
        <v>0.17244850253579599</v>
      </c>
      <c r="Y9" s="17">
        <v>0.17811012905601101</v>
      </c>
      <c r="Z9" s="17">
        <v>0.11392886066284</v>
      </c>
      <c r="AA9" s="17">
        <v>0.18981540874710001</v>
      </c>
      <c r="AB9" s="17">
        <v>8.6236362826052806E-2</v>
      </c>
      <c r="AC9" s="17">
        <v>0.20696427793025801</v>
      </c>
      <c r="AD9" s="17">
        <v>7.9845593735562895E-2</v>
      </c>
      <c r="AE9" s="17"/>
      <c r="AF9" s="17">
        <v>0.22906607341808599</v>
      </c>
      <c r="AG9" s="17">
        <v>0.171005438460333</v>
      </c>
      <c r="AH9" s="17">
        <v>0.129756139691421</v>
      </c>
      <c r="AI9" s="17">
        <v>0.18468524097116701</v>
      </c>
      <c r="AJ9" s="17">
        <v>0.133778416587753</v>
      </c>
      <c r="AK9" s="17"/>
      <c r="AL9" s="17">
        <v>0.14709413409553701</v>
      </c>
      <c r="AM9" s="17">
        <v>0.16890957071002299</v>
      </c>
      <c r="AN9" s="17">
        <v>0.187974482400564</v>
      </c>
      <c r="AO9" s="17">
        <v>0.22511234240924299</v>
      </c>
      <c r="AP9" s="17">
        <v>0.39444869427157803</v>
      </c>
      <c r="AQ9" s="17"/>
      <c r="AR9" s="17">
        <v>0.32005231754164698</v>
      </c>
      <c r="AS9" s="17"/>
      <c r="AT9" s="17">
        <v>0.38723640665472098</v>
      </c>
      <c r="AU9" s="17"/>
      <c r="AV9" s="17">
        <v>0.34616815697221198</v>
      </c>
      <c r="AW9" s="17"/>
      <c r="AX9" s="17">
        <v>0.31532940010117599</v>
      </c>
      <c r="AY9" s="17">
        <v>0.24079223605942099</v>
      </c>
      <c r="AZ9" s="17"/>
      <c r="BA9" s="17">
        <v>0.16163619663992801</v>
      </c>
      <c r="BB9" s="17">
        <v>0.194785898839647</v>
      </c>
    </row>
    <row r="10" spans="2:54">
      <c r="B10" s="18" t="s">
        <v>217</v>
      </c>
      <c r="C10" s="17">
        <v>0.38930380565495598</v>
      </c>
      <c r="D10" s="17">
        <v>0.36363931108791903</v>
      </c>
      <c r="E10" s="17">
        <v>0.412074817721163</v>
      </c>
      <c r="F10" s="17"/>
      <c r="G10" s="17">
        <v>0.34118146467910998</v>
      </c>
      <c r="H10" s="17">
        <v>0.42689823236240698</v>
      </c>
      <c r="I10" s="17">
        <v>0.43428629294944798</v>
      </c>
      <c r="J10" s="17">
        <v>0.38461739258991101</v>
      </c>
      <c r="K10" s="17">
        <v>0.40958594699234402</v>
      </c>
      <c r="L10" s="17">
        <v>0.34336754506000999</v>
      </c>
      <c r="M10" s="17"/>
      <c r="N10" s="17">
        <v>0.36823411540020301</v>
      </c>
      <c r="O10" s="17">
        <v>0.38370522780852301</v>
      </c>
      <c r="P10" s="17">
        <v>0.41476572339638101</v>
      </c>
      <c r="Q10" s="17">
        <v>0.40326582932459998</v>
      </c>
      <c r="R10" s="17"/>
      <c r="S10" s="17">
        <v>0.32156562939032102</v>
      </c>
      <c r="T10" s="17">
        <v>0.38506440093859301</v>
      </c>
      <c r="U10" s="17">
        <v>0.40208767744462898</v>
      </c>
      <c r="V10" s="17">
        <v>0.40995544501506598</v>
      </c>
      <c r="W10" s="17">
        <v>0.33186215472300201</v>
      </c>
      <c r="X10" s="17">
        <v>0.36642783629769599</v>
      </c>
      <c r="Y10" s="17">
        <v>0.44018258554585898</v>
      </c>
      <c r="Z10" s="17">
        <v>0.45818429956052598</v>
      </c>
      <c r="AA10" s="17">
        <v>0.37287828055924799</v>
      </c>
      <c r="AB10" s="17">
        <v>0.48554177502314499</v>
      </c>
      <c r="AC10" s="17">
        <v>0.37333841810483398</v>
      </c>
      <c r="AD10" s="17">
        <v>0.408384886634789</v>
      </c>
      <c r="AE10" s="17"/>
      <c r="AF10" s="17">
        <v>0.45587225921031299</v>
      </c>
      <c r="AG10" s="17">
        <v>0.341002572602848</v>
      </c>
      <c r="AH10" s="17">
        <v>0.32849434915469</v>
      </c>
      <c r="AI10" s="17">
        <v>0.35628715224546298</v>
      </c>
      <c r="AJ10" s="17">
        <v>0.34710652256121699</v>
      </c>
      <c r="AK10" s="17"/>
      <c r="AL10" s="17">
        <v>0.388300514347869</v>
      </c>
      <c r="AM10" s="17">
        <v>0.37339614350366002</v>
      </c>
      <c r="AN10" s="17">
        <v>0.41484402018321498</v>
      </c>
      <c r="AO10" s="17">
        <v>0.401156707444425</v>
      </c>
      <c r="AP10" s="17">
        <v>0.39431886107483499</v>
      </c>
      <c r="AQ10" s="17"/>
      <c r="AR10" s="17">
        <v>0.32835257014776698</v>
      </c>
      <c r="AS10" s="17"/>
      <c r="AT10" s="17">
        <v>0.32824930394435298</v>
      </c>
      <c r="AU10" s="17"/>
      <c r="AV10" s="17">
        <v>0.31840442401355401</v>
      </c>
      <c r="AW10" s="17"/>
      <c r="AX10" s="17">
        <v>0.399257980657791</v>
      </c>
      <c r="AY10" s="17">
        <v>0.43016073647717101</v>
      </c>
      <c r="AZ10" s="17"/>
      <c r="BA10" s="17">
        <v>0.37456580939276901</v>
      </c>
      <c r="BB10" s="17">
        <v>0.40494809447452501</v>
      </c>
    </row>
    <row r="11" spans="2:54">
      <c r="B11" s="18" t="s">
        <v>218</v>
      </c>
      <c r="C11" s="17">
        <v>0.24352658775194899</v>
      </c>
      <c r="D11" s="17">
        <v>0.224753225741051</v>
      </c>
      <c r="E11" s="17">
        <v>0.26154901509731499</v>
      </c>
      <c r="F11" s="17"/>
      <c r="G11" s="17">
        <v>0.233970933533001</v>
      </c>
      <c r="H11" s="17">
        <v>0.14684757564175099</v>
      </c>
      <c r="I11" s="17">
        <v>0.200051191365925</v>
      </c>
      <c r="J11" s="17">
        <v>0.27444786700849999</v>
      </c>
      <c r="K11" s="17">
        <v>0.28586476150143197</v>
      </c>
      <c r="L11" s="17">
        <v>0.30897402754467901</v>
      </c>
      <c r="M11" s="17"/>
      <c r="N11" s="17">
        <v>0.263578211898578</v>
      </c>
      <c r="O11" s="17">
        <v>0.28912657256708202</v>
      </c>
      <c r="P11" s="17">
        <v>0.182247671622077</v>
      </c>
      <c r="Q11" s="17">
        <v>0.216137376294606</v>
      </c>
      <c r="R11" s="17"/>
      <c r="S11" s="17">
        <v>0.17751807789648899</v>
      </c>
      <c r="T11" s="17">
        <v>0.27021252463852502</v>
      </c>
      <c r="U11" s="17">
        <v>0.27603341263224901</v>
      </c>
      <c r="V11" s="17">
        <v>0.25400475144920898</v>
      </c>
      <c r="W11" s="17">
        <v>0.247793256002484</v>
      </c>
      <c r="X11" s="17">
        <v>0.26899227725570002</v>
      </c>
      <c r="Y11" s="17">
        <v>0.191682830914497</v>
      </c>
      <c r="Z11" s="17">
        <v>0.15078910405425</v>
      </c>
      <c r="AA11" s="17">
        <v>0.24544512184966299</v>
      </c>
      <c r="AB11" s="17">
        <v>0.30407525243456501</v>
      </c>
      <c r="AC11" s="17">
        <v>0.32782302388068801</v>
      </c>
      <c r="AD11" s="17">
        <v>0.283827905413856</v>
      </c>
      <c r="AE11" s="17"/>
      <c r="AF11" s="17">
        <v>0.17304022661665</v>
      </c>
      <c r="AG11" s="17">
        <v>0.30000339664874998</v>
      </c>
      <c r="AH11" s="17">
        <v>0.34810845358964898</v>
      </c>
      <c r="AI11" s="17">
        <v>0.27257736065487798</v>
      </c>
      <c r="AJ11" s="17">
        <v>0.231328775185692</v>
      </c>
      <c r="AK11" s="17"/>
      <c r="AL11" s="17">
        <v>0.23315306875483399</v>
      </c>
      <c r="AM11" s="17">
        <v>0.26738565563637501</v>
      </c>
      <c r="AN11" s="17">
        <v>0.26940674561190903</v>
      </c>
      <c r="AO11" s="17">
        <v>0.227807667780284</v>
      </c>
      <c r="AP11" s="17">
        <v>8.7827811529387206E-2</v>
      </c>
      <c r="AQ11" s="17"/>
      <c r="AR11" s="17">
        <v>0.14754988004568401</v>
      </c>
      <c r="AS11" s="17"/>
      <c r="AT11" s="17">
        <v>8.2113148395525401E-2</v>
      </c>
      <c r="AU11" s="17"/>
      <c r="AV11" s="17">
        <v>0.17731402114797701</v>
      </c>
      <c r="AW11" s="17"/>
      <c r="AX11" s="17">
        <v>0.13549359519207499</v>
      </c>
      <c r="AY11" s="17">
        <v>0.17912029240644101</v>
      </c>
      <c r="AZ11" s="17"/>
      <c r="BA11" s="17">
        <v>0.24664412891486001</v>
      </c>
      <c r="BB11" s="17">
        <v>0.23356960261231</v>
      </c>
    </row>
    <row r="12" spans="2:54">
      <c r="B12" s="18" t="s">
        <v>219</v>
      </c>
      <c r="C12" s="17">
        <v>0.13063292157275999</v>
      </c>
      <c r="D12" s="17">
        <v>0.145904544982672</v>
      </c>
      <c r="E12" s="17">
        <v>0.116622552709367</v>
      </c>
      <c r="F12" s="17"/>
      <c r="G12" s="17">
        <v>0.16008750095295801</v>
      </c>
      <c r="H12" s="17">
        <v>0.152820097975121</v>
      </c>
      <c r="I12" s="17">
        <v>0.19994416025770501</v>
      </c>
      <c r="J12" s="17">
        <v>0.14282432710148599</v>
      </c>
      <c r="K12" s="17">
        <v>5.7827677072708597E-2</v>
      </c>
      <c r="L12" s="17">
        <v>7.5615586706841403E-2</v>
      </c>
      <c r="M12" s="17"/>
      <c r="N12" s="17">
        <v>0.10377904214978</v>
      </c>
      <c r="O12" s="17">
        <v>0.10992021544349501</v>
      </c>
      <c r="P12" s="17">
        <v>0.183170761400583</v>
      </c>
      <c r="Q12" s="17">
        <v>0.14297308394951699</v>
      </c>
      <c r="R12" s="17"/>
      <c r="S12" s="17">
        <v>0.17369009262722299</v>
      </c>
      <c r="T12" s="17">
        <v>7.3567427314720601E-2</v>
      </c>
      <c r="U12" s="17">
        <v>0.13088004711988899</v>
      </c>
      <c r="V12" s="17">
        <v>0.148624871162438</v>
      </c>
      <c r="W12" s="17">
        <v>0.157960155436319</v>
      </c>
      <c r="X12" s="17">
        <v>0.127800019939669</v>
      </c>
      <c r="Y12" s="17">
        <v>0.136401160928841</v>
      </c>
      <c r="Z12" s="17">
        <v>0.17419343637513501</v>
      </c>
      <c r="AA12" s="17">
        <v>0.13467558679132099</v>
      </c>
      <c r="AB12" s="17">
        <v>5.5600006078569998E-2</v>
      </c>
      <c r="AC12" s="17">
        <v>7.2667118902487199E-2</v>
      </c>
      <c r="AD12" s="17">
        <v>0.183709178732159</v>
      </c>
      <c r="AE12" s="17"/>
      <c r="AF12" s="17">
        <v>0.121675496434121</v>
      </c>
      <c r="AG12" s="17">
        <v>0.123548194708462</v>
      </c>
      <c r="AH12" s="17">
        <v>0.156861173158658</v>
      </c>
      <c r="AI12" s="17">
        <v>0.17009284236289801</v>
      </c>
      <c r="AJ12" s="17">
        <v>0.148814220942837</v>
      </c>
      <c r="AK12" s="17"/>
      <c r="AL12" s="17">
        <v>0.12901713507836801</v>
      </c>
      <c r="AM12" s="17">
        <v>0.13032801195430799</v>
      </c>
      <c r="AN12" s="17">
        <v>0.10825550044592</v>
      </c>
      <c r="AO12" s="17">
        <v>0.119503845499117</v>
      </c>
      <c r="AP12" s="17">
        <v>0.1234046331242</v>
      </c>
      <c r="AQ12" s="17"/>
      <c r="AR12" s="17">
        <v>0.17479014334717799</v>
      </c>
      <c r="AS12" s="17"/>
      <c r="AT12" s="17">
        <v>0.15480016207472</v>
      </c>
      <c r="AU12" s="17"/>
      <c r="AV12" s="17">
        <v>0.148296330639442</v>
      </c>
      <c r="AW12" s="17"/>
      <c r="AX12" s="17">
        <v>0.134457853529907</v>
      </c>
      <c r="AY12" s="17">
        <v>0.120178327378474</v>
      </c>
      <c r="AZ12" s="17"/>
      <c r="BA12" s="17">
        <v>0.124859469292095</v>
      </c>
      <c r="BB12" s="17">
        <v>0.12827391381268899</v>
      </c>
    </row>
    <row r="13" spans="2:54">
      <c r="B13" s="18" t="s">
        <v>220</v>
      </c>
      <c r="C13" s="19">
        <v>5.9869712531597202E-2</v>
      </c>
      <c r="D13" s="19">
        <v>7.7949863070965894E-2</v>
      </c>
      <c r="E13" s="19">
        <v>4.30952347220354E-2</v>
      </c>
      <c r="F13" s="19"/>
      <c r="G13" s="19">
        <v>2.4756334709021399E-2</v>
      </c>
      <c r="H13" s="19">
        <v>5.4875100369194199E-2</v>
      </c>
      <c r="I13" s="19">
        <v>2.85527662034438E-2</v>
      </c>
      <c r="J13" s="19">
        <v>3.3432790541640001E-2</v>
      </c>
      <c r="K13" s="19">
        <v>8.92846887692334E-2</v>
      </c>
      <c r="L13" s="19">
        <v>0.117193673467845</v>
      </c>
      <c r="M13" s="19"/>
      <c r="N13" s="19">
        <v>3.3155571439810197E-2</v>
      </c>
      <c r="O13" s="19">
        <v>5.1963045159239898E-2</v>
      </c>
      <c r="P13" s="19">
        <v>7.44425111084418E-2</v>
      </c>
      <c r="Q13" s="19">
        <v>8.6136926751261195E-2</v>
      </c>
      <c r="R13" s="19"/>
      <c r="S13" s="19">
        <v>3.0764257796357899E-2</v>
      </c>
      <c r="T13" s="19">
        <v>0.100108601175047</v>
      </c>
      <c r="U13" s="19">
        <v>6.11611284756573E-2</v>
      </c>
      <c r="V13" s="19">
        <v>5.6645692668870803E-2</v>
      </c>
      <c r="W13" s="19">
        <v>6.47315212108555E-2</v>
      </c>
      <c r="X13" s="19">
        <v>6.4331363971138505E-2</v>
      </c>
      <c r="Y13" s="19">
        <v>5.3623293554791798E-2</v>
      </c>
      <c r="Z13" s="19">
        <v>0.102904299347249</v>
      </c>
      <c r="AA13" s="19">
        <v>5.7185602052667803E-2</v>
      </c>
      <c r="AB13" s="19">
        <v>6.8546603637666501E-2</v>
      </c>
      <c r="AC13" s="19">
        <v>1.9207161181732001E-2</v>
      </c>
      <c r="AD13" s="19">
        <v>4.4232435483632697E-2</v>
      </c>
      <c r="AE13" s="19"/>
      <c r="AF13" s="19">
        <v>2.0345944320829899E-2</v>
      </c>
      <c r="AG13" s="19">
        <v>6.4440397579606304E-2</v>
      </c>
      <c r="AH13" s="19">
        <v>3.6779884405582802E-2</v>
      </c>
      <c r="AI13" s="19">
        <v>1.63574037655939E-2</v>
      </c>
      <c r="AJ13" s="19">
        <v>0.13897206472250101</v>
      </c>
      <c r="AK13" s="19"/>
      <c r="AL13" s="19">
        <v>0.102435147723392</v>
      </c>
      <c r="AM13" s="19">
        <v>5.9980618195634397E-2</v>
      </c>
      <c r="AN13" s="19">
        <v>1.95192513583917E-2</v>
      </c>
      <c r="AO13" s="19">
        <v>2.6419436866931999E-2</v>
      </c>
      <c r="AP13" s="19">
        <v>0</v>
      </c>
      <c r="AQ13" s="19"/>
      <c r="AR13" s="19">
        <v>2.92550889177241E-2</v>
      </c>
      <c r="AS13" s="19"/>
      <c r="AT13" s="19">
        <v>4.7600978930679903E-2</v>
      </c>
      <c r="AU13" s="19"/>
      <c r="AV13" s="19">
        <v>9.8170672268151401E-3</v>
      </c>
      <c r="AW13" s="19"/>
      <c r="AX13" s="19">
        <v>1.5461170519050599E-2</v>
      </c>
      <c r="AY13" s="19">
        <v>2.9748407678492499E-2</v>
      </c>
      <c r="AZ13" s="19"/>
      <c r="BA13" s="19">
        <v>9.2294395760347703E-2</v>
      </c>
      <c r="BB13" s="19">
        <v>3.8422490260829702E-2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254</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1081</v>
      </c>
      <c r="D7" s="10">
        <v>517</v>
      </c>
      <c r="E7" s="10">
        <v>563</v>
      </c>
      <c r="F7" s="10"/>
      <c r="G7" s="10">
        <v>153</v>
      </c>
      <c r="H7" s="10">
        <v>185</v>
      </c>
      <c r="I7" s="10">
        <v>188</v>
      </c>
      <c r="J7" s="10">
        <v>151</v>
      </c>
      <c r="K7" s="10">
        <v>175</v>
      </c>
      <c r="L7" s="10">
        <v>229</v>
      </c>
      <c r="M7" s="10"/>
      <c r="N7" s="10">
        <v>316</v>
      </c>
      <c r="O7" s="10">
        <v>312</v>
      </c>
      <c r="P7" s="10">
        <v>182</v>
      </c>
      <c r="Q7" s="10">
        <v>267</v>
      </c>
      <c r="R7" s="10"/>
      <c r="S7" s="10">
        <v>166</v>
      </c>
      <c r="T7" s="10">
        <v>145</v>
      </c>
      <c r="U7" s="10">
        <v>102</v>
      </c>
      <c r="V7" s="10">
        <v>84</v>
      </c>
      <c r="W7" s="10">
        <v>69</v>
      </c>
      <c r="X7" s="10">
        <v>110</v>
      </c>
      <c r="Y7" s="10">
        <v>96</v>
      </c>
      <c r="Z7" s="10">
        <v>49</v>
      </c>
      <c r="AA7" s="10">
        <v>119</v>
      </c>
      <c r="AB7" s="10">
        <v>69</v>
      </c>
      <c r="AC7" s="10">
        <v>46</v>
      </c>
      <c r="AD7" s="10">
        <v>26</v>
      </c>
      <c r="AE7" s="10"/>
      <c r="AF7" s="10">
        <v>369</v>
      </c>
      <c r="AG7" s="10">
        <v>191</v>
      </c>
      <c r="AH7" s="10">
        <v>96</v>
      </c>
      <c r="AI7" s="10">
        <v>62</v>
      </c>
      <c r="AJ7" s="10">
        <v>176</v>
      </c>
      <c r="AK7" s="10"/>
      <c r="AL7" s="10">
        <v>263</v>
      </c>
      <c r="AM7" s="10">
        <v>242</v>
      </c>
      <c r="AN7" s="10">
        <v>271</v>
      </c>
      <c r="AO7" s="10">
        <v>123</v>
      </c>
      <c r="AP7" s="10">
        <v>25</v>
      </c>
      <c r="AQ7" s="10"/>
      <c r="AR7" s="10">
        <v>143</v>
      </c>
      <c r="AS7" s="10"/>
      <c r="AT7" s="10">
        <v>62</v>
      </c>
      <c r="AU7" s="10"/>
      <c r="AV7" s="10">
        <v>82</v>
      </c>
      <c r="AW7" s="10"/>
      <c r="AX7" s="10">
        <v>44</v>
      </c>
      <c r="AY7" s="10">
        <v>282</v>
      </c>
      <c r="AZ7" s="10"/>
      <c r="BA7" s="10">
        <v>350</v>
      </c>
      <c r="BB7" s="10">
        <v>453</v>
      </c>
    </row>
    <row r="8" spans="2:54" ht="30" customHeight="1">
      <c r="B8" s="11" t="s">
        <v>84</v>
      </c>
      <c r="C8" s="11">
        <v>1081</v>
      </c>
      <c r="D8" s="11">
        <v>522</v>
      </c>
      <c r="E8" s="11">
        <v>558</v>
      </c>
      <c r="F8" s="11"/>
      <c r="G8" s="11">
        <v>153</v>
      </c>
      <c r="H8" s="11">
        <v>180</v>
      </c>
      <c r="I8" s="11">
        <v>182</v>
      </c>
      <c r="J8" s="11">
        <v>191</v>
      </c>
      <c r="K8" s="11">
        <v>159</v>
      </c>
      <c r="L8" s="11">
        <v>215</v>
      </c>
      <c r="M8" s="11"/>
      <c r="N8" s="11">
        <v>285</v>
      </c>
      <c r="O8" s="11">
        <v>307</v>
      </c>
      <c r="P8" s="11">
        <v>212</v>
      </c>
      <c r="Q8" s="11">
        <v>273</v>
      </c>
      <c r="R8" s="11"/>
      <c r="S8" s="11">
        <v>164</v>
      </c>
      <c r="T8" s="11">
        <v>120</v>
      </c>
      <c r="U8" s="11">
        <v>86</v>
      </c>
      <c r="V8" s="11">
        <v>110</v>
      </c>
      <c r="W8" s="11">
        <v>71</v>
      </c>
      <c r="X8" s="11">
        <v>91</v>
      </c>
      <c r="Y8" s="11">
        <v>99</v>
      </c>
      <c r="Z8" s="11">
        <v>50</v>
      </c>
      <c r="AA8" s="11">
        <v>123</v>
      </c>
      <c r="AB8" s="11">
        <v>83</v>
      </c>
      <c r="AC8" s="11">
        <v>48</v>
      </c>
      <c r="AD8" s="11">
        <v>36</v>
      </c>
      <c r="AE8" s="11"/>
      <c r="AF8" s="11">
        <v>366</v>
      </c>
      <c r="AG8" s="11">
        <v>186</v>
      </c>
      <c r="AH8" s="11">
        <v>93</v>
      </c>
      <c r="AI8" s="11">
        <v>63</v>
      </c>
      <c r="AJ8" s="11">
        <v>179</v>
      </c>
      <c r="AK8" s="11"/>
      <c r="AL8" s="11">
        <v>272</v>
      </c>
      <c r="AM8" s="11">
        <v>251</v>
      </c>
      <c r="AN8" s="11">
        <v>266</v>
      </c>
      <c r="AO8" s="11">
        <v>116</v>
      </c>
      <c r="AP8" s="11">
        <v>20</v>
      </c>
      <c r="AQ8" s="11"/>
      <c r="AR8" s="11">
        <v>140</v>
      </c>
      <c r="AS8" s="11"/>
      <c r="AT8" s="11">
        <v>62</v>
      </c>
      <c r="AU8" s="11"/>
      <c r="AV8" s="11">
        <v>78</v>
      </c>
      <c r="AW8" s="11"/>
      <c r="AX8" s="11">
        <v>43</v>
      </c>
      <c r="AY8" s="11">
        <v>281</v>
      </c>
      <c r="AZ8" s="11"/>
      <c r="BA8" s="11">
        <v>347</v>
      </c>
      <c r="BB8" s="11">
        <v>452</v>
      </c>
    </row>
    <row r="9" spans="2:54">
      <c r="B9" s="18" t="s">
        <v>216</v>
      </c>
      <c r="C9" s="17">
        <v>6.9998106993398507E-2</v>
      </c>
      <c r="D9" s="17">
        <v>9.5328995127965097E-2</v>
      </c>
      <c r="E9" s="17">
        <v>4.6469045812668197E-2</v>
      </c>
      <c r="F9" s="17"/>
      <c r="G9" s="17">
        <v>9.9452200601995694E-2</v>
      </c>
      <c r="H9" s="17">
        <v>0.120142698483824</v>
      </c>
      <c r="I9" s="17">
        <v>7.6681980580786693E-2</v>
      </c>
      <c r="J9" s="17">
        <v>7.92239028243997E-2</v>
      </c>
      <c r="K9" s="17">
        <v>2.4248238458159401E-2</v>
      </c>
      <c r="L9" s="17">
        <v>2.72042692584442E-2</v>
      </c>
      <c r="M9" s="17"/>
      <c r="N9" s="17">
        <v>9.3925127093853505E-2</v>
      </c>
      <c r="O9" s="17">
        <v>6.5102368780976499E-2</v>
      </c>
      <c r="P9" s="17">
        <v>5.5365080247443299E-2</v>
      </c>
      <c r="Q9" s="17">
        <v>5.7844088304314797E-2</v>
      </c>
      <c r="R9" s="17"/>
      <c r="S9" s="17">
        <v>0.167461054336172</v>
      </c>
      <c r="T9" s="17">
        <v>5.3154118754044598E-2</v>
      </c>
      <c r="U9" s="17">
        <v>2.4351990271299001E-2</v>
      </c>
      <c r="V9" s="17">
        <v>5.6919971144276299E-2</v>
      </c>
      <c r="W9" s="17">
        <v>5.2497187944136901E-2</v>
      </c>
      <c r="X9" s="17">
        <v>5.15651458275488E-2</v>
      </c>
      <c r="Y9" s="17">
        <v>7.3444351576766903E-2</v>
      </c>
      <c r="Z9" s="17">
        <v>3.5854415849734499E-2</v>
      </c>
      <c r="AA9" s="17">
        <v>6.3475569813662203E-2</v>
      </c>
      <c r="AB9" s="17">
        <v>2.7803710892734802E-2</v>
      </c>
      <c r="AC9" s="17">
        <v>6.4755457410298201E-2</v>
      </c>
      <c r="AD9" s="17">
        <v>7.9339730384792501E-2</v>
      </c>
      <c r="AE9" s="17"/>
      <c r="AF9" s="17">
        <v>0.10695358758625</v>
      </c>
      <c r="AG9" s="17">
        <v>5.2091773624978202E-2</v>
      </c>
      <c r="AH9" s="17">
        <v>7.7207273275486599E-2</v>
      </c>
      <c r="AI9" s="17">
        <v>6.3072231428563899E-2</v>
      </c>
      <c r="AJ9" s="17">
        <v>4.4410970103955998E-2</v>
      </c>
      <c r="AK9" s="17"/>
      <c r="AL9" s="17">
        <v>5.4517644909740197E-2</v>
      </c>
      <c r="AM9" s="17">
        <v>3.6097713815523597E-2</v>
      </c>
      <c r="AN9" s="17">
        <v>6.8365128492742996E-2</v>
      </c>
      <c r="AO9" s="17">
        <v>0.15161802262958299</v>
      </c>
      <c r="AP9" s="17">
        <v>0.37546700945928702</v>
      </c>
      <c r="AQ9" s="17"/>
      <c r="AR9" s="17">
        <v>0.151659026142136</v>
      </c>
      <c r="AS9" s="17"/>
      <c r="AT9" s="17">
        <v>0.24707190681234001</v>
      </c>
      <c r="AU9" s="17"/>
      <c r="AV9" s="17">
        <v>0.184739377195623</v>
      </c>
      <c r="AW9" s="17"/>
      <c r="AX9" s="17">
        <v>9.9634085603089007E-2</v>
      </c>
      <c r="AY9" s="17">
        <v>0.114217391003018</v>
      </c>
      <c r="AZ9" s="17"/>
      <c r="BA9" s="17">
        <v>6.2164626819021102E-2</v>
      </c>
      <c r="BB9" s="17">
        <v>8.3577065611101106E-2</v>
      </c>
    </row>
    <row r="10" spans="2:54">
      <c r="B10" s="18" t="s">
        <v>217</v>
      </c>
      <c r="C10" s="17">
        <v>0.203888019180272</v>
      </c>
      <c r="D10" s="17">
        <v>0.19698857301703901</v>
      </c>
      <c r="E10" s="17">
        <v>0.20875934148830599</v>
      </c>
      <c r="F10" s="17"/>
      <c r="G10" s="17">
        <v>0.27092275174054598</v>
      </c>
      <c r="H10" s="17">
        <v>0.28310776502157098</v>
      </c>
      <c r="I10" s="17">
        <v>0.210962627428192</v>
      </c>
      <c r="J10" s="17">
        <v>0.22643677583029001</v>
      </c>
      <c r="K10" s="17">
        <v>0.165029610990613</v>
      </c>
      <c r="L10" s="17">
        <v>9.2838931867541302E-2</v>
      </c>
      <c r="M10" s="17"/>
      <c r="N10" s="17">
        <v>0.249267652671565</v>
      </c>
      <c r="O10" s="17">
        <v>0.16934129379309901</v>
      </c>
      <c r="P10" s="17">
        <v>0.22620218024442401</v>
      </c>
      <c r="Q10" s="17">
        <v>0.17737325328686801</v>
      </c>
      <c r="R10" s="17"/>
      <c r="S10" s="17">
        <v>0.28647574568722101</v>
      </c>
      <c r="T10" s="17">
        <v>0.104401234254846</v>
      </c>
      <c r="U10" s="17">
        <v>0.143812923577115</v>
      </c>
      <c r="V10" s="17">
        <v>0.20831671779872499</v>
      </c>
      <c r="W10" s="17">
        <v>0.17718736642980301</v>
      </c>
      <c r="X10" s="17">
        <v>0.202645816177877</v>
      </c>
      <c r="Y10" s="17">
        <v>0.211019238948781</v>
      </c>
      <c r="Z10" s="17">
        <v>0.156669768122428</v>
      </c>
      <c r="AA10" s="17">
        <v>0.28960280566314101</v>
      </c>
      <c r="AB10" s="17">
        <v>0.221810511436521</v>
      </c>
      <c r="AC10" s="17">
        <v>0.108919153284414</v>
      </c>
      <c r="AD10" s="17">
        <v>0.18429687541079401</v>
      </c>
      <c r="AE10" s="17"/>
      <c r="AF10" s="17">
        <v>0.363253692309842</v>
      </c>
      <c r="AG10" s="17">
        <v>0.11985931322790901</v>
      </c>
      <c r="AH10" s="17">
        <v>0.146655868094304</v>
      </c>
      <c r="AI10" s="17">
        <v>0.152699001757232</v>
      </c>
      <c r="AJ10" s="17">
        <v>7.3309462770017306E-2</v>
      </c>
      <c r="AK10" s="17"/>
      <c r="AL10" s="17">
        <v>0.15467177823231801</v>
      </c>
      <c r="AM10" s="17">
        <v>0.18832450321170699</v>
      </c>
      <c r="AN10" s="17">
        <v>0.26790846676299501</v>
      </c>
      <c r="AO10" s="17">
        <v>0.27049092975161099</v>
      </c>
      <c r="AP10" s="17">
        <v>0.115579027489273</v>
      </c>
      <c r="AQ10" s="17"/>
      <c r="AR10" s="17">
        <v>0.292092552632716</v>
      </c>
      <c r="AS10" s="17"/>
      <c r="AT10" s="17">
        <v>0.31074728463974899</v>
      </c>
      <c r="AU10" s="17"/>
      <c r="AV10" s="17">
        <v>0.22749350799242901</v>
      </c>
      <c r="AW10" s="17"/>
      <c r="AX10" s="17">
        <v>0.32523467519063098</v>
      </c>
      <c r="AY10" s="17">
        <v>0.345688486129971</v>
      </c>
      <c r="AZ10" s="17"/>
      <c r="BA10" s="17">
        <v>0.11918083200334099</v>
      </c>
      <c r="BB10" s="17">
        <v>0.24630123880000501</v>
      </c>
    </row>
    <row r="11" spans="2:54">
      <c r="B11" s="18" t="s">
        <v>218</v>
      </c>
      <c r="C11" s="17">
        <v>0.26156467268258998</v>
      </c>
      <c r="D11" s="17">
        <v>0.26909379179284298</v>
      </c>
      <c r="E11" s="17">
        <v>0.25504744414852598</v>
      </c>
      <c r="F11" s="17"/>
      <c r="G11" s="17">
        <v>0.224142313432522</v>
      </c>
      <c r="H11" s="17">
        <v>0.203469376649281</v>
      </c>
      <c r="I11" s="17">
        <v>0.25355504094521403</v>
      </c>
      <c r="J11" s="17">
        <v>0.25902319514896299</v>
      </c>
      <c r="K11" s="17">
        <v>0.29762895675305701</v>
      </c>
      <c r="L11" s="17">
        <v>0.31902118605867202</v>
      </c>
      <c r="M11" s="17"/>
      <c r="N11" s="17">
        <v>0.23657042116115301</v>
      </c>
      <c r="O11" s="17">
        <v>0.308268937083784</v>
      </c>
      <c r="P11" s="17">
        <v>0.25124759271734798</v>
      </c>
      <c r="Q11" s="17">
        <v>0.244150900210517</v>
      </c>
      <c r="R11" s="17"/>
      <c r="S11" s="17">
        <v>0.21372214411809101</v>
      </c>
      <c r="T11" s="17">
        <v>0.35445112816336999</v>
      </c>
      <c r="U11" s="17">
        <v>0.29424880772620099</v>
      </c>
      <c r="V11" s="17">
        <v>0.26026840284126002</v>
      </c>
      <c r="W11" s="17">
        <v>0.201311454939401</v>
      </c>
      <c r="X11" s="17">
        <v>0.29797248549553501</v>
      </c>
      <c r="Y11" s="17">
        <v>0.234348306819228</v>
      </c>
      <c r="Z11" s="17">
        <v>0.30316463247368902</v>
      </c>
      <c r="AA11" s="17">
        <v>0.21802646382494101</v>
      </c>
      <c r="AB11" s="17">
        <v>0.28508413568479202</v>
      </c>
      <c r="AC11" s="17">
        <v>0.29635779236101401</v>
      </c>
      <c r="AD11" s="17">
        <v>0.18618580474883401</v>
      </c>
      <c r="AE11" s="17"/>
      <c r="AF11" s="17">
        <v>0.27265306480982698</v>
      </c>
      <c r="AG11" s="17">
        <v>0.23397963229544799</v>
      </c>
      <c r="AH11" s="17">
        <v>0.38385562521589101</v>
      </c>
      <c r="AI11" s="17">
        <v>0.24638087587903701</v>
      </c>
      <c r="AJ11" s="17">
        <v>0.182728009521921</v>
      </c>
      <c r="AK11" s="17"/>
      <c r="AL11" s="17">
        <v>0.27860150423228702</v>
      </c>
      <c r="AM11" s="17">
        <v>0.24023624505430499</v>
      </c>
      <c r="AN11" s="17">
        <v>0.27282209455872303</v>
      </c>
      <c r="AO11" s="17">
        <v>0.22850382106332301</v>
      </c>
      <c r="AP11" s="17">
        <v>0.297947579004045</v>
      </c>
      <c r="AQ11" s="17"/>
      <c r="AR11" s="17">
        <v>0.217008488173589</v>
      </c>
      <c r="AS11" s="17"/>
      <c r="AT11" s="17">
        <v>0.10358440572687901</v>
      </c>
      <c r="AU11" s="17"/>
      <c r="AV11" s="17">
        <v>0.27210387582234502</v>
      </c>
      <c r="AW11" s="17"/>
      <c r="AX11" s="17">
        <v>0.150258543234596</v>
      </c>
      <c r="AY11" s="17">
        <v>0.29575857738470901</v>
      </c>
      <c r="AZ11" s="17"/>
      <c r="BA11" s="17">
        <v>0.23072686522869801</v>
      </c>
      <c r="BB11" s="17">
        <v>0.270403446808545</v>
      </c>
    </row>
    <row r="12" spans="2:54">
      <c r="B12" s="18" t="s">
        <v>219</v>
      </c>
      <c r="C12" s="17">
        <v>0.31371214817141502</v>
      </c>
      <c r="D12" s="17">
        <v>0.279755176028048</v>
      </c>
      <c r="E12" s="17">
        <v>0.34606002175312001</v>
      </c>
      <c r="F12" s="17"/>
      <c r="G12" s="17">
        <v>0.297710694233631</v>
      </c>
      <c r="H12" s="17">
        <v>0.28224874849821302</v>
      </c>
      <c r="I12" s="17">
        <v>0.35445198821393697</v>
      </c>
      <c r="J12" s="17">
        <v>0.29044657515217598</v>
      </c>
      <c r="K12" s="17">
        <v>0.30511300175621398</v>
      </c>
      <c r="L12" s="17">
        <v>0.34391392519761499</v>
      </c>
      <c r="M12" s="17"/>
      <c r="N12" s="17">
        <v>0.29626757509686802</v>
      </c>
      <c r="O12" s="17">
        <v>0.31219781666278801</v>
      </c>
      <c r="P12" s="17">
        <v>0.34319992066417598</v>
      </c>
      <c r="Q12" s="17">
        <v>0.312405466578695</v>
      </c>
      <c r="R12" s="17"/>
      <c r="S12" s="17">
        <v>0.237058666487168</v>
      </c>
      <c r="T12" s="17">
        <v>0.28147497499546098</v>
      </c>
      <c r="U12" s="17">
        <v>0.35747741820335299</v>
      </c>
      <c r="V12" s="17">
        <v>0.282095804654309</v>
      </c>
      <c r="W12" s="17">
        <v>0.40475227283706899</v>
      </c>
      <c r="X12" s="17">
        <v>0.34493872429364703</v>
      </c>
      <c r="Y12" s="17">
        <v>0.34843040453018498</v>
      </c>
      <c r="Z12" s="17">
        <v>0.31015223601004699</v>
      </c>
      <c r="AA12" s="17">
        <v>0.325680954462091</v>
      </c>
      <c r="AB12" s="17">
        <v>0.350605378838177</v>
      </c>
      <c r="AC12" s="17">
        <v>0.29555723872157103</v>
      </c>
      <c r="AD12" s="17">
        <v>0.309090543117292</v>
      </c>
      <c r="AE12" s="17"/>
      <c r="AF12" s="17">
        <v>0.20183377866925001</v>
      </c>
      <c r="AG12" s="17">
        <v>0.39508233186360803</v>
      </c>
      <c r="AH12" s="17">
        <v>0.29491808019773103</v>
      </c>
      <c r="AI12" s="17">
        <v>0.46034014839350101</v>
      </c>
      <c r="AJ12" s="17">
        <v>0.39034973853502097</v>
      </c>
      <c r="AK12" s="17"/>
      <c r="AL12" s="17">
        <v>0.31812572350764501</v>
      </c>
      <c r="AM12" s="17">
        <v>0.36131952118723298</v>
      </c>
      <c r="AN12" s="17">
        <v>0.28065485665673301</v>
      </c>
      <c r="AO12" s="17">
        <v>0.264278694163884</v>
      </c>
      <c r="AP12" s="17">
        <v>0.169151730977009</v>
      </c>
      <c r="AQ12" s="17"/>
      <c r="AR12" s="17">
        <v>0.235480434981024</v>
      </c>
      <c r="AS12" s="17"/>
      <c r="AT12" s="17">
        <v>0.251907423593974</v>
      </c>
      <c r="AU12" s="17"/>
      <c r="AV12" s="17">
        <v>0.22883103336619801</v>
      </c>
      <c r="AW12" s="17"/>
      <c r="AX12" s="17">
        <v>0.36480709008871598</v>
      </c>
      <c r="AY12" s="17">
        <v>0.18841388289189201</v>
      </c>
      <c r="AZ12" s="17"/>
      <c r="BA12" s="17">
        <v>0.35249785255045801</v>
      </c>
      <c r="BB12" s="17">
        <v>0.29773230100526799</v>
      </c>
    </row>
    <row r="13" spans="2:54">
      <c r="B13" s="18" t="s">
        <v>220</v>
      </c>
      <c r="C13" s="19">
        <v>0.150837052972325</v>
      </c>
      <c r="D13" s="19">
        <v>0.158833464034105</v>
      </c>
      <c r="E13" s="19">
        <v>0.14366414679737999</v>
      </c>
      <c r="F13" s="19"/>
      <c r="G13" s="19">
        <v>0.107772039991305</v>
      </c>
      <c r="H13" s="19">
        <v>0.111031411347111</v>
      </c>
      <c r="I13" s="19">
        <v>0.10434836283187</v>
      </c>
      <c r="J13" s="19">
        <v>0.14486955104417101</v>
      </c>
      <c r="K13" s="19">
        <v>0.207980192041956</v>
      </c>
      <c r="L13" s="19">
        <v>0.217021687617727</v>
      </c>
      <c r="M13" s="19"/>
      <c r="N13" s="19">
        <v>0.12396922397656</v>
      </c>
      <c r="O13" s="19">
        <v>0.14508958367935301</v>
      </c>
      <c r="P13" s="19">
        <v>0.123985226126609</v>
      </c>
      <c r="Q13" s="19">
        <v>0.20822629161960499</v>
      </c>
      <c r="R13" s="19"/>
      <c r="S13" s="19">
        <v>9.5282389371348794E-2</v>
      </c>
      <c r="T13" s="19">
        <v>0.206518543832278</v>
      </c>
      <c r="U13" s="19">
        <v>0.18010886022203201</v>
      </c>
      <c r="V13" s="19">
        <v>0.192399103561431</v>
      </c>
      <c r="W13" s="19">
        <v>0.164251717849591</v>
      </c>
      <c r="X13" s="19">
        <v>0.102877828205392</v>
      </c>
      <c r="Y13" s="19">
        <v>0.13275769812503899</v>
      </c>
      <c r="Z13" s="19">
        <v>0.19415894754410201</v>
      </c>
      <c r="AA13" s="19">
        <v>0.10321420623616499</v>
      </c>
      <c r="AB13" s="19">
        <v>0.11469626314777399</v>
      </c>
      <c r="AC13" s="19">
        <v>0.23441035822270201</v>
      </c>
      <c r="AD13" s="19">
        <v>0.24108704633828701</v>
      </c>
      <c r="AE13" s="19"/>
      <c r="AF13" s="19">
        <v>5.5305876624830802E-2</v>
      </c>
      <c r="AG13" s="19">
        <v>0.19898694898805699</v>
      </c>
      <c r="AH13" s="19">
        <v>9.7363153216587006E-2</v>
      </c>
      <c r="AI13" s="19">
        <v>7.7507742541665994E-2</v>
      </c>
      <c r="AJ13" s="19">
        <v>0.30920181906908401</v>
      </c>
      <c r="AK13" s="19"/>
      <c r="AL13" s="19">
        <v>0.19408334911800901</v>
      </c>
      <c r="AM13" s="19">
        <v>0.17402201673123099</v>
      </c>
      <c r="AN13" s="19">
        <v>0.110249453528806</v>
      </c>
      <c r="AO13" s="19">
        <v>8.5108532391597505E-2</v>
      </c>
      <c r="AP13" s="19">
        <v>4.1854653070385002E-2</v>
      </c>
      <c r="AQ13" s="19"/>
      <c r="AR13" s="19">
        <v>0.103759498070535</v>
      </c>
      <c r="AS13" s="19"/>
      <c r="AT13" s="19">
        <v>8.6688979227057997E-2</v>
      </c>
      <c r="AU13" s="19"/>
      <c r="AV13" s="19">
        <v>8.6832205623404907E-2</v>
      </c>
      <c r="AW13" s="19"/>
      <c r="AX13" s="19">
        <v>6.00656058829682E-2</v>
      </c>
      <c r="AY13" s="19">
        <v>5.5921662590410003E-2</v>
      </c>
      <c r="AZ13" s="19"/>
      <c r="BA13" s="19">
        <v>0.23542982339848101</v>
      </c>
      <c r="BB13" s="19">
        <v>0.10198594777507999</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116</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c r="B9" s="18" t="s">
        <v>117</v>
      </c>
      <c r="C9" s="17">
        <v>0.45507316705557199</v>
      </c>
      <c r="D9" s="17">
        <v>0.48314115687370102</v>
      </c>
      <c r="E9" s="17">
        <v>0.429305958581993</v>
      </c>
      <c r="F9" s="17"/>
      <c r="G9" s="17">
        <v>0.39650707122868101</v>
      </c>
      <c r="H9" s="17">
        <v>0.45672962513251297</v>
      </c>
      <c r="I9" s="17">
        <v>0.437518754103217</v>
      </c>
      <c r="J9" s="17">
        <v>0.49134034803405802</v>
      </c>
      <c r="K9" s="17">
        <v>0.46485434112097201</v>
      </c>
      <c r="L9" s="17">
        <v>0.47017142915979498</v>
      </c>
      <c r="M9" s="17"/>
      <c r="N9" s="17">
        <v>0.51248867268022302</v>
      </c>
      <c r="O9" s="17">
        <v>0.46920997692074901</v>
      </c>
      <c r="P9" s="17">
        <v>0.40876396673787502</v>
      </c>
      <c r="Q9" s="17">
        <v>0.41491706562122299</v>
      </c>
      <c r="R9" s="17"/>
      <c r="S9" s="17">
        <v>0.53066341332759803</v>
      </c>
      <c r="T9" s="17">
        <v>0.46066240660090402</v>
      </c>
      <c r="U9" s="17">
        <v>0.46800578838742202</v>
      </c>
      <c r="V9" s="17">
        <v>0.37419809665676201</v>
      </c>
      <c r="W9" s="17">
        <v>0.41451313970699399</v>
      </c>
      <c r="X9" s="17">
        <v>0.45331486563752699</v>
      </c>
      <c r="Y9" s="17">
        <v>0.44054183408765302</v>
      </c>
      <c r="Z9" s="17">
        <v>0.36908140943343098</v>
      </c>
      <c r="AA9" s="17">
        <v>0.45146546986854802</v>
      </c>
      <c r="AB9" s="17">
        <v>0.50457443904358501</v>
      </c>
      <c r="AC9" s="17">
        <v>0.43585572757527002</v>
      </c>
      <c r="AD9" s="17">
        <v>0.43605988402927798</v>
      </c>
      <c r="AE9" s="17"/>
      <c r="AF9" s="17">
        <v>0.51494433526434003</v>
      </c>
      <c r="AG9" s="17">
        <v>0.51168923081210904</v>
      </c>
      <c r="AH9" s="17">
        <v>0.46500553592124499</v>
      </c>
      <c r="AI9" s="17">
        <v>0.36798112691298601</v>
      </c>
      <c r="AJ9" s="17">
        <v>0.38406595600453303</v>
      </c>
      <c r="AK9" s="17"/>
      <c r="AL9" s="17">
        <v>0.43548342021238601</v>
      </c>
      <c r="AM9" s="17">
        <v>0.39080461432932401</v>
      </c>
      <c r="AN9" s="17">
        <v>0.49987599996480497</v>
      </c>
      <c r="AO9" s="17">
        <v>0.56322902314894197</v>
      </c>
      <c r="AP9" s="17">
        <v>0.37692472890226397</v>
      </c>
      <c r="AQ9" s="17"/>
      <c r="AR9" s="17">
        <v>0.474878619595827</v>
      </c>
      <c r="AS9" s="17"/>
      <c r="AT9" s="17">
        <v>0.49405006864123702</v>
      </c>
      <c r="AU9" s="17"/>
      <c r="AV9" s="17">
        <v>0.47339138847416401</v>
      </c>
      <c r="AW9" s="17"/>
      <c r="AX9" s="17">
        <v>0.59709816320897102</v>
      </c>
      <c r="AY9" s="17">
        <v>0.46962364640328502</v>
      </c>
      <c r="AZ9" s="17"/>
      <c r="BA9" s="17">
        <v>0.453391943322345</v>
      </c>
      <c r="BB9" s="17">
        <v>0.48530540869747701</v>
      </c>
    </row>
    <row r="10" spans="2:54" ht="28.9">
      <c r="B10" s="18" t="s">
        <v>118</v>
      </c>
      <c r="C10" s="17">
        <v>0.44797085017844401</v>
      </c>
      <c r="D10" s="17">
        <v>0.43362322362494998</v>
      </c>
      <c r="E10" s="17">
        <v>0.46161413608416901</v>
      </c>
      <c r="F10" s="17"/>
      <c r="G10" s="17">
        <v>0.47883092393457399</v>
      </c>
      <c r="H10" s="17">
        <v>0.429258000212207</v>
      </c>
      <c r="I10" s="17">
        <v>0.45092416347874598</v>
      </c>
      <c r="J10" s="17">
        <v>0.40965421894200399</v>
      </c>
      <c r="K10" s="17">
        <v>0.47230524930985401</v>
      </c>
      <c r="L10" s="17">
        <v>0.45572537887897702</v>
      </c>
      <c r="M10" s="17"/>
      <c r="N10" s="17">
        <v>0.41310710923379901</v>
      </c>
      <c r="O10" s="17">
        <v>0.44346302952262801</v>
      </c>
      <c r="P10" s="17">
        <v>0.48754414717431799</v>
      </c>
      <c r="Q10" s="17">
        <v>0.45785807410285301</v>
      </c>
      <c r="R10" s="17"/>
      <c r="S10" s="17">
        <v>0.37237484694566703</v>
      </c>
      <c r="T10" s="17">
        <v>0.467048533883415</v>
      </c>
      <c r="U10" s="17">
        <v>0.470498900833905</v>
      </c>
      <c r="V10" s="17">
        <v>0.488956831865137</v>
      </c>
      <c r="W10" s="17">
        <v>0.49155685289245898</v>
      </c>
      <c r="X10" s="17">
        <v>0.44504908020605199</v>
      </c>
      <c r="Y10" s="17">
        <v>0.439290093612412</v>
      </c>
      <c r="Z10" s="17">
        <v>0.53851452289791502</v>
      </c>
      <c r="AA10" s="17">
        <v>0.43361833183864501</v>
      </c>
      <c r="AB10" s="17">
        <v>0.42483005813355801</v>
      </c>
      <c r="AC10" s="17">
        <v>0.46638668925085702</v>
      </c>
      <c r="AD10" s="17">
        <v>0.43599860198812301</v>
      </c>
      <c r="AE10" s="17"/>
      <c r="AF10" s="17">
        <v>0.40865858613984002</v>
      </c>
      <c r="AG10" s="17">
        <v>0.41628052615526701</v>
      </c>
      <c r="AH10" s="17">
        <v>0.46499175382408298</v>
      </c>
      <c r="AI10" s="17">
        <v>0.484069385356589</v>
      </c>
      <c r="AJ10" s="17">
        <v>0.49826032578374302</v>
      </c>
      <c r="AK10" s="17"/>
      <c r="AL10" s="17">
        <v>0.45410478780782099</v>
      </c>
      <c r="AM10" s="17">
        <v>0.50476234729726199</v>
      </c>
      <c r="AN10" s="17">
        <v>0.42464795064709299</v>
      </c>
      <c r="AO10" s="17">
        <v>0.37087897503145201</v>
      </c>
      <c r="AP10" s="17">
        <v>0.49594802266813798</v>
      </c>
      <c r="AQ10" s="17"/>
      <c r="AR10" s="17">
        <v>0.43585458991078502</v>
      </c>
      <c r="AS10" s="17"/>
      <c r="AT10" s="17">
        <v>0.41300633037276802</v>
      </c>
      <c r="AU10" s="17"/>
      <c r="AV10" s="17">
        <v>0.43712338126755701</v>
      </c>
      <c r="AW10" s="17"/>
      <c r="AX10" s="17">
        <v>0.342200450950299</v>
      </c>
      <c r="AY10" s="17">
        <v>0.43763584739488498</v>
      </c>
      <c r="AZ10" s="17"/>
      <c r="BA10" s="17">
        <v>0.44964649979615501</v>
      </c>
      <c r="BB10" s="17">
        <v>0.43757744450656799</v>
      </c>
    </row>
    <row r="11" spans="2:54" ht="28.9">
      <c r="B11" s="18" t="s">
        <v>119</v>
      </c>
      <c r="C11" s="17">
        <v>6.4379572686927899E-2</v>
      </c>
      <c r="D11" s="17">
        <v>6.0343283287805999E-2</v>
      </c>
      <c r="E11" s="17">
        <v>6.7385296386261603E-2</v>
      </c>
      <c r="F11" s="17"/>
      <c r="G11" s="17">
        <v>8.6925290180053696E-2</v>
      </c>
      <c r="H11" s="17">
        <v>7.6697196277413393E-2</v>
      </c>
      <c r="I11" s="17">
        <v>7.86387758444273E-2</v>
      </c>
      <c r="J11" s="17">
        <v>6.1426064434442498E-2</v>
      </c>
      <c r="K11" s="17">
        <v>4.3054096079023101E-2</v>
      </c>
      <c r="L11" s="17">
        <v>4.4537920831196599E-2</v>
      </c>
      <c r="M11" s="17"/>
      <c r="N11" s="17">
        <v>5.4866173878543603E-2</v>
      </c>
      <c r="O11" s="17">
        <v>5.9056131701867298E-2</v>
      </c>
      <c r="P11" s="17">
        <v>7.0368425439202201E-2</v>
      </c>
      <c r="Q11" s="17">
        <v>7.5834090630908596E-2</v>
      </c>
      <c r="R11" s="17"/>
      <c r="S11" s="17">
        <v>6.5900353727797206E-2</v>
      </c>
      <c r="T11" s="17">
        <v>5.4561548025974502E-2</v>
      </c>
      <c r="U11" s="17">
        <v>2.78892225787521E-2</v>
      </c>
      <c r="V11" s="17">
        <v>0.117602903357803</v>
      </c>
      <c r="W11" s="17">
        <v>5.43211424169655E-2</v>
      </c>
      <c r="X11" s="17">
        <v>4.7811551000571703E-2</v>
      </c>
      <c r="Y11" s="17">
        <v>7.0135505204862003E-2</v>
      </c>
      <c r="Z11" s="17">
        <v>5.8957912570434201E-2</v>
      </c>
      <c r="AA11" s="17">
        <v>9.4502619283966999E-2</v>
      </c>
      <c r="AB11" s="17">
        <v>3.87511128175098E-2</v>
      </c>
      <c r="AC11" s="17">
        <v>5.4672739590781602E-2</v>
      </c>
      <c r="AD11" s="17">
        <v>8.5333308080015699E-2</v>
      </c>
      <c r="AE11" s="17"/>
      <c r="AF11" s="17">
        <v>6.4749628865940101E-2</v>
      </c>
      <c r="AG11" s="17">
        <v>4.5691054512217201E-2</v>
      </c>
      <c r="AH11" s="17">
        <v>5.1556055256688299E-2</v>
      </c>
      <c r="AI11" s="17">
        <v>7.5626910855130999E-2</v>
      </c>
      <c r="AJ11" s="17">
        <v>8.7797900930988604E-2</v>
      </c>
      <c r="AK11" s="17"/>
      <c r="AL11" s="17">
        <v>6.6129875579884298E-2</v>
      </c>
      <c r="AM11" s="17">
        <v>7.9546938116822605E-2</v>
      </c>
      <c r="AN11" s="17">
        <v>4.7625457098472199E-2</v>
      </c>
      <c r="AO11" s="17">
        <v>5.22227004207493E-2</v>
      </c>
      <c r="AP11" s="17">
        <v>0.12712724842959799</v>
      </c>
      <c r="AQ11" s="17"/>
      <c r="AR11" s="17">
        <v>7.1725300881010298E-2</v>
      </c>
      <c r="AS11" s="17"/>
      <c r="AT11" s="17">
        <v>7.4432643268041804E-2</v>
      </c>
      <c r="AU11" s="17"/>
      <c r="AV11" s="17">
        <v>7.6169662821889E-2</v>
      </c>
      <c r="AW11" s="17"/>
      <c r="AX11" s="17">
        <v>6.07013858407306E-2</v>
      </c>
      <c r="AY11" s="17">
        <v>7.4882368882409997E-2</v>
      </c>
      <c r="AZ11" s="17"/>
      <c r="BA11" s="17">
        <v>6.7829259916028894E-2</v>
      </c>
      <c r="BB11" s="17">
        <v>5.98738867009374E-2</v>
      </c>
    </row>
    <row r="12" spans="2:54" ht="28.9">
      <c r="B12" s="18" t="s">
        <v>120</v>
      </c>
      <c r="C12" s="17">
        <v>1.28313974855416E-2</v>
      </c>
      <c r="D12" s="17">
        <v>1.12474453495073E-2</v>
      </c>
      <c r="E12" s="17">
        <v>1.3944605661759099E-2</v>
      </c>
      <c r="F12" s="17"/>
      <c r="G12" s="17">
        <v>1.7831758694011199E-2</v>
      </c>
      <c r="H12" s="17">
        <v>1.9206854297283998E-2</v>
      </c>
      <c r="I12" s="17">
        <v>8.5162642136038802E-3</v>
      </c>
      <c r="J12" s="17">
        <v>1.4684836032084101E-2</v>
      </c>
      <c r="K12" s="17">
        <v>9.3993258087329695E-3</v>
      </c>
      <c r="L12" s="17">
        <v>8.6307083838398808E-3</v>
      </c>
      <c r="M12" s="17"/>
      <c r="N12" s="17">
        <v>8.9201018365672301E-3</v>
      </c>
      <c r="O12" s="17">
        <v>1.4095127175023399E-2</v>
      </c>
      <c r="P12" s="17">
        <v>1.1575023606905E-2</v>
      </c>
      <c r="Q12" s="17">
        <v>1.7208931201804899E-2</v>
      </c>
      <c r="R12" s="17"/>
      <c r="S12" s="17">
        <v>1.2239207262419E-2</v>
      </c>
      <c r="T12" s="17">
        <v>3.9911565128538896E-3</v>
      </c>
      <c r="U12" s="17">
        <v>1.3225051187732101E-2</v>
      </c>
      <c r="V12" s="17">
        <v>1.4498954958593E-2</v>
      </c>
      <c r="W12" s="17">
        <v>2.1239068549943198E-2</v>
      </c>
      <c r="X12" s="17">
        <v>2.1711238204866201E-2</v>
      </c>
      <c r="Y12" s="17">
        <v>1.7129646300595699E-2</v>
      </c>
      <c r="Z12" s="17">
        <v>1.2523559582337499E-2</v>
      </c>
      <c r="AA12" s="17">
        <v>3.4084743617971802E-3</v>
      </c>
      <c r="AB12" s="17">
        <v>1.7970460965268699E-2</v>
      </c>
      <c r="AC12" s="17">
        <v>1.8669210245437402E-2</v>
      </c>
      <c r="AD12" s="17">
        <v>0</v>
      </c>
      <c r="AE12" s="17"/>
      <c r="AF12" s="17">
        <v>5.5129155868630297E-3</v>
      </c>
      <c r="AG12" s="17">
        <v>1.0226066863159499E-2</v>
      </c>
      <c r="AH12" s="17">
        <v>1.2670188351344799E-2</v>
      </c>
      <c r="AI12" s="17">
        <v>2.8522922550261801E-2</v>
      </c>
      <c r="AJ12" s="17">
        <v>1.8078483566943301E-2</v>
      </c>
      <c r="AK12" s="17"/>
      <c r="AL12" s="17">
        <v>1.3561785334383399E-2</v>
      </c>
      <c r="AM12" s="17">
        <v>1.2158819922069301E-2</v>
      </c>
      <c r="AN12" s="17">
        <v>1.5222362836934501E-2</v>
      </c>
      <c r="AO12" s="17">
        <v>5.6096199391735503E-3</v>
      </c>
      <c r="AP12" s="17">
        <v>0</v>
      </c>
      <c r="AQ12" s="17"/>
      <c r="AR12" s="17">
        <v>1.08153058869096E-2</v>
      </c>
      <c r="AS12" s="17"/>
      <c r="AT12" s="17">
        <v>1.04986146988986E-2</v>
      </c>
      <c r="AU12" s="17"/>
      <c r="AV12" s="17">
        <v>7.7012102741985397E-3</v>
      </c>
      <c r="AW12" s="17"/>
      <c r="AX12" s="17">
        <v>0</v>
      </c>
      <c r="AY12" s="17">
        <v>9.5241624455412004E-3</v>
      </c>
      <c r="AZ12" s="17"/>
      <c r="BA12" s="17">
        <v>1.52039471196044E-2</v>
      </c>
      <c r="BB12" s="17">
        <v>6.9821067771095296E-3</v>
      </c>
    </row>
    <row r="13" spans="2:54">
      <c r="B13" s="18" t="s">
        <v>115</v>
      </c>
      <c r="C13" s="19">
        <v>1.9745012593514102E-2</v>
      </c>
      <c r="D13" s="19">
        <v>1.16448908640357E-2</v>
      </c>
      <c r="E13" s="19">
        <v>2.77500032858175E-2</v>
      </c>
      <c r="F13" s="19"/>
      <c r="G13" s="19">
        <v>1.9904955962680101E-2</v>
      </c>
      <c r="H13" s="19">
        <v>1.8108324080582699E-2</v>
      </c>
      <c r="I13" s="19">
        <v>2.44020423600055E-2</v>
      </c>
      <c r="J13" s="19">
        <v>2.28945325574114E-2</v>
      </c>
      <c r="K13" s="19">
        <v>1.0386987681417501E-2</v>
      </c>
      <c r="L13" s="19">
        <v>2.09345627461918E-2</v>
      </c>
      <c r="M13" s="19"/>
      <c r="N13" s="19">
        <v>1.0617942370867699E-2</v>
      </c>
      <c r="O13" s="19">
        <v>1.41757346797322E-2</v>
      </c>
      <c r="P13" s="19">
        <v>2.1748437041699601E-2</v>
      </c>
      <c r="Q13" s="19">
        <v>3.41818384432096E-2</v>
      </c>
      <c r="R13" s="19"/>
      <c r="S13" s="19">
        <v>1.8822178736518601E-2</v>
      </c>
      <c r="T13" s="19">
        <v>1.3736354976853399E-2</v>
      </c>
      <c r="U13" s="19">
        <v>2.0381037012189601E-2</v>
      </c>
      <c r="V13" s="19">
        <v>4.7432131617058896E-3</v>
      </c>
      <c r="W13" s="19">
        <v>1.83697964336383E-2</v>
      </c>
      <c r="X13" s="19">
        <v>3.2113264950982101E-2</v>
      </c>
      <c r="Y13" s="19">
        <v>3.2902920794476397E-2</v>
      </c>
      <c r="Z13" s="19">
        <v>2.0922595515881898E-2</v>
      </c>
      <c r="AA13" s="19">
        <v>1.70051046470431E-2</v>
      </c>
      <c r="AB13" s="19">
        <v>1.3873929040078101E-2</v>
      </c>
      <c r="AC13" s="19">
        <v>2.4415633337654001E-2</v>
      </c>
      <c r="AD13" s="19">
        <v>4.2608205902582998E-2</v>
      </c>
      <c r="AE13" s="19"/>
      <c r="AF13" s="19">
        <v>6.1345341430174803E-3</v>
      </c>
      <c r="AG13" s="19">
        <v>1.6113121657247299E-2</v>
      </c>
      <c r="AH13" s="19">
        <v>5.7764666466388398E-3</v>
      </c>
      <c r="AI13" s="19">
        <v>4.3799654325032203E-2</v>
      </c>
      <c r="AJ13" s="19">
        <v>1.1797333713792799E-2</v>
      </c>
      <c r="AK13" s="19"/>
      <c r="AL13" s="19">
        <v>3.0720131065525302E-2</v>
      </c>
      <c r="AM13" s="19">
        <v>1.27272803345222E-2</v>
      </c>
      <c r="AN13" s="19">
        <v>1.26282294526955E-2</v>
      </c>
      <c r="AO13" s="19">
        <v>8.0596814596831795E-3</v>
      </c>
      <c r="AP13" s="19">
        <v>0</v>
      </c>
      <c r="AQ13" s="19"/>
      <c r="AR13" s="19">
        <v>6.7261837254686697E-3</v>
      </c>
      <c r="AS13" s="19"/>
      <c r="AT13" s="19">
        <v>8.0123430190536995E-3</v>
      </c>
      <c r="AU13" s="19"/>
      <c r="AV13" s="19">
        <v>5.6143571621915002E-3</v>
      </c>
      <c r="AW13" s="19"/>
      <c r="AX13" s="19">
        <v>0</v>
      </c>
      <c r="AY13" s="19">
        <v>8.3339748738784792E-3</v>
      </c>
      <c r="AZ13" s="19"/>
      <c r="BA13" s="19">
        <v>1.3928349845867299E-2</v>
      </c>
      <c r="BB13" s="19">
        <v>1.02611533179082E-2</v>
      </c>
    </row>
    <row r="14" spans="2:54">
      <c r="B14" s="16"/>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H18"/>
  <sheetViews>
    <sheetView showGridLines="0" workbookViewId="0">
      <pane xSplit="2" topLeftCell="C1" activePane="topRight" state="frozen"/>
      <selection pane="topRight"/>
    </sheetView>
  </sheetViews>
  <sheetFormatPr defaultColWidth="11.5703125" defaultRowHeight="14.45"/>
  <cols>
    <col min="2" max="2" width="25.7109375" customWidth="1"/>
    <col min="3" max="8" width="20.7109375" customWidth="1"/>
  </cols>
  <sheetData>
    <row r="2" spans="2:8" ht="40.15" customHeight="1">
      <c r="D2" s="36" t="s">
        <v>477</v>
      </c>
      <c r="E2" s="37"/>
      <c r="F2" s="37"/>
      <c r="G2" s="37"/>
      <c r="H2" s="37"/>
    </row>
    <row r="6" spans="2:8" ht="49.9" customHeight="1">
      <c r="B6" s="20" t="s">
        <v>43</v>
      </c>
      <c r="C6" s="20" t="s">
        <v>466</v>
      </c>
      <c r="D6" s="20" t="s">
        <v>467</v>
      </c>
      <c r="E6" s="20" t="s">
        <v>468</v>
      </c>
      <c r="F6" s="20" t="s">
        <v>469</v>
      </c>
      <c r="G6" s="20" t="s">
        <v>470</v>
      </c>
    </row>
    <row r="7" spans="2:8">
      <c r="B7" s="18" t="s">
        <v>216</v>
      </c>
      <c r="C7" s="17">
        <v>9.6642467756955203E-2</v>
      </c>
      <c r="D7" s="17">
        <v>0.15707901952360101</v>
      </c>
      <c r="E7" s="17">
        <v>0.14136827953794801</v>
      </c>
      <c r="F7" s="17">
        <v>0.13544025997647199</v>
      </c>
      <c r="G7" s="17">
        <v>7.3334756363233E-2</v>
      </c>
    </row>
    <row r="8" spans="2:8">
      <c r="B8" s="18" t="s">
        <v>217</v>
      </c>
      <c r="C8" s="17">
        <v>0.29910280486906199</v>
      </c>
      <c r="D8" s="17">
        <v>0.389191769017733</v>
      </c>
      <c r="E8" s="17">
        <v>0.39553347973377501</v>
      </c>
      <c r="F8" s="17">
        <v>0.37460150905130202</v>
      </c>
      <c r="G8" s="17">
        <v>0.26471071376228</v>
      </c>
    </row>
    <row r="9" spans="2:8">
      <c r="B9" s="18" t="s">
        <v>218</v>
      </c>
      <c r="C9" s="17">
        <v>0.261640696290179</v>
      </c>
      <c r="D9" s="17">
        <v>0.23293492909760699</v>
      </c>
      <c r="E9" s="17">
        <v>0.221813533246321</v>
      </c>
      <c r="F9" s="17">
        <v>0.26722288697839303</v>
      </c>
      <c r="G9" s="17">
        <v>0.25176253568191398</v>
      </c>
    </row>
    <row r="10" spans="2:8">
      <c r="B10" s="18" t="s">
        <v>219</v>
      </c>
      <c r="C10" s="17">
        <v>0.22962539449081101</v>
      </c>
      <c r="D10" s="17">
        <v>0.15548292049528301</v>
      </c>
      <c r="E10" s="17">
        <v>0.16633704174223801</v>
      </c>
      <c r="F10" s="17">
        <v>0.14677363574173699</v>
      </c>
      <c r="G10" s="17">
        <v>0.28517410564131201</v>
      </c>
    </row>
    <row r="11" spans="2:8">
      <c r="B11" s="18" t="s">
        <v>220</v>
      </c>
      <c r="C11" s="17">
        <v>0.11298863659299201</v>
      </c>
      <c r="D11" s="17">
        <v>6.5311361865776504E-2</v>
      </c>
      <c r="E11" s="17">
        <v>7.4947665739719005E-2</v>
      </c>
      <c r="F11" s="17">
        <v>7.5961708252095805E-2</v>
      </c>
      <c r="G11" s="17">
        <v>0.125017888551261</v>
      </c>
    </row>
    <row r="12" spans="2:8">
      <c r="B12" s="16" t="s">
        <v>31</v>
      </c>
      <c r="C12" s="16"/>
      <c r="D12" s="16"/>
      <c r="E12" s="16"/>
      <c r="F12" s="16"/>
      <c r="G12" s="16"/>
    </row>
    <row r="13" spans="2:8">
      <c r="B13" t="s">
        <v>456</v>
      </c>
    </row>
    <row r="14" spans="2:8">
      <c r="B14" t="s">
        <v>457</v>
      </c>
    </row>
    <row r="18" spans="2:2">
      <c r="B18"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255</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1053</v>
      </c>
      <c r="D7" s="10">
        <v>523</v>
      </c>
      <c r="E7" s="10">
        <v>524</v>
      </c>
      <c r="F7" s="10"/>
      <c r="G7" s="10">
        <v>136</v>
      </c>
      <c r="H7" s="10">
        <v>196</v>
      </c>
      <c r="I7" s="10">
        <v>192</v>
      </c>
      <c r="J7" s="10">
        <v>121</v>
      </c>
      <c r="K7" s="10">
        <v>162</v>
      </c>
      <c r="L7" s="10">
        <v>245</v>
      </c>
      <c r="M7" s="10"/>
      <c r="N7" s="10">
        <v>325</v>
      </c>
      <c r="O7" s="10">
        <v>258</v>
      </c>
      <c r="P7" s="10">
        <v>206</v>
      </c>
      <c r="Q7" s="10">
        <v>255</v>
      </c>
      <c r="R7" s="10"/>
      <c r="S7" s="10">
        <v>151</v>
      </c>
      <c r="T7" s="10">
        <v>180</v>
      </c>
      <c r="U7" s="10">
        <v>96</v>
      </c>
      <c r="V7" s="10">
        <v>69</v>
      </c>
      <c r="W7" s="10">
        <v>62</v>
      </c>
      <c r="X7" s="10">
        <v>109</v>
      </c>
      <c r="Y7" s="10">
        <v>73</v>
      </c>
      <c r="Z7" s="10">
        <v>36</v>
      </c>
      <c r="AA7" s="10">
        <v>117</v>
      </c>
      <c r="AB7" s="10">
        <v>74</v>
      </c>
      <c r="AC7" s="10">
        <v>54</v>
      </c>
      <c r="AD7" s="10">
        <v>32</v>
      </c>
      <c r="AE7" s="10"/>
      <c r="AF7" s="10">
        <v>373</v>
      </c>
      <c r="AG7" s="10">
        <v>165</v>
      </c>
      <c r="AH7" s="10">
        <v>98</v>
      </c>
      <c r="AI7" s="10">
        <v>74</v>
      </c>
      <c r="AJ7" s="10">
        <v>153</v>
      </c>
      <c r="AK7" s="10"/>
      <c r="AL7" s="10">
        <v>237</v>
      </c>
      <c r="AM7" s="10">
        <v>226</v>
      </c>
      <c r="AN7" s="10">
        <v>280</v>
      </c>
      <c r="AO7" s="10">
        <v>135</v>
      </c>
      <c r="AP7" s="10">
        <v>27</v>
      </c>
      <c r="AQ7" s="10"/>
      <c r="AR7" s="10">
        <v>153</v>
      </c>
      <c r="AS7" s="10"/>
      <c r="AT7" s="10">
        <v>58</v>
      </c>
      <c r="AU7" s="10"/>
      <c r="AV7" s="10">
        <v>92</v>
      </c>
      <c r="AW7" s="10"/>
      <c r="AX7" s="10">
        <v>65</v>
      </c>
      <c r="AY7" s="10">
        <v>263</v>
      </c>
      <c r="AZ7" s="10"/>
      <c r="BA7" s="10">
        <v>347</v>
      </c>
      <c r="BB7" s="10">
        <v>448</v>
      </c>
    </row>
    <row r="8" spans="2:54" ht="30" customHeight="1">
      <c r="B8" s="11" t="s">
        <v>84</v>
      </c>
      <c r="C8" s="11">
        <v>1052</v>
      </c>
      <c r="D8" s="11">
        <v>530</v>
      </c>
      <c r="E8" s="11">
        <v>515</v>
      </c>
      <c r="F8" s="11"/>
      <c r="G8" s="11">
        <v>140</v>
      </c>
      <c r="H8" s="11">
        <v>195</v>
      </c>
      <c r="I8" s="11">
        <v>186</v>
      </c>
      <c r="J8" s="11">
        <v>159</v>
      </c>
      <c r="K8" s="11">
        <v>145</v>
      </c>
      <c r="L8" s="11">
        <v>226</v>
      </c>
      <c r="M8" s="11"/>
      <c r="N8" s="11">
        <v>297</v>
      </c>
      <c r="O8" s="11">
        <v>247</v>
      </c>
      <c r="P8" s="11">
        <v>243</v>
      </c>
      <c r="Q8" s="11">
        <v>257</v>
      </c>
      <c r="R8" s="11"/>
      <c r="S8" s="11">
        <v>150</v>
      </c>
      <c r="T8" s="11">
        <v>150</v>
      </c>
      <c r="U8" s="11">
        <v>78</v>
      </c>
      <c r="V8" s="11">
        <v>96</v>
      </c>
      <c r="W8" s="11">
        <v>66</v>
      </c>
      <c r="X8" s="11">
        <v>91</v>
      </c>
      <c r="Y8" s="11">
        <v>74</v>
      </c>
      <c r="Z8" s="11">
        <v>35</v>
      </c>
      <c r="AA8" s="11">
        <v>117</v>
      </c>
      <c r="AB8" s="11">
        <v>97</v>
      </c>
      <c r="AC8" s="11">
        <v>56</v>
      </c>
      <c r="AD8" s="11">
        <v>41</v>
      </c>
      <c r="AE8" s="11"/>
      <c r="AF8" s="11">
        <v>379</v>
      </c>
      <c r="AG8" s="11">
        <v>155</v>
      </c>
      <c r="AH8" s="11">
        <v>95</v>
      </c>
      <c r="AI8" s="11">
        <v>74</v>
      </c>
      <c r="AJ8" s="11">
        <v>155</v>
      </c>
      <c r="AK8" s="11"/>
      <c r="AL8" s="11">
        <v>242</v>
      </c>
      <c r="AM8" s="11">
        <v>239</v>
      </c>
      <c r="AN8" s="11">
        <v>275</v>
      </c>
      <c r="AO8" s="11">
        <v>130</v>
      </c>
      <c r="AP8" s="11">
        <v>22</v>
      </c>
      <c r="AQ8" s="11"/>
      <c r="AR8" s="11">
        <v>151</v>
      </c>
      <c r="AS8" s="11"/>
      <c r="AT8" s="11">
        <v>56</v>
      </c>
      <c r="AU8" s="11"/>
      <c r="AV8" s="11">
        <v>90</v>
      </c>
      <c r="AW8" s="11"/>
      <c r="AX8" s="11">
        <v>63</v>
      </c>
      <c r="AY8" s="11">
        <v>267</v>
      </c>
      <c r="AZ8" s="11"/>
      <c r="BA8" s="11">
        <v>340</v>
      </c>
      <c r="BB8" s="11">
        <v>445</v>
      </c>
    </row>
    <row r="9" spans="2:54">
      <c r="B9" s="18" t="s">
        <v>216</v>
      </c>
      <c r="C9" s="17">
        <v>9.6642467756955203E-2</v>
      </c>
      <c r="D9" s="17">
        <v>0.109078360686422</v>
      </c>
      <c r="E9" s="17">
        <v>8.4943216539346E-2</v>
      </c>
      <c r="F9" s="17"/>
      <c r="G9" s="17">
        <v>6.9733603727802101E-2</v>
      </c>
      <c r="H9" s="17">
        <v>0.17416139238737899</v>
      </c>
      <c r="I9" s="17">
        <v>0.13225631057180201</v>
      </c>
      <c r="J9" s="17">
        <v>0.124165468670638</v>
      </c>
      <c r="K9" s="17">
        <v>5.5295367803907501E-2</v>
      </c>
      <c r="L9" s="17">
        <v>2.4736753044898498E-2</v>
      </c>
      <c r="M9" s="17"/>
      <c r="N9" s="17">
        <v>0.16215906979601</v>
      </c>
      <c r="O9" s="17">
        <v>4.7687359440276002E-2</v>
      </c>
      <c r="P9" s="17">
        <v>9.2380953954469505E-2</v>
      </c>
      <c r="Q9" s="17">
        <v>7.5198216982927599E-2</v>
      </c>
      <c r="R9" s="17"/>
      <c r="S9" s="17">
        <v>0.17134353012681799</v>
      </c>
      <c r="T9" s="17">
        <v>0.100523127427321</v>
      </c>
      <c r="U9" s="17">
        <v>6.23799590315934E-2</v>
      </c>
      <c r="V9" s="17">
        <v>8.4782882765441603E-2</v>
      </c>
      <c r="W9" s="17">
        <v>4.3150612787093701E-2</v>
      </c>
      <c r="X9" s="17">
        <v>5.5073887527885397E-2</v>
      </c>
      <c r="Y9" s="17">
        <v>4.6004219892937799E-2</v>
      </c>
      <c r="Z9" s="17">
        <v>9.3016607197637394E-2</v>
      </c>
      <c r="AA9" s="17">
        <v>0.12383388598179899</v>
      </c>
      <c r="AB9" s="17">
        <v>9.36200912341726E-2</v>
      </c>
      <c r="AC9" s="17">
        <v>0.14838779528040499</v>
      </c>
      <c r="AD9" s="17">
        <v>3.3755103340359999E-2</v>
      </c>
      <c r="AE9" s="17"/>
      <c r="AF9" s="17">
        <v>0.175474617418379</v>
      </c>
      <c r="AG9" s="17">
        <v>4.4440986042922397E-2</v>
      </c>
      <c r="AH9" s="17">
        <v>4.2773515074790901E-2</v>
      </c>
      <c r="AI9" s="17">
        <v>8.0290763507617699E-2</v>
      </c>
      <c r="AJ9" s="17">
        <v>3.7823814716441202E-2</v>
      </c>
      <c r="AK9" s="17"/>
      <c r="AL9" s="17">
        <v>7.1042564474251502E-2</v>
      </c>
      <c r="AM9" s="17">
        <v>3.9458713943663001E-2</v>
      </c>
      <c r="AN9" s="17">
        <v>0.142662881624259</v>
      </c>
      <c r="AO9" s="17">
        <v>0.18017885128703601</v>
      </c>
      <c r="AP9" s="17">
        <v>0.33900480636991898</v>
      </c>
      <c r="AQ9" s="17"/>
      <c r="AR9" s="17">
        <v>0.222666931885738</v>
      </c>
      <c r="AS9" s="17"/>
      <c r="AT9" s="17">
        <v>0.31204939326186198</v>
      </c>
      <c r="AU9" s="17"/>
      <c r="AV9" s="17">
        <v>0.22299749387523299</v>
      </c>
      <c r="AW9" s="17"/>
      <c r="AX9" s="17">
        <v>0.22638740323669301</v>
      </c>
      <c r="AY9" s="17">
        <v>0.17249509018315401</v>
      </c>
      <c r="AZ9" s="17"/>
      <c r="BA9" s="17">
        <v>7.6528511587722794E-2</v>
      </c>
      <c r="BB9" s="17">
        <v>0.11509186298730301</v>
      </c>
    </row>
    <row r="10" spans="2:54">
      <c r="B10" s="18" t="s">
        <v>217</v>
      </c>
      <c r="C10" s="17">
        <v>0.29910280486906199</v>
      </c>
      <c r="D10" s="17">
        <v>0.34065576810197401</v>
      </c>
      <c r="E10" s="17">
        <v>0.25759839613009899</v>
      </c>
      <c r="F10" s="17"/>
      <c r="G10" s="17">
        <v>0.38427101311297801</v>
      </c>
      <c r="H10" s="17">
        <v>0.420411821580433</v>
      </c>
      <c r="I10" s="17">
        <v>0.28885269669851299</v>
      </c>
      <c r="J10" s="17">
        <v>0.27987497763285502</v>
      </c>
      <c r="K10" s="17">
        <v>0.24156809252709699</v>
      </c>
      <c r="L10" s="17">
        <v>0.19821044443611399</v>
      </c>
      <c r="M10" s="17"/>
      <c r="N10" s="17">
        <v>0.30756084180527099</v>
      </c>
      <c r="O10" s="17">
        <v>0.25562127846785099</v>
      </c>
      <c r="P10" s="17">
        <v>0.36097727333165103</v>
      </c>
      <c r="Q10" s="17">
        <v>0.27669611864458998</v>
      </c>
      <c r="R10" s="17"/>
      <c r="S10" s="17">
        <v>0.31202347166519601</v>
      </c>
      <c r="T10" s="17">
        <v>0.216056204032257</v>
      </c>
      <c r="U10" s="17">
        <v>0.232275400545676</v>
      </c>
      <c r="V10" s="17">
        <v>0.314104427402705</v>
      </c>
      <c r="W10" s="17">
        <v>0.26443504544442098</v>
      </c>
      <c r="X10" s="17">
        <v>0.27311341493776098</v>
      </c>
      <c r="Y10" s="17">
        <v>0.30582718333821102</v>
      </c>
      <c r="Z10" s="17">
        <v>0.35048826471399402</v>
      </c>
      <c r="AA10" s="17">
        <v>0.46956239024117002</v>
      </c>
      <c r="AB10" s="17">
        <v>0.24042380729317001</v>
      </c>
      <c r="AC10" s="17">
        <v>0.267702288888651</v>
      </c>
      <c r="AD10" s="17">
        <v>0.39881226093045202</v>
      </c>
      <c r="AE10" s="17"/>
      <c r="AF10" s="17">
        <v>0.408029237906672</v>
      </c>
      <c r="AG10" s="17">
        <v>0.20688014313290301</v>
      </c>
      <c r="AH10" s="17">
        <v>0.29202242642674298</v>
      </c>
      <c r="AI10" s="17">
        <v>0.34168173344527403</v>
      </c>
      <c r="AJ10" s="17">
        <v>0.22617368631125601</v>
      </c>
      <c r="AK10" s="17"/>
      <c r="AL10" s="17">
        <v>0.25439295152437102</v>
      </c>
      <c r="AM10" s="17">
        <v>0.30008449778671398</v>
      </c>
      <c r="AN10" s="17">
        <v>0.34075599281672603</v>
      </c>
      <c r="AO10" s="17">
        <v>0.40042322654795098</v>
      </c>
      <c r="AP10" s="17">
        <v>0.170367128933854</v>
      </c>
      <c r="AQ10" s="17"/>
      <c r="AR10" s="17">
        <v>0.339806300948166</v>
      </c>
      <c r="AS10" s="17"/>
      <c r="AT10" s="17">
        <v>0.27418635352563098</v>
      </c>
      <c r="AU10" s="17"/>
      <c r="AV10" s="17">
        <v>0.394618751890633</v>
      </c>
      <c r="AW10" s="17"/>
      <c r="AX10" s="17">
        <v>0.300168384797246</v>
      </c>
      <c r="AY10" s="17">
        <v>0.36079556834189203</v>
      </c>
      <c r="AZ10" s="17"/>
      <c r="BA10" s="17">
        <v>0.21610001386903799</v>
      </c>
      <c r="BB10" s="17">
        <v>0.33440641462896897</v>
      </c>
    </row>
    <row r="11" spans="2:54">
      <c r="B11" s="18" t="s">
        <v>218</v>
      </c>
      <c r="C11" s="17">
        <v>0.261640696290179</v>
      </c>
      <c r="D11" s="17">
        <v>0.228358731346469</v>
      </c>
      <c r="E11" s="17">
        <v>0.29323305895574803</v>
      </c>
      <c r="F11" s="17"/>
      <c r="G11" s="17">
        <v>0.25603719455792101</v>
      </c>
      <c r="H11" s="17">
        <v>0.17117683940889</v>
      </c>
      <c r="I11" s="17">
        <v>0.28410936541564802</v>
      </c>
      <c r="J11" s="17">
        <v>0.237413254348252</v>
      </c>
      <c r="K11" s="17">
        <v>0.27356341804873702</v>
      </c>
      <c r="L11" s="17">
        <v>0.33490816064781898</v>
      </c>
      <c r="M11" s="17"/>
      <c r="N11" s="17">
        <v>0.25901572361671199</v>
      </c>
      <c r="O11" s="17">
        <v>0.27029121781739701</v>
      </c>
      <c r="P11" s="17">
        <v>0.20447926491412699</v>
      </c>
      <c r="Q11" s="17">
        <v>0.303822349147783</v>
      </c>
      <c r="R11" s="17"/>
      <c r="S11" s="17">
        <v>0.216325749074914</v>
      </c>
      <c r="T11" s="17">
        <v>0.34695786803128198</v>
      </c>
      <c r="U11" s="17">
        <v>0.32178962467078798</v>
      </c>
      <c r="V11" s="17">
        <v>0.18380066516997301</v>
      </c>
      <c r="W11" s="17">
        <v>0.21638143264138501</v>
      </c>
      <c r="X11" s="17">
        <v>0.31321668149667098</v>
      </c>
      <c r="Y11" s="17">
        <v>0.27852140932811997</v>
      </c>
      <c r="Z11" s="17">
        <v>0.15287173893039399</v>
      </c>
      <c r="AA11" s="17">
        <v>0.212605206866781</v>
      </c>
      <c r="AB11" s="17">
        <v>0.30304163264248501</v>
      </c>
      <c r="AC11" s="17">
        <v>0.32399958975536602</v>
      </c>
      <c r="AD11" s="17">
        <v>0.160552321187793</v>
      </c>
      <c r="AE11" s="17"/>
      <c r="AF11" s="17">
        <v>0.2380525796088</v>
      </c>
      <c r="AG11" s="17">
        <v>0.28544163156964902</v>
      </c>
      <c r="AH11" s="17">
        <v>0.293934250282811</v>
      </c>
      <c r="AI11" s="17">
        <v>0.18129406840804599</v>
      </c>
      <c r="AJ11" s="17">
        <v>0.20988363575013799</v>
      </c>
      <c r="AK11" s="17"/>
      <c r="AL11" s="17">
        <v>0.29300450740668199</v>
      </c>
      <c r="AM11" s="17">
        <v>0.287586779802879</v>
      </c>
      <c r="AN11" s="17">
        <v>0.26020369960775203</v>
      </c>
      <c r="AO11" s="17">
        <v>0.158569491616292</v>
      </c>
      <c r="AP11" s="17">
        <v>0.220194014005306</v>
      </c>
      <c r="AQ11" s="17"/>
      <c r="AR11" s="17">
        <v>0.21215925737701299</v>
      </c>
      <c r="AS11" s="17"/>
      <c r="AT11" s="17">
        <v>0.151448817745162</v>
      </c>
      <c r="AU11" s="17"/>
      <c r="AV11" s="17">
        <v>0.21340348866711001</v>
      </c>
      <c r="AW11" s="17"/>
      <c r="AX11" s="17">
        <v>0.21803012691384599</v>
      </c>
      <c r="AY11" s="17">
        <v>0.27802662266588801</v>
      </c>
      <c r="AZ11" s="17"/>
      <c r="BA11" s="17">
        <v>0.23405259743808501</v>
      </c>
      <c r="BB11" s="17">
        <v>0.26580581304290801</v>
      </c>
    </row>
    <row r="12" spans="2:54">
      <c r="B12" s="18" t="s">
        <v>219</v>
      </c>
      <c r="C12" s="17">
        <v>0.22962539449081101</v>
      </c>
      <c r="D12" s="17">
        <v>0.20029813526290299</v>
      </c>
      <c r="E12" s="17">
        <v>0.25882576432524701</v>
      </c>
      <c r="F12" s="17"/>
      <c r="G12" s="17">
        <v>0.267816302221001</v>
      </c>
      <c r="H12" s="17">
        <v>0.17714172669228101</v>
      </c>
      <c r="I12" s="17">
        <v>0.229337208375961</v>
      </c>
      <c r="J12" s="17">
        <v>0.205462575373552</v>
      </c>
      <c r="K12" s="17">
        <v>0.26465082674747997</v>
      </c>
      <c r="L12" s="17">
        <v>0.246857642518578</v>
      </c>
      <c r="M12" s="17"/>
      <c r="N12" s="17">
        <v>0.19963379549084401</v>
      </c>
      <c r="O12" s="17">
        <v>0.28574993951113797</v>
      </c>
      <c r="P12" s="17">
        <v>0.20869682010822799</v>
      </c>
      <c r="Q12" s="17">
        <v>0.22977535306998101</v>
      </c>
      <c r="R12" s="17"/>
      <c r="S12" s="17">
        <v>0.216940206205189</v>
      </c>
      <c r="T12" s="17">
        <v>0.19438337090121299</v>
      </c>
      <c r="U12" s="17">
        <v>0.26565325286082297</v>
      </c>
      <c r="V12" s="17">
        <v>0.31602508831098303</v>
      </c>
      <c r="W12" s="17">
        <v>0.29151704409977103</v>
      </c>
      <c r="X12" s="17">
        <v>0.24445082542170901</v>
      </c>
      <c r="Y12" s="17">
        <v>0.23441626692766601</v>
      </c>
      <c r="Z12" s="17">
        <v>0.37716355388968897</v>
      </c>
      <c r="AA12" s="17">
        <v>0.13815333649360201</v>
      </c>
      <c r="AB12" s="17">
        <v>0.21108394990887899</v>
      </c>
      <c r="AC12" s="17">
        <v>0.15067497399146099</v>
      </c>
      <c r="AD12" s="17">
        <v>0.28067273343105698</v>
      </c>
      <c r="AE12" s="17"/>
      <c r="AF12" s="17">
        <v>0.144539866610705</v>
      </c>
      <c r="AG12" s="17">
        <v>0.28784554207790503</v>
      </c>
      <c r="AH12" s="17">
        <v>0.31385374971128499</v>
      </c>
      <c r="AI12" s="17">
        <v>0.29681152422836199</v>
      </c>
      <c r="AJ12" s="17">
        <v>0.28453240333829599</v>
      </c>
      <c r="AK12" s="17"/>
      <c r="AL12" s="17">
        <v>0.24543300961753101</v>
      </c>
      <c r="AM12" s="17">
        <v>0.28442617554531202</v>
      </c>
      <c r="AN12" s="17">
        <v>0.17025502626337699</v>
      </c>
      <c r="AO12" s="17">
        <v>0.17586047097362301</v>
      </c>
      <c r="AP12" s="17">
        <v>0.20275326960109</v>
      </c>
      <c r="AQ12" s="17"/>
      <c r="AR12" s="17">
        <v>0.20934850858725301</v>
      </c>
      <c r="AS12" s="17"/>
      <c r="AT12" s="17">
        <v>0.23810193865507001</v>
      </c>
      <c r="AU12" s="17"/>
      <c r="AV12" s="17">
        <v>0.150434637184961</v>
      </c>
      <c r="AW12" s="17"/>
      <c r="AX12" s="17">
        <v>0.22651858002226399</v>
      </c>
      <c r="AY12" s="17">
        <v>0.14398523611057201</v>
      </c>
      <c r="AZ12" s="17"/>
      <c r="BA12" s="17">
        <v>0.26382077070334398</v>
      </c>
      <c r="BB12" s="17">
        <v>0.21373002929203699</v>
      </c>
    </row>
    <row r="13" spans="2:54">
      <c r="B13" s="18" t="s">
        <v>220</v>
      </c>
      <c r="C13" s="19">
        <v>0.11298863659299201</v>
      </c>
      <c r="D13" s="19">
        <v>0.12160900460223301</v>
      </c>
      <c r="E13" s="19">
        <v>0.105399564049561</v>
      </c>
      <c r="F13" s="19"/>
      <c r="G13" s="19">
        <v>2.2141886380297699E-2</v>
      </c>
      <c r="H13" s="19">
        <v>5.7108219931018001E-2</v>
      </c>
      <c r="I13" s="19">
        <v>6.5444418938075594E-2</v>
      </c>
      <c r="J13" s="19">
        <v>0.15308372397470299</v>
      </c>
      <c r="K13" s="19">
        <v>0.16492229487277801</v>
      </c>
      <c r="L13" s="19">
        <v>0.195286999352591</v>
      </c>
      <c r="M13" s="19"/>
      <c r="N13" s="19">
        <v>7.1630569291162405E-2</v>
      </c>
      <c r="O13" s="19">
        <v>0.140650204763338</v>
      </c>
      <c r="P13" s="19">
        <v>0.133465687691525</v>
      </c>
      <c r="Q13" s="19">
        <v>0.11450796215471799</v>
      </c>
      <c r="R13" s="19"/>
      <c r="S13" s="19">
        <v>8.3367042927883703E-2</v>
      </c>
      <c r="T13" s="19">
        <v>0.14207942960792699</v>
      </c>
      <c r="U13" s="19">
        <v>0.11790176289111901</v>
      </c>
      <c r="V13" s="19">
        <v>0.101286936350897</v>
      </c>
      <c r="W13" s="19">
        <v>0.184515865027329</v>
      </c>
      <c r="X13" s="19">
        <v>0.114145190615973</v>
      </c>
      <c r="Y13" s="19">
        <v>0.13523092051306501</v>
      </c>
      <c r="Z13" s="19">
        <v>2.6459835268285999E-2</v>
      </c>
      <c r="AA13" s="19">
        <v>5.5845180416647898E-2</v>
      </c>
      <c r="AB13" s="19">
        <v>0.15183051892129301</v>
      </c>
      <c r="AC13" s="19">
        <v>0.109235352084118</v>
      </c>
      <c r="AD13" s="19">
        <v>0.126207581110338</v>
      </c>
      <c r="AE13" s="19"/>
      <c r="AF13" s="19">
        <v>3.3903698455444498E-2</v>
      </c>
      <c r="AG13" s="19">
        <v>0.17539169717662101</v>
      </c>
      <c r="AH13" s="19">
        <v>5.74160585043701E-2</v>
      </c>
      <c r="AI13" s="19">
        <v>9.9921910410699394E-2</v>
      </c>
      <c r="AJ13" s="19">
        <v>0.24158645988386901</v>
      </c>
      <c r="AK13" s="19"/>
      <c r="AL13" s="19">
        <v>0.136126966977164</v>
      </c>
      <c r="AM13" s="19">
        <v>8.8443832921432305E-2</v>
      </c>
      <c r="AN13" s="19">
        <v>8.6122399687886195E-2</v>
      </c>
      <c r="AO13" s="19">
        <v>8.4967959575097798E-2</v>
      </c>
      <c r="AP13" s="19">
        <v>6.7680781089831499E-2</v>
      </c>
      <c r="AQ13" s="19"/>
      <c r="AR13" s="19">
        <v>1.60190012018302E-2</v>
      </c>
      <c r="AS13" s="19"/>
      <c r="AT13" s="19">
        <v>2.4213496812274599E-2</v>
      </c>
      <c r="AU13" s="19"/>
      <c r="AV13" s="19">
        <v>1.8545628382063199E-2</v>
      </c>
      <c r="AW13" s="19"/>
      <c r="AX13" s="19">
        <v>2.8895505029950801E-2</v>
      </c>
      <c r="AY13" s="19">
        <v>4.4697482698493801E-2</v>
      </c>
      <c r="AZ13" s="19"/>
      <c r="BA13" s="19">
        <v>0.20949810640180999</v>
      </c>
      <c r="BB13" s="19">
        <v>7.0965880048782806E-2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256</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1053</v>
      </c>
      <c r="D7" s="10">
        <v>523</v>
      </c>
      <c r="E7" s="10">
        <v>524</v>
      </c>
      <c r="F7" s="10"/>
      <c r="G7" s="10">
        <v>136</v>
      </c>
      <c r="H7" s="10">
        <v>196</v>
      </c>
      <c r="I7" s="10">
        <v>192</v>
      </c>
      <c r="J7" s="10">
        <v>121</v>
      </c>
      <c r="K7" s="10">
        <v>162</v>
      </c>
      <c r="L7" s="10">
        <v>245</v>
      </c>
      <c r="M7" s="10"/>
      <c r="N7" s="10">
        <v>325</v>
      </c>
      <c r="O7" s="10">
        <v>258</v>
      </c>
      <c r="P7" s="10">
        <v>206</v>
      </c>
      <c r="Q7" s="10">
        <v>255</v>
      </c>
      <c r="R7" s="10"/>
      <c r="S7" s="10">
        <v>151</v>
      </c>
      <c r="T7" s="10">
        <v>180</v>
      </c>
      <c r="U7" s="10">
        <v>96</v>
      </c>
      <c r="V7" s="10">
        <v>69</v>
      </c>
      <c r="W7" s="10">
        <v>62</v>
      </c>
      <c r="X7" s="10">
        <v>109</v>
      </c>
      <c r="Y7" s="10">
        <v>73</v>
      </c>
      <c r="Z7" s="10">
        <v>36</v>
      </c>
      <c r="AA7" s="10">
        <v>117</v>
      </c>
      <c r="AB7" s="10">
        <v>74</v>
      </c>
      <c r="AC7" s="10">
        <v>54</v>
      </c>
      <c r="AD7" s="10">
        <v>32</v>
      </c>
      <c r="AE7" s="10"/>
      <c r="AF7" s="10">
        <v>373</v>
      </c>
      <c r="AG7" s="10">
        <v>165</v>
      </c>
      <c r="AH7" s="10">
        <v>98</v>
      </c>
      <c r="AI7" s="10">
        <v>74</v>
      </c>
      <c r="AJ7" s="10">
        <v>153</v>
      </c>
      <c r="AK7" s="10"/>
      <c r="AL7" s="10">
        <v>237</v>
      </c>
      <c r="AM7" s="10">
        <v>226</v>
      </c>
      <c r="AN7" s="10">
        <v>280</v>
      </c>
      <c r="AO7" s="10">
        <v>135</v>
      </c>
      <c r="AP7" s="10">
        <v>27</v>
      </c>
      <c r="AQ7" s="10"/>
      <c r="AR7" s="10">
        <v>153</v>
      </c>
      <c r="AS7" s="10"/>
      <c r="AT7" s="10">
        <v>58</v>
      </c>
      <c r="AU7" s="10"/>
      <c r="AV7" s="10">
        <v>92</v>
      </c>
      <c r="AW7" s="10"/>
      <c r="AX7" s="10">
        <v>65</v>
      </c>
      <c r="AY7" s="10">
        <v>263</v>
      </c>
      <c r="AZ7" s="10"/>
      <c r="BA7" s="10">
        <v>347</v>
      </c>
      <c r="BB7" s="10">
        <v>448</v>
      </c>
    </row>
    <row r="8" spans="2:54" ht="30" customHeight="1">
      <c r="B8" s="11" t="s">
        <v>84</v>
      </c>
      <c r="C8" s="11">
        <v>1052</v>
      </c>
      <c r="D8" s="11">
        <v>530</v>
      </c>
      <c r="E8" s="11">
        <v>515</v>
      </c>
      <c r="F8" s="11"/>
      <c r="G8" s="11">
        <v>140</v>
      </c>
      <c r="H8" s="11">
        <v>195</v>
      </c>
      <c r="I8" s="11">
        <v>186</v>
      </c>
      <c r="J8" s="11">
        <v>159</v>
      </c>
      <c r="K8" s="11">
        <v>145</v>
      </c>
      <c r="L8" s="11">
        <v>226</v>
      </c>
      <c r="M8" s="11"/>
      <c r="N8" s="11">
        <v>297</v>
      </c>
      <c r="O8" s="11">
        <v>247</v>
      </c>
      <c r="P8" s="11">
        <v>243</v>
      </c>
      <c r="Q8" s="11">
        <v>257</v>
      </c>
      <c r="R8" s="11"/>
      <c r="S8" s="11">
        <v>150</v>
      </c>
      <c r="T8" s="11">
        <v>150</v>
      </c>
      <c r="U8" s="11">
        <v>78</v>
      </c>
      <c r="V8" s="11">
        <v>96</v>
      </c>
      <c r="W8" s="11">
        <v>66</v>
      </c>
      <c r="X8" s="11">
        <v>91</v>
      </c>
      <c r="Y8" s="11">
        <v>74</v>
      </c>
      <c r="Z8" s="11">
        <v>35</v>
      </c>
      <c r="AA8" s="11">
        <v>117</v>
      </c>
      <c r="AB8" s="11">
        <v>97</v>
      </c>
      <c r="AC8" s="11">
        <v>56</v>
      </c>
      <c r="AD8" s="11">
        <v>41</v>
      </c>
      <c r="AE8" s="11"/>
      <c r="AF8" s="11">
        <v>379</v>
      </c>
      <c r="AG8" s="11">
        <v>155</v>
      </c>
      <c r="AH8" s="11">
        <v>95</v>
      </c>
      <c r="AI8" s="11">
        <v>74</v>
      </c>
      <c r="AJ8" s="11">
        <v>155</v>
      </c>
      <c r="AK8" s="11"/>
      <c r="AL8" s="11">
        <v>242</v>
      </c>
      <c r="AM8" s="11">
        <v>239</v>
      </c>
      <c r="AN8" s="11">
        <v>275</v>
      </c>
      <c r="AO8" s="11">
        <v>130</v>
      </c>
      <c r="AP8" s="11">
        <v>22</v>
      </c>
      <c r="AQ8" s="11"/>
      <c r="AR8" s="11">
        <v>151</v>
      </c>
      <c r="AS8" s="11"/>
      <c r="AT8" s="11">
        <v>56</v>
      </c>
      <c r="AU8" s="11"/>
      <c r="AV8" s="11">
        <v>90</v>
      </c>
      <c r="AW8" s="11"/>
      <c r="AX8" s="11">
        <v>63</v>
      </c>
      <c r="AY8" s="11">
        <v>267</v>
      </c>
      <c r="AZ8" s="11"/>
      <c r="BA8" s="11">
        <v>340</v>
      </c>
      <c r="BB8" s="11">
        <v>445</v>
      </c>
    </row>
    <row r="9" spans="2:54">
      <c r="B9" s="18" t="s">
        <v>216</v>
      </c>
      <c r="C9" s="17">
        <v>0.15707901952360101</v>
      </c>
      <c r="D9" s="17">
        <v>0.199585229885545</v>
      </c>
      <c r="E9" s="17">
        <v>0.115129605289732</v>
      </c>
      <c r="F9" s="17"/>
      <c r="G9" s="17">
        <v>0.12956997996515199</v>
      </c>
      <c r="H9" s="17">
        <v>0.19229725432184899</v>
      </c>
      <c r="I9" s="17">
        <v>0.18514957784539601</v>
      </c>
      <c r="J9" s="17">
        <v>0.137921634310983</v>
      </c>
      <c r="K9" s="17">
        <v>0.13775552199514299</v>
      </c>
      <c r="L9" s="17">
        <v>0.143375789838216</v>
      </c>
      <c r="M9" s="17"/>
      <c r="N9" s="17">
        <v>0.19826969823333701</v>
      </c>
      <c r="O9" s="17">
        <v>0.13539745105484599</v>
      </c>
      <c r="P9" s="17">
        <v>0.1827291876528</v>
      </c>
      <c r="Q9" s="17">
        <v>0.108420585938435</v>
      </c>
      <c r="R9" s="17"/>
      <c r="S9" s="17">
        <v>0.22917550925214</v>
      </c>
      <c r="T9" s="17">
        <v>0.12831188207216199</v>
      </c>
      <c r="U9" s="17">
        <v>0.14883292326439601</v>
      </c>
      <c r="V9" s="17">
        <v>0.20063524672743299</v>
      </c>
      <c r="W9" s="17">
        <v>9.08417912152929E-2</v>
      </c>
      <c r="X9" s="17">
        <v>8.1039797934744695E-2</v>
      </c>
      <c r="Y9" s="17">
        <v>0.165703200466775</v>
      </c>
      <c r="Z9" s="17">
        <v>0.148803889306168</v>
      </c>
      <c r="AA9" s="17">
        <v>0.132899842148613</v>
      </c>
      <c r="AB9" s="17">
        <v>0.12443978768399799</v>
      </c>
      <c r="AC9" s="17">
        <v>0.26720298947482901</v>
      </c>
      <c r="AD9" s="17">
        <v>0.17369667297448499</v>
      </c>
      <c r="AE9" s="17"/>
      <c r="AF9" s="17">
        <v>0.18382713358352901</v>
      </c>
      <c r="AG9" s="17">
        <v>0.156170577175435</v>
      </c>
      <c r="AH9" s="17">
        <v>0.16895847390164401</v>
      </c>
      <c r="AI9" s="17">
        <v>0.14035837474644</v>
      </c>
      <c r="AJ9" s="17">
        <v>0.16894961145987999</v>
      </c>
      <c r="AK9" s="17"/>
      <c r="AL9" s="17">
        <v>0.18643739243681801</v>
      </c>
      <c r="AM9" s="17">
        <v>0.101990514631603</v>
      </c>
      <c r="AN9" s="17">
        <v>0.17397414980661899</v>
      </c>
      <c r="AO9" s="17">
        <v>0.16861148032155099</v>
      </c>
      <c r="AP9" s="17">
        <v>0.30427203538839398</v>
      </c>
      <c r="AQ9" s="17"/>
      <c r="AR9" s="17">
        <v>0.21278096017085499</v>
      </c>
      <c r="AS9" s="17"/>
      <c r="AT9" s="17">
        <v>0.32455995649386798</v>
      </c>
      <c r="AU9" s="17"/>
      <c r="AV9" s="17">
        <v>0.17371718093069599</v>
      </c>
      <c r="AW9" s="17"/>
      <c r="AX9" s="17">
        <v>0.27278860950683498</v>
      </c>
      <c r="AY9" s="17">
        <v>0.15749633990880499</v>
      </c>
      <c r="AZ9" s="17"/>
      <c r="BA9" s="17">
        <v>0.153389134432384</v>
      </c>
      <c r="BB9" s="17">
        <v>0.15704182754183499</v>
      </c>
    </row>
    <row r="10" spans="2:54">
      <c r="B10" s="18" t="s">
        <v>217</v>
      </c>
      <c r="C10" s="17">
        <v>0.389191769017733</v>
      </c>
      <c r="D10" s="17">
        <v>0.40266826135158701</v>
      </c>
      <c r="E10" s="17">
        <v>0.37794978393645901</v>
      </c>
      <c r="F10" s="17"/>
      <c r="G10" s="17">
        <v>0.36541831172238798</v>
      </c>
      <c r="H10" s="17">
        <v>0.39779427699400399</v>
      </c>
      <c r="I10" s="17">
        <v>0.374558296784267</v>
      </c>
      <c r="J10" s="17">
        <v>0.45627851054493701</v>
      </c>
      <c r="K10" s="17">
        <v>0.366648501320675</v>
      </c>
      <c r="L10" s="17">
        <v>0.37730096750713599</v>
      </c>
      <c r="M10" s="17"/>
      <c r="N10" s="17">
        <v>0.39462034062154999</v>
      </c>
      <c r="O10" s="17">
        <v>0.348318151656549</v>
      </c>
      <c r="P10" s="17">
        <v>0.40276501852005397</v>
      </c>
      <c r="Q10" s="17">
        <v>0.41280519345169298</v>
      </c>
      <c r="R10" s="17"/>
      <c r="S10" s="17">
        <v>0.36494792080933303</v>
      </c>
      <c r="T10" s="17">
        <v>0.37583838527602698</v>
      </c>
      <c r="U10" s="17">
        <v>0.243230119757261</v>
      </c>
      <c r="V10" s="17">
        <v>0.382146149198616</v>
      </c>
      <c r="W10" s="17">
        <v>0.33690606492606001</v>
      </c>
      <c r="X10" s="17">
        <v>0.41732388184852098</v>
      </c>
      <c r="Y10" s="17">
        <v>0.42316839108125198</v>
      </c>
      <c r="Z10" s="17">
        <v>0.45856540155682901</v>
      </c>
      <c r="AA10" s="17">
        <v>0.50895250087297805</v>
      </c>
      <c r="AB10" s="17">
        <v>0.41572378013692002</v>
      </c>
      <c r="AC10" s="17">
        <v>0.28595742906103</v>
      </c>
      <c r="AD10" s="17">
        <v>0.458071187644149</v>
      </c>
      <c r="AE10" s="17"/>
      <c r="AF10" s="17">
        <v>0.46295862391444398</v>
      </c>
      <c r="AG10" s="17">
        <v>0.35490528741953897</v>
      </c>
      <c r="AH10" s="17">
        <v>0.39394333967059503</v>
      </c>
      <c r="AI10" s="17">
        <v>0.33181198321313898</v>
      </c>
      <c r="AJ10" s="17">
        <v>0.324520913818443</v>
      </c>
      <c r="AK10" s="17"/>
      <c r="AL10" s="17">
        <v>0.37827028609871099</v>
      </c>
      <c r="AM10" s="17">
        <v>0.42761514362439501</v>
      </c>
      <c r="AN10" s="17">
        <v>0.38810916525133698</v>
      </c>
      <c r="AO10" s="17">
        <v>0.47199738888567999</v>
      </c>
      <c r="AP10" s="17">
        <v>0.28899427168909703</v>
      </c>
      <c r="AQ10" s="17"/>
      <c r="AR10" s="17">
        <v>0.41876480862857401</v>
      </c>
      <c r="AS10" s="17"/>
      <c r="AT10" s="17">
        <v>0.36782211294821798</v>
      </c>
      <c r="AU10" s="17"/>
      <c r="AV10" s="17">
        <v>0.472056403624383</v>
      </c>
      <c r="AW10" s="17"/>
      <c r="AX10" s="17">
        <v>0.396544844219332</v>
      </c>
      <c r="AY10" s="17">
        <v>0.43885095528533402</v>
      </c>
      <c r="AZ10" s="17"/>
      <c r="BA10" s="17">
        <v>0.38329989450792701</v>
      </c>
      <c r="BB10" s="17">
        <v>0.410751160319551</v>
      </c>
    </row>
    <row r="11" spans="2:54">
      <c r="B11" s="18" t="s">
        <v>218</v>
      </c>
      <c r="C11" s="17">
        <v>0.23293492909760699</v>
      </c>
      <c r="D11" s="17">
        <v>0.17860688138425701</v>
      </c>
      <c r="E11" s="17">
        <v>0.286265373480934</v>
      </c>
      <c r="F11" s="17"/>
      <c r="G11" s="17">
        <v>0.248819592343513</v>
      </c>
      <c r="H11" s="17">
        <v>0.17688447090269999</v>
      </c>
      <c r="I11" s="17">
        <v>0.223775108738346</v>
      </c>
      <c r="J11" s="17">
        <v>0.18714873484267899</v>
      </c>
      <c r="K11" s="17">
        <v>0.28450591555451199</v>
      </c>
      <c r="L11" s="17">
        <v>0.278869415544021</v>
      </c>
      <c r="M11" s="17"/>
      <c r="N11" s="17">
        <v>0.191416483244091</v>
      </c>
      <c r="O11" s="17">
        <v>0.26191641927327303</v>
      </c>
      <c r="P11" s="17">
        <v>0.22091429861118</v>
      </c>
      <c r="Q11" s="17">
        <v>0.25544363072701798</v>
      </c>
      <c r="R11" s="17"/>
      <c r="S11" s="17">
        <v>0.189017447935204</v>
      </c>
      <c r="T11" s="17">
        <v>0.27449284219526299</v>
      </c>
      <c r="U11" s="17">
        <v>0.35723086364789902</v>
      </c>
      <c r="V11" s="17">
        <v>0.25834490756144501</v>
      </c>
      <c r="W11" s="17">
        <v>0.184369180610993</v>
      </c>
      <c r="X11" s="17">
        <v>0.28961905781264902</v>
      </c>
      <c r="Y11" s="17">
        <v>0.16416997343688</v>
      </c>
      <c r="Z11" s="17">
        <v>0.25877379359160901</v>
      </c>
      <c r="AA11" s="17">
        <v>0.16265434221461</v>
      </c>
      <c r="AB11" s="17">
        <v>0.22905237313330301</v>
      </c>
      <c r="AC11" s="17">
        <v>0.26372901039639302</v>
      </c>
      <c r="AD11" s="17">
        <v>0.167011874906175</v>
      </c>
      <c r="AE11" s="17"/>
      <c r="AF11" s="17">
        <v>0.21786856336444399</v>
      </c>
      <c r="AG11" s="17">
        <v>0.26328411884849501</v>
      </c>
      <c r="AH11" s="17">
        <v>0.238340736982073</v>
      </c>
      <c r="AI11" s="17">
        <v>0.161857717438806</v>
      </c>
      <c r="AJ11" s="17">
        <v>0.19186862355516701</v>
      </c>
      <c r="AK11" s="17"/>
      <c r="AL11" s="17">
        <v>0.21761590449641999</v>
      </c>
      <c r="AM11" s="17">
        <v>0.23435464079260299</v>
      </c>
      <c r="AN11" s="17">
        <v>0.23288465343579401</v>
      </c>
      <c r="AO11" s="17">
        <v>0.166004213612853</v>
      </c>
      <c r="AP11" s="17">
        <v>0.23708255940588499</v>
      </c>
      <c r="AQ11" s="17"/>
      <c r="AR11" s="17">
        <v>0.18513074090054499</v>
      </c>
      <c r="AS11" s="17"/>
      <c r="AT11" s="17">
        <v>6.07026192394301E-2</v>
      </c>
      <c r="AU11" s="17"/>
      <c r="AV11" s="17">
        <v>0.219862185367283</v>
      </c>
      <c r="AW11" s="17"/>
      <c r="AX11" s="17">
        <v>0.179995884461014</v>
      </c>
      <c r="AY11" s="17">
        <v>0.248322615168584</v>
      </c>
      <c r="AZ11" s="17"/>
      <c r="BA11" s="17">
        <v>0.21024364639847101</v>
      </c>
      <c r="BB11" s="17">
        <v>0.231533229779604</v>
      </c>
    </row>
    <row r="12" spans="2:54">
      <c r="B12" s="18" t="s">
        <v>219</v>
      </c>
      <c r="C12" s="17">
        <v>0.15548292049528301</v>
      </c>
      <c r="D12" s="17">
        <v>0.14388626233261201</v>
      </c>
      <c r="E12" s="17">
        <v>0.16483223527995899</v>
      </c>
      <c r="F12" s="17"/>
      <c r="G12" s="17">
        <v>0.19334989898643201</v>
      </c>
      <c r="H12" s="17">
        <v>0.202369853460832</v>
      </c>
      <c r="I12" s="17">
        <v>0.16310016732326801</v>
      </c>
      <c r="J12" s="17">
        <v>0.128022224000545</v>
      </c>
      <c r="K12" s="17">
        <v>0.152501006541572</v>
      </c>
      <c r="L12" s="17">
        <v>0.1071849384291</v>
      </c>
      <c r="M12" s="17"/>
      <c r="N12" s="17">
        <v>0.15531535730488499</v>
      </c>
      <c r="O12" s="17">
        <v>0.18694997679886899</v>
      </c>
      <c r="P12" s="17">
        <v>0.146311134452074</v>
      </c>
      <c r="Q12" s="17">
        <v>0.13921037387426299</v>
      </c>
      <c r="R12" s="17"/>
      <c r="S12" s="17">
        <v>0.17538685884621999</v>
      </c>
      <c r="T12" s="17">
        <v>0.13731224680035301</v>
      </c>
      <c r="U12" s="17">
        <v>0.164832264317615</v>
      </c>
      <c r="V12" s="17">
        <v>0.14626889111448799</v>
      </c>
      <c r="W12" s="17">
        <v>0.28929761563228401</v>
      </c>
      <c r="X12" s="17">
        <v>0.169057833286228</v>
      </c>
      <c r="Y12" s="17">
        <v>0.12744830466695201</v>
      </c>
      <c r="Z12" s="17">
        <v>8.3009640450689495E-2</v>
      </c>
      <c r="AA12" s="17">
        <v>0.13182912115095</v>
      </c>
      <c r="AB12" s="17">
        <v>0.14109816340140499</v>
      </c>
      <c r="AC12" s="17">
        <v>0.14514266133047499</v>
      </c>
      <c r="AD12" s="17">
        <v>0.13740727600534999</v>
      </c>
      <c r="AE12" s="17"/>
      <c r="AF12" s="17">
        <v>0.114022948535797</v>
      </c>
      <c r="AG12" s="17">
        <v>0.15207071232576799</v>
      </c>
      <c r="AH12" s="17">
        <v>0.17242923382676101</v>
      </c>
      <c r="AI12" s="17">
        <v>0.2876016985007</v>
      </c>
      <c r="AJ12" s="17">
        <v>0.18551750407139</v>
      </c>
      <c r="AK12" s="17"/>
      <c r="AL12" s="17">
        <v>0.148425310974062</v>
      </c>
      <c r="AM12" s="17">
        <v>0.17024949451183799</v>
      </c>
      <c r="AN12" s="17">
        <v>0.150407824981969</v>
      </c>
      <c r="AO12" s="17">
        <v>0.16063080695590501</v>
      </c>
      <c r="AP12" s="17">
        <v>0.13490032182072301</v>
      </c>
      <c r="AQ12" s="17"/>
      <c r="AR12" s="17">
        <v>0.165288497329903</v>
      </c>
      <c r="AS12" s="17"/>
      <c r="AT12" s="17">
        <v>0.21474148032561199</v>
      </c>
      <c r="AU12" s="17"/>
      <c r="AV12" s="17">
        <v>0.12411697777065001</v>
      </c>
      <c r="AW12" s="17"/>
      <c r="AX12" s="17">
        <v>0.135743719628306</v>
      </c>
      <c r="AY12" s="17">
        <v>0.120166804656545</v>
      </c>
      <c r="AZ12" s="17"/>
      <c r="BA12" s="17">
        <v>0.14285736042573299</v>
      </c>
      <c r="BB12" s="17">
        <v>0.161547867149892</v>
      </c>
    </row>
    <row r="13" spans="2:54">
      <c r="B13" s="18" t="s">
        <v>220</v>
      </c>
      <c r="C13" s="19">
        <v>6.5311361865776504E-2</v>
      </c>
      <c r="D13" s="19">
        <v>7.5253365045998999E-2</v>
      </c>
      <c r="E13" s="19">
        <v>5.5823002012915998E-2</v>
      </c>
      <c r="F13" s="19"/>
      <c r="G13" s="19">
        <v>6.2842216982515797E-2</v>
      </c>
      <c r="H13" s="19">
        <v>3.06541443206148E-2</v>
      </c>
      <c r="I13" s="19">
        <v>5.3416849308722397E-2</v>
      </c>
      <c r="J13" s="19">
        <v>9.06288963008548E-2</v>
      </c>
      <c r="K13" s="19">
        <v>5.8589054588097003E-2</v>
      </c>
      <c r="L13" s="19">
        <v>9.3268888681527606E-2</v>
      </c>
      <c r="M13" s="19"/>
      <c r="N13" s="19">
        <v>6.03781205961373E-2</v>
      </c>
      <c r="O13" s="19">
        <v>6.7418001216463103E-2</v>
      </c>
      <c r="P13" s="19">
        <v>4.7280360763891999E-2</v>
      </c>
      <c r="Q13" s="19">
        <v>8.4120216008590404E-2</v>
      </c>
      <c r="R13" s="19"/>
      <c r="S13" s="19">
        <v>4.1472263157103298E-2</v>
      </c>
      <c r="T13" s="19">
        <v>8.4044643656195198E-2</v>
      </c>
      <c r="U13" s="19">
        <v>8.5873829012829403E-2</v>
      </c>
      <c r="V13" s="19">
        <v>1.26048053980184E-2</v>
      </c>
      <c r="W13" s="19">
        <v>9.8585347615369606E-2</v>
      </c>
      <c r="X13" s="19">
        <v>4.2959429117857502E-2</v>
      </c>
      <c r="Y13" s="19">
        <v>0.11951013034814099</v>
      </c>
      <c r="Z13" s="19">
        <v>5.08472750947047E-2</v>
      </c>
      <c r="AA13" s="19">
        <v>6.3664193612849307E-2</v>
      </c>
      <c r="AB13" s="19">
        <v>8.9685895644373598E-2</v>
      </c>
      <c r="AC13" s="19">
        <v>3.7967909737273001E-2</v>
      </c>
      <c r="AD13" s="19">
        <v>6.3812988469840695E-2</v>
      </c>
      <c r="AE13" s="19"/>
      <c r="AF13" s="19">
        <v>2.13227306017858E-2</v>
      </c>
      <c r="AG13" s="19">
        <v>7.3569304230763605E-2</v>
      </c>
      <c r="AH13" s="19">
        <v>2.6328215618927099E-2</v>
      </c>
      <c r="AI13" s="19">
        <v>7.8370226100915694E-2</v>
      </c>
      <c r="AJ13" s="19">
        <v>0.12914334709511999</v>
      </c>
      <c r="AK13" s="19"/>
      <c r="AL13" s="19">
        <v>6.9251105993988593E-2</v>
      </c>
      <c r="AM13" s="19">
        <v>6.5790206439560101E-2</v>
      </c>
      <c r="AN13" s="19">
        <v>5.4624206524279802E-2</v>
      </c>
      <c r="AO13" s="19">
        <v>3.2756110224011099E-2</v>
      </c>
      <c r="AP13" s="19">
        <v>3.4750811695901003E-2</v>
      </c>
      <c r="AQ13" s="19"/>
      <c r="AR13" s="19">
        <v>1.8034992970122801E-2</v>
      </c>
      <c r="AS13" s="19"/>
      <c r="AT13" s="19">
        <v>3.2173830992871903E-2</v>
      </c>
      <c r="AU13" s="19"/>
      <c r="AV13" s="19">
        <v>1.0247252306987699E-2</v>
      </c>
      <c r="AW13" s="19"/>
      <c r="AX13" s="19">
        <v>1.4926942184512499E-2</v>
      </c>
      <c r="AY13" s="19">
        <v>3.5163284980731603E-2</v>
      </c>
      <c r="AZ13" s="19"/>
      <c r="BA13" s="19">
        <v>0.110209964235485</v>
      </c>
      <c r="BB13" s="19">
        <v>3.9125915209117797E-2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257</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1053</v>
      </c>
      <c r="D7" s="10">
        <v>523</v>
      </c>
      <c r="E7" s="10">
        <v>524</v>
      </c>
      <c r="F7" s="10"/>
      <c r="G7" s="10">
        <v>136</v>
      </c>
      <c r="H7" s="10">
        <v>196</v>
      </c>
      <c r="I7" s="10">
        <v>192</v>
      </c>
      <c r="J7" s="10">
        <v>121</v>
      </c>
      <c r="K7" s="10">
        <v>162</v>
      </c>
      <c r="L7" s="10">
        <v>245</v>
      </c>
      <c r="M7" s="10"/>
      <c r="N7" s="10">
        <v>325</v>
      </c>
      <c r="O7" s="10">
        <v>258</v>
      </c>
      <c r="P7" s="10">
        <v>206</v>
      </c>
      <c r="Q7" s="10">
        <v>255</v>
      </c>
      <c r="R7" s="10"/>
      <c r="S7" s="10">
        <v>151</v>
      </c>
      <c r="T7" s="10">
        <v>180</v>
      </c>
      <c r="U7" s="10">
        <v>96</v>
      </c>
      <c r="V7" s="10">
        <v>69</v>
      </c>
      <c r="W7" s="10">
        <v>62</v>
      </c>
      <c r="X7" s="10">
        <v>109</v>
      </c>
      <c r="Y7" s="10">
        <v>73</v>
      </c>
      <c r="Z7" s="10">
        <v>36</v>
      </c>
      <c r="AA7" s="10">
        <v>117</v>
      </c>
      <c r="AB7" s="10">
        <v>74</v>
      </c>
      <c r="AC7" s="10">
        <v>54</v>
      </c>
      <c r="AD7" s="10">
        <v>32</v>
      </c>
      <c r="AE7" s="10"/>
      <c r="AF7" s="10">
        <v>373</v>
      </c>
      <c r="AG7" s="10">
        <v>165</v>
      </c>
      <c r="AH7" s="10">
        <v>98</v>
      </c>
      <c r="AI7" s="10">
        <v>74</v>
      </c>
      <c r="AJ7" s="10">
        <v>153</v>
      </c>
      <c r="AK7" s="10"/>
      <c r="AL7" s="10">
        <v>237</v>
      </c>
      <c r="AM7" s="10">
        <v>226</v>
      </c>
      <c r="AN7" s="10">
        <v>280</v>
      </c>
      <c r="AO7" s="10">
        <v>135</v>
      </c>
      <c r="AP7" s="10">
        <v>27</v>
      </c>
      <c r="AQ7" s="10"/>
      <c r="AR7" s="10">
        <v>153</v>
      </c>
      <c r="AS7" s="10"/>
      <c r="AT7" s="10">
        <v>58</v>
      </c>
      <c r="AU7" s="10"/>
      <c r="AV7" s="10">
        <v>92</v>
      </c>
      <c r="AW7" s="10"/>
      <c r="AX7" s="10">
        <v>65</v>
      </c>
      <c r="AY7" s="10">
        <v>263</v>
      </c>
      <c r="AZ7" s="10"/>
      <c r="BA7" s="10">
        <v>347</v>
      </c>
      <c r="BB7" s="10">
        <v>448</v>
      </c>
    </row>
    <row r="8" spans="2:54" ht="30" customHeight="1">
      <c r="B8" s="11" t="s">
        <v>84</v>
      </c>
      <c r="C8" s="11">
        <v>1052</v>
      </c>
      <c r="D8" s="11">
        <v>530</v>
      </c>
      <c r="E8" s="11">
        <v>515</v>
      </c>
      <c r="F8" s="11"/>
      <c r="G8" s="11">
        <v>140</v>
      </c>
      <c r="H8" s="11">
        <v>195</v>
      </c>
      <c r="I8" s="11">
        <v>186</v>
      </c>
      <c r="J8" s="11">
        <v>159</v>
      </c>
      <c r="K8" s="11">
        <v>145</v>
      </c>
      <c r="L8" s="11">
        <v>226</v>
      </c>
      <c r="M8" s="11"/>
      <c r="N8" s="11">
        <v>297</v>
      </c>
      <c r="O8" s="11">
        <v>247</v>
      </c>
      <c r="P8" s="11">
        <v>243</v>
      </c>
      <c r="Q8" s="11">
        <v>257</v>
      </c>
      <c r="R8" s="11"/>
      <c r="S8" s="11">
        <v>150</v>
      </c>
      <c r="T8" s="11">
        <v>150</v>
      </c>
      <c r="U8" s="11">
        <v>78</v>
      </c>
      <c r="V8" s="11">
        <v>96</v>
      </c>
      <c r="W8" s="11">
        <v>66</v>
      </c>
      <c r="X8" s="11">
        <v>91</v>
      </c>
      <c r="Y8" s="11">
        <v>74</v>
      </c>
      <c r="Z8" s="11">
        <v>35</v>
      </c>
      <c r="AA8" s="11">
        <v>117</v>
      </c>
      <c r="AB8" s="11">
        <v>97</v>
      </c>
      <c r="AC8" s="11">
        <v>56</v>
      </c>
      <c r="AD8" s="11">
        <v>41</v>
      </c>
      <c r="AE8" s="11"/>
      <c r="AF8" s="11">
        <v>379</v>
      </c>
      <c r="AG8" s="11">
        <v>155</v>
      </c>
      <c r="AH8" s="11">
        <v>95</v>
      </c>
      <c r="AI8" s="11">
        <v>74</v>
      </c>
      <c r="AJ8" s="11">
        <v>155</v>
      </c>
      <c r="AK8" s="11"/>
      <c r="AL8" s="11">
        <v>242</v>
      </c>
      <c r="AM8" s="11">
        <v>239</v>
      </c>
      <c r="AN8" s="11">
        <v>275</v>
      </c>
      <c r="AO8" s="11">
        <v>130</v>
      </c>
      <c r="AP8" s="11">
        <v>22</v>
      </c>
      <c r="AQ8" s="11"/>
      <c r="AR8" s="11">
        <v>151</v>
      </c>
      <c r="AS8" s="11"/>
      <c r="AT8" s="11">
        <v>56</v>
      </c>
      <c r="AU8" s="11"/>
      <c r="AV8" s="11">
        <v>90</v>
      </c>
      <c r="AW8" s="11"/>
      <c r="AX8" s="11">
        <v>63</v>
      </c>
      <c r="AY8" s="11">
        <v>267</v>
      </c>
      <c r="AZ8" s="11"/>
      <c r="BA8" s="11">
        <v>340</v>
      </c>
      <c r="BB8" s="11">
        <v>445</v>
      </c>
    </row>
    <row r="9" spans="2:54">
      <c r="B9" s="18" t="s">
        <v>216</v>
      </c>
      <c r="C9" s="17">
        <v>0.14136827953794801</v>
      </c>
      <c r="D9" s="17">
        <v>0.161153890552826</v>
      </c>
      <c r="E9" s="17">
        <v>0.122614415869293</v>
      </c>
      <c r="F9" s="17"/>
      <c r="G9" s="17">
        <v>0.15243568831401</v>
      </c>
      <c r="H9" s="17">
        <v>0.190680517811602</v>
      </c>
      <c r="I9" s="17">
        <v>0.15363331231914801</v>
      </c>
      <c r="J9" s="17">
        <v>0.161374066562223</v>
      </c>
      <c r="K9" s="17">
        <v>0.113825527139366</v>
      </c>
      <c r="L9" s="17">
        <v>8.6104267504733198E-2</v>
      </c>
      <c r="M9" s="17"/>
      <c r="N9" s="17">
        <v>0.18945156292517801</v>
      </c>
      <c r="O9" s="17">
        <v>0.119712637112606</v>
      </c>
      <c r="P9" s="17">
        <v>0.13343689934745601</v>
      </c>
      <c r="Q9" s="17">
        <v>0.11876625742175401</v>
      </c>
      <c r="R9" s="17"/>
      <c r="S9" s="17">
        <v>0.218748096887591</v>
      </c>
      <c r="T9" s="17">
        <v>9.7245856418775797E-2</v>
      </c>
      <c r="U9" s="17">
        <v>0.107168649490208</v>
      </c>
      <c r="V9" s="17">
        <v>0.17330360903498501</v>
      </c>
      <c r="W9" s="17">
        <v>0.17115301360653401</v>
      </c>
      <c r="X9" s="17">
        <v>8.0844267911370796E-2</v>
      </c>
      <c r="Y9" s="17">
        <v>0.126676344365208</v>
      </c>
      <c r="Z9" s="17">
        <v>0.125395884739578</v>
      </c>
      <c r="AA9" s="17">
        <v>0.156957217813362</v>
      </c>
      <c r="AB9" s="17">
        <v>9.9189886312248302E-2</v>
      </c>
      <c r="AC9" s="17">
        <v>0.183389516162314</v>
      </c>
      <c r="AD9" s="17">
        <v>0.13464821131452301</v>
      </c>
      <c r="AE9" s="17"/>
      <c r="AF9" s="17">
        <v>0.22784472545718301</v>
      </c>
      <c r="AG9" s="17">
        <v>0.124339026331748</v>
      </c>
      <c r="AH9" s="17">
        <v>9.2000493941588699E-2</v>
      </c>
      <c r="AI9" s="17">
        <v>9.3655302933094403E-2</v>
      </c>
      <c r="AJ9" s="17">
        <v>8.5924629827902499E-2</v>
      </c>
      <c r="AK9" s="17"/>
      <c r="AL9" s="17">
        <v>0.140253531657762</v>
      </c>
      <c r="AM9" s="17">
        <v>5.9147714584854398E-2</v>
      </c>
      <c r="AN9" s="17">
        <v>0.199913687566911</v>
      </c>
      <c r="AO9" s="17">
        <v>0.22197287953154399</v>
      </c>
      <c r="AP9" s="17">
        <v>0.23555501826978101</v>
      </c>
      <c r="AQ9" s="17"/>
      <c r="AR9" s="17">
        <v>0.28191762366158901</v>
      </c>
      <c r="AS9" s="17"/>
      <c r="AT9" s="17">
        <v>0.42616076880348402</v>
      </c>
      <c r="AU9" s="17"/>
      <c r="AV9" s="17">
        <v>0.25263934640653202</v>
      </c>
      <c r="AW9" s="17"/>
      <c r="AX9" s="17">
        <v>0.31034096380101001</v>
      </c>
      <c r="AY9" s="17">
        <v>0.196726763837765</v>
      </c>
      <c r="AZ9" s="17"/>
      <c r="BA9" s="17">
        <v>0.113981216819631</v>
      </c>
      <c r="BB9" s="17">
        <v>0.15881046824346901</v>
      </c>
    </row>
    <row r="10" spans="2:54">
      <c r="B10" s="18" t="s">
        <v>217</v>
      </c>
      <c r="C10" s="17">
        <v>0.39553347973377501</v>
      </c>
      <c r="D10" s="17">
        <v>0.42971593557916699</v>
      </c>
      <c r="E10" s="17">
        <v>0.36270288255898903</v>
      </c>
      <c r="F10" s="17"/>
      <c r="G10" s="17">
        <v>0.39988501852521802</v>
      </c>
      <c r="H10" s="17">
        <v>0.41264745219766003</v>
      </c>
      <c r="I10" s="17">
        <v>0.41660328381647999</v>
      </c>
      <c r="J10" s="17">
        <v>0.42519440074689102</v>
      </c>
      <c r="K10" s="17">
        <v>0.35726080627403201</v>
      </c>
      <c r="L10" s="17">
        <v>0.36230289791199999</v>
      </c>
      <c r="M10" s="17"/>
      <c r="N10" s="17">
        <v>0.39600096032426602</v>
      </c>
      <c r="O10" s="17">
        <v>0.38006536784818001</v>
      </c>
      <c r="P10" s="17">
        <v>0.45782115970510201</v>
      </c>
      <c r="Q10" s="17">
        <v>0.352271909297311</v>
      </c>
      <c r="R10" s="17"/>
      <c r="S10" s="17">
        <v>0.36380233141673701</v>
      </c>
      <c r="T10" s="17">
        <v>0.36160725861453102</v>
      </c>
      <c r="U10" s="17">
        <v>0.356239603200668</v>
      </c>
      <c r="V10" s="17">
        <v>0.38876117315104303</v>
      </c>
      <c r="W10" s="17">
        <v>0.35479721885001297</v>
      </c>
      <c r="X10" s="17">
        <v>0.411863138291514</v>
      </c>
      <c r="Y10" s="17">
        <v>0.40457005416734898</v>
      </c>
      <c r="Z10" s="17">
        <v>0.47959004899368701</v>
      </c>
      <c r="AA10" s="17">
        <v>0.47764930934410199</v>
      </c>
      <c r="AB10" s="17">
        <v>0.40509749642785398</v>
      </c>
      <c r="AC10" s="17">
        <v>0.35666291472197698</v>
      </c>
      <c r="AD10" s="17">
        <v>0.46273485588402702</v>
      </c>
      <c r="AE10" s="17"/>
      <c r="AF10" s="17">
        <v>0.47545046652461698</v>
      </c>
      <c r="AG10" s="17">
        <v>0.27691274541913502</v>
      </c>
      <c r="AH10" s="17">
        <v>0.41940731245562901</v>
      </c>
      <c r="AI10" s="17">
        <v>0.37258244201250801</v>
      </c>
      <c r="AJ10" s="17">
        <v>0.3554583455568</v>
      </c>
      <c r="AK10" s="17"/>
      <c r="AL10" s="17">
        <v>0.39555032276614099</v>
      </c>
      <c r="AM10" s="17">
        <v>0.43205858691405102</v>
      </c>
      <c r="AN10" s="17">
        <v>0.38343833298744801</v>
      </c>
      <c r="AO10" s="17">
        <v>0.41607991593960603</v>
      </c>
      <c r="AP10" s="17">
        <v>0.52830149075352695</v>
      </c>
      <c r="AQ10" s="17"/>
      <c r="AR10" s="17">
        <v>0.42421846218376502</v>
      </c>
      <c r="AS10" s="17"/>
      <c r="AT10" s="17">
        <v>0.35354713745711303</v>
      </c>
      <c r="AU10" s="17"/>
      <c r="AV10" s="17">
        <v>0.442443859182438</v>
      </c>
      <c r="AW10" s="17"/>
      <c r="AX10" s="17">
        <v>0.44439753555320599</v>
      </c>
      <c r="AY10" s="17">
        <v>0.47374696179757603</v>
      </c>
      <c r="AZ10" s="17"/>
      <c r="BA10" s="17">
        <v>0.367900754428723</v>
      </c>
      <c r="BB10" s="17">
        <v>0.41981172606111899</v>
      </c>
    </row>
    <row r="11" spans="2:54">
      <c r="B11" s="18" t="s">
        <v>218</v>
      </c>
      <c r="C11" s="17">
        <v>0.221813533246321</v>
      </c>
      <c r="D11" s="17">
        <v>0.19348112512556201</v>
      </c>
      <c r="E11" s="17">
        <v>0.246078317875771</v>
      </c>
      <c r="F11" s="17"/>
      <c r="G11" s="17">
        <v>0.184855933363404</v>
      </c>
      <c r="H11" s="17">
        <v>0.132747287653987</v>
      </c>
      <c r="I11" s="17">
        <v>0.21889149011290701</v>
      </c>
      <c r="J11" s="17">
        <v>0.17944997478097399</v>
      </c>
      <c r="K11" s="17">
        <v>0.27787510575452101</v>
      </c>
      <c r="L11" s="17">
        <v>0.31837089842567301</v>
      </c>
      <c r="M11" s="17"/>
      <c r="N11" s="17">
        <v>0.22763246679082999</v>
      </c>
      <c r="O11" s="17">
        <v>0.22059149821900501</v>
      </c>
      <c r="P11" s="17">
        <v>0.181661811991878</v>
      </c>
      <c r="Q11" s="17">
        <v>0.24448042002687501</v>
      </c>
      <c r="R11" s="17"/>
      <c r="S11" s="17">
        <v>0.13474711382155399</v>
      </c>
      <c r="T11" s="17">
        <v>0.31267873428911402</v>
      </c>
      <c r="U11" s="17">
        <v>0.270778131599131</v>
      </c>
      <c r="V11" s="17">
        <v>0.22848608785500299</v>
      </c>
      <c r="W11" s="17">
        <v>0.17953600444076001</v>
      </c>
      <c r="X11" s="17">
        <v>0.29039685051884401</v>
      </c>
      <c r="Y11" s="17">
        <v>0.213128276916839</v>
      </c>
      <c r="Z11" s="17">
        <v>0.13933314983068301</v>
      </c>
      <c r="AA11" s="17">
        <v>0.17626198021283099</v>
      </c>
      <c r="AB11" s="17">
        <v>0.26849267824960799</v>
      </c>
      <c r="AC11" s="17">
        <v>0.21144400278543299</v>
      </c>
      <c r="AD11" s="17">
        <v>0.13405864980138399</v>
      </c>
      <c r="AE11" s="17"/>
      <c r="AF11" s="17">
        <v>0.16310383137785101</v>
      </c>
      <c r="AG11" s="17">
        <v>0.285534959401338</v>
      </c>
      <c r="AH11" s="17">
        <v>0.23738162304862701</v>
      </c>
      <c r="AI11" s="17">
        <v>0.204804598387437</v>
      </c>
      <c r="AJ11" s="17">
        <v>0.20229856404901</v>
      </c>
      <c r="AK11" s="17"/>
      <c r="AL11" s="17">
        <v>0.222043238281873</v>
      </c>
      <c r="AM11" s="17">
        <v>0.258867719420038</v>
      </c>
      <c r="AN11" s="17">
        <v>0.21174806156464199</v>
      </c>
      <c r="AO11" s="17">
        <v>0.14138664265839501</v>
      </c>
      <c r="AP11" s="17">
        <v>0.115373835083058</v>
      </c>
      <c r="AQ11" s="17"/>
      <c r="AR11" s="17">
        <v>0.10993119681944501</v>
      </c>
      <c r="AS11" s="17"/>
      <c r="AT11" s="17">
        <v>3.1825780065784903E-2</v>
      </c>
      <c r="AU11" s="17"/>
      <c r="AV11" s="17">
        <v>0.124612397329222</v>
      </c>
      <c r="AW11" s="17"/>
      <c r="AX11" s="17">
        <v>0.14262704524918199</v>
      </c>
      <c r="AY11" s="17">
        <v>0.16791237415907501</v>
      </c>
      <c r="AZ11" s="17"/>
      <c r="BA11" s="17">
        <v>0.22687389588342799</v>
      </c>
      <c r="BB11" s="17">
        <v>0.22297544107135001</v>
      </c>
    </row>
    <row r="12" spans="2:54">
      <c r="B12" s="18" t="s">
        <v>219</v>
      </c>
      <c r="C12" s="17">
        <v>0.16633704174223801</v>
      </c>
      <c r="D12" s="17">
        <v>0.13834447360888899</v>
      </c>
      <c r="E12" s="17">
        <v>0.195232978295658</v>
      </c>
      <c r="F12" s="17"/>
      <c r="G12" s="17">
        <v>0.21305456555199301</v>
      </c>
      <c r="H12" s="17">
        <v>0.193801863644047</v>
      </c>
      <c r="I12" s="17">
        <v>0.16046572653367</v>
      </c>
      <c r="J12" s="17">
        <v>0.16017607801939401</v>
      </c>
      <c r="K12" s="17">
        <v>0.13948079131072599</v>
      </c>
      <c r="L12" s="17">
        <v>0.140802853597748</v>
      </c>
      <c r="M12" s="17"/>
      <c r="N12" s="17">
        <v>0.12796651395227199</v>
      </c>
      <c r="O12" s="17">
        <v>0.18580578044825299</v>
      </c>
      <c r="P12" s="17">
        <v>0.17825963411815099</v>
      </c>
      <c r="Q12" s="17">
        <v>0.18609231233085299</v>
      </c>
      <c r="R12" s="17"/>
      <c r="S12" s="17">
        <v>0.23792088623089599</v>
      </c>
      <c r="T12" s="17">
        <v>0.139332743614934</v>
      </c>
      <c r="U12" s="17">
        <v>0.18377259187016601</v>
      </c>
      <c r="V12" s="17">
        <v>0.18265053724684999</v>
      </c>
      <c r="W12" s="17">
        <v>0.227965510528291</v>
      </c>
      <c r="X12" s="17">
        <v>0.157503772057419</v>
      </c>
      <c r="Y12" s="17">
        <v>0.13384624228203401</v>
      </c>
      <c r="Z12" s="17">
        <v>0.20760380318917601</v>
      </c>
      <c r="AA12" s="17">
        <v>0.14297676928761399</v>
      </c>
      <c r="AB12" s="17">
        <v>0.11475344877579</v>
      </c>
      <c r="AC12" s="17">
        <v>0.13448640738915399</v>
      </c>
      <c r="AD12" s="17">
        <v>0.109598685078272</v>
      </c>
      <c r="AE12" s="17"/>
      <c r="AF12" s="17">
        <v>0.100561040813481</v>
      </c>
      <c r="AG12" s="17">
        <v>0.229803690065253</v>
      </c>
      <c r="AH12" s="17">
        <v>0.20321932587712799</v>
      </c>
      <c r="AI12" s="17">
        <v>0.23041820065027399</v>
      </c>
      <c r="AJ12" s="17">
        <v>0.20997194617277901</v>
      </c>
      <c r="AK12" s="17"/>
      <c r="AL12" s="17">
        <v>0.15925896301224299</v>
      </c>
      <c r="AM12" s="17">
        <v>0.174965186356529</v>
      </c>
      <c r="AN12" s="17">
        <v>0.14318214313204</v>
      </c>
      <c r="AO12" s="17">
        <v>0.17352326251028999</v>
      </c>
      <c r="AP12" s="17">
        <v>0.120769655893634</v>
      </c>
      <c r="AQ12" s="17"/>
      <c r="AR12" s="17">
        <v>0.14970469470179601</v>
      </c>
      <c r="AS12" s="17"/>
      <c r="AT12" s="17">
        <v>0.17507296983200199</v>
      </c>
      <c r="AU12" s="17"/>
      <c r="AV12" s="17">
        <v>0.15973478585084699</v>
      </c>
      <c r="AW12" s="17"/>
      <c r="AX12" s="17">
        <v>8.13831739802994E-2</v>
      </c>
      <c r="AY12" s="17">
        <v>0.11653296267023699</v>
      </c>
      <c r="AZ12" s="17"/>
      <c r="BA12" s="17">
        <v>0.17563275087553501</v>
      </c>
      <c r="BB12" s="17">
        <v>0.14242351924635899</v>
      </c>
    </row>
    <row r="13" spans="2:54">
      <c r="B13" s="18" t="s">
        <v>220</v>
      </c>
      <c r="C13" s="19">
        <v>7.4947665739719005E-2</v>
      </c>
      <c r="D13" s="19">
        <v>7.7304575133556097E-2</v>
      </c>
      <c r="E13" s="19">
        <v>7.3371405400288803E-2</v>
      </c>
      <c r="F13" s="19"/>
      <c r="G13" s="19">
        <v>4.9768794245375697E-2</v>
      </c>
      <c r="H13" s="19">
        <v>7.0122878692703394E-2</v>
      </c>
      <c r="I13" s="19">
        <v>5.0406187217796002E-2</v>
      </c>
      <c r="J13" s="19">
        <v>7.3805479890517806E-2</v>
      </c>
      <c r="K13" s="19">
        <v>0.111557769521355</v>
      </c>
      <c r="L13" s="19">
        <v>9.2419082559845503E-2</v>
      </c>
      <c r="M13" s="19"/>
      <c r="N13" s="19">
        <v>5.8948496007453298E-2</v>
      </c>
      <c r="O13" s="19">
        <v>9.3824716371955705E-2</v>
      </c>
      <c r="P13" s="19">
        <v>4.8820494837412701E-2</v>
      </c>
      <c r="Q13" s="19">
        <v>9.8389100923206796E-2</v>
      </c>
      <c r="R13" s="19"/>
      <c r="S13" s="19">
        <v>4.4781571643222003E-2</v>
      </c>
      <c r="T13" s="19">
        <v>8.9135407062645194E-2</v>
      </c>
      <c r="U13" s="19">
        <v>8.2041023839827407E-2</v>
      </c>
      <c r="V13" s="19">
        <v>2.6798592712119498E-2</v>
      </c>
      <c r="W13" s="19">
        <v>6.6548252574402403E-2</v>
      </c>
      <c r="X13" s="19">
        <v>5.9391971220851603E-2</v>
      </c>
      <c r="Y13" s="19">
        <v>0.12177908226857</v>
      </c>
      <c r="Z13" s="19">
        <v>4.80771132468754E-2</v>
      </c>
      <c r="AA13" s="19">
        <v>4.6154723342090302E-2</v>
      </c>
      <c r="AB13" s="19">
        <v>0.11246649023449901</v>
      </c>
      <c r="AC13" s="19">
        <v>0.11401715894112301</v>
      </c>
      <c r="AD13" s="19">
        <v>0.15895959792179401</v>
      </c>
      <c r="AE13" s="19"/>
      <c r="AF13" s="19">
        <v>3.3039935826868698E-2</v>
      </c>
      <c r="AG13" s="19">
        <v>8.3409578782526694E-2</v>
      </c>
      <c r="AH13" s="19">
        <v>4.7991244677026999E-2</v>
      </c>
      <c r="AI13" s="19">
        <v>9.8539456016687094E-2</v>
      </c>
      <c r="AJ13" s="19">
        <v>0.14634651439350899</v>
      </c>
      <c r="AK13" s="19"/>
      <c r="AL13" s="19">
        <v>8.2893944281981297E-2</v>
      </c>
      <c r="AM13" s="19">
        <v>7.49607927245272E-2</v>
      </c>
      <c r="AN13" s="19">
        <v>6.1717774748957697E-2</v>
      </c>
      <c r="AO13" s="19">
        <v>4.7037299360164903E-2</v>
      </c>
      <c r="AP13" s="19">
        <v>0</v>
      </c>
      <c r="AQ13" s="19"/>
      <c r="AR13" s="19">
        <v>3.4228022633405297E-2</v>
      </c>
      <c r="AS13" s="19"/>
      <c r="AT13" s="19">
        <v>1.3393343841616501E-2</v>
      </c>
      <c r="AU13" s="19"/>
      <c r="AV13" s="19">
        <v>2.0569611230959801E-2</v>
      </c>
      <c r="AW13" s="19"/>
      <c r="AX13" s="19">
        <v>2.1251281416301799E-2</v>
      </c>
      <c r="AY13" s="19">
        <v>4.5080937535346803E-2</v>
      </c>
      <c r="AZ13" s="19"/>
      <c r="BA13" s="19">
        <v>0.115611381992684</v>
      </c>
      <c r="BB13" s="19">
        <v>5.5978845377703201E-2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258</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1053</v>
      </c>
      <c r="D7" s="10">
        <v>523</v>
      </c>
      <c r="E7" s="10">
        <v>524</v>
      </c>
      <c r="F7" s="10"/>
      <c r="G7" s="10">
        <v>136</v>
      </c>
      <c r="H7" s="10">
        <v>196</v>
      </c>
      <c r="I7" s="10">
        <v>192</v>
      </c>
      <c r="J7" s="10">
        <v>121</v>
      </c>
      <c r="K7" s="10">
        <v>162</v>
      </c>
      <c r="L7" s="10">
        <v>245</v>
      </c>
      <c r="M7" s="10"/>
      <c r="N7" s="10">
        <v>325</v>
      </c>
      <c r="O7" s="10">
        <v>258</v>
      </c>
      <c r="P7" s="10">
        <v>206</v>
      </c>
      <c r="Q7" s="10">
        <v>255</v>
      </c>
      <c r="R7" s="10"/>
      <c r="S7" s="10">
        <v>151</v>
      </c>
      <c r="T7" s="10">
        <v>180</v>
      </c>
      <c r="U7" s="10">
        <v>96</v>
      </c>
      <c r="V7" s="10">
        <v>69</v>
      </c>
      <c r="W7" s="10">
        <v>62</v>
      </c>
      <c r="X7" s="10">
        <v>109</v>
      </c>
      <c r="Y7" s="10">
        <v>73</v>
      </c>
      <c r="Z7" s="10">
        <v>36</v>
      </c>
      <c r="AA7" s="10">
        <v>117</v>
      </c>
      <c r="AB7" s="10">
        <v>74</v>
      </c>
      <c r="AC7" s="10">
        <v>54</v>
      </c>
      <c r="AD7" s="10">
        <v>32</v>
      </c>
      <c r="AE7" s="10"/>
      <c r="AF7" s="10">
        <v>373</v>
      </c>
      <c r="AG7" s="10">
        <v>165</v>
      </c>
      <c r="AH7" s="10">
        <v>98</v>
      </c>
      <c r="AI7" s="10">
        <v>74</v>
      </c>
      <c r="AJ7" s="10">
        <v>153</v>
      </c>
      <c r="AK7" s="10"/>
      <c r="AL7" s="10">
        <v>237</v>
      </c>
      <c r="AM7" s="10">
        <v>226</v>
      </c>
      <c r="AN7" s="10">
        <v>280</v>
      </c>
      <c r="AO7" s="10">
        <v>135</v>
      </c>
      <c r="AP7" s="10">
        <v>27</v>
      </c>
      <c r="AQ7" s="10"/>
      <c r="AR7" s="10">
        <v>153</v>
      </c>
      <c r="AS7" s="10"/>
      <c r="AT7" s="10">
        <v>58</v>
      </c>
      <c r="AU7" s="10"/>
      <c r="AV7" s="10">
        <v>92</v>
      </c>
      <c r="AW7" s="10"/>
      <c r="AX7" s="10">
        <v>65</v>
      </c>
      <c r="AY7" s="10">
        <v>263</v>
      </c>
      <c r="AZ7" s="10"/>
      <c r="BA7" s="10">
        <v>347</v>
      </c>
      <c r="BB7" s="10">
        <v>448</v>
      </c>
    </row>
    <row r="8" spans="2:54" ht="30" customHeight="1">
      <c r="B8" s="11" t="s">
        <v>84</v>
      </c>
      <c r="C8" s="11">
        <v>1052</v>
      </c>
      <c r="D8" s="11">
        <v>530</v>
      </c>
      <c r="E8" s="11">
        <v>515</v>
      </c>
      <c r="F8" s="11"/>
      <c r="G8" s="11">
        <v>140</v>
      </c>
      <c r="H8" s="11">
        <v>195</v>
      </c>
      <c r="I8" s="11">
        <v>186</v>
      </c>
      <c r="J8" s="11">
        <v>159</v>
      </c>
      <c r="K8" s="11">
        <v>145</v>
      </c>
      <c r="L8" s="11">
        <v>226</v>
      </c>
      <c r="M8" s="11"/>
      <c r="N8" s="11">
        <v>297</v>
      </c>
      <c r="O8" s="11">
        <v>247</v>
      </c>
      <c r="P8" s="11">
        <v>243</v>
      </c>
      <c r="Q8" s="11">
        <v>257</v>
      </c>
      <c r="R8" s="11"/>
      <c r="S8" s="11">
        <v>150</v>
      </c>
      <c r="T8" s="11">
        <v>150</v>
      </c>
      <c r="U8" s="11">
        <v>78</v>
      </c>
      <c r="V8" s="11">
        <v>96</v>
      </c>
      <c r="W8" s="11">
        <v>66</v>
      </c>
      <c r="X8" s="11">
        <v>91</v>
      </c>
      <c r="Y8" s="11">
        <v>74</v>
      </c>
      <c r="Z8" s="11">
        <v>35</v>
      </c>
      <c r="AA8" s="11">
        <v>117</v>
      </c>
      <c r="AB8" s="11">
        <v>97</v>
      </c>
      <c r="AC8" s="11">
        <v>56</v>
      </c>
      <c r="AD8" s="11">
        <v>41</v>
      </c>
      <c r="AE8" s="11"/>
      <c r="AF8" s="11">
        <v>379</v>
      </c>
      <c r="AG8" s="11">
        <v>155</v>
      </c>
      <c r="AH8" s="11">
        <v>95</v>
      </c>
      <c r="AI8" s="11">
        <v>74</v>
      </c>
      <c r="AJ8" s="11">
        <v>155</v>
      </c>
      <c r="AK8" s="11"/>
      <c r="AL8" s="11">
        <v>242</v>
      </c>
      <c r="AM8" s="11">
        <v>239</v>
      </c>
      <c r="AN8" s="11">
        <v>275</v>
      </c>
      <c r="AO8" s="11">
        <v>130</v>
      </c>
      <c r="AP8" s="11">
        <v>22</v>
      </c>
      <c r="AQ8" s="11"/>
      <c r="AR8" s="11">
        <v>151</v>
      </c>
      <c r="AS8" s="11"/>
      <c r="AT8" s="11">
        <v>56</v>
      </c>
      <c r="AU8" s="11"/>
      <c r="AV8" s="11">
        <v>90</v>
      </c>
      <c r="AW8" s="11"/>
      <c r="AX8" s="11">
        <v>63</v>
      </c>
      <c r="AY8" s="11">
        <v>267</v>
      </c>
      <c r="AZ8" s="11"/>
      <c r="BA8" s="11">
        <v>340</v>
      </c>
      <c r="BB8" s="11">
        <v>445</v>
      </c>
    </row>
    <row r="9" spans="2:54">
      <c r="B9" s="18" t="s">
        <v>216</v>
      </c>
      <c r="C9" s="17">
        <v>0.13544025997647199</v>
      </c>
      <c r="D9" s="17">
        <v>0.156055237866915</v>
      </c>
      <c r="E9" s="17">
        <v>0.115766098935127</v>
      </c>
      <c r="F9" s="17"/>
      <c r="G9" s="17">
        <v>0.120048029936907</v>
      </c>
      <c r="H9" s="17">
        <v>0.19631790263697399</v>
      </c>
      <c r="I9" s="17">
        <v>0.12786837177707899</v>
      </c>
      <c r="J9" s="17">
        <v>0.15644561963829001</v>
      </c>
      <c r="K9" s="17">
        <v>0.113265642347829</v>
      </c>
      <c r="L9" s="17">
        <v>9.8675297467082895E-2</v>
      </c>
      <c r="M9" s="17"/>
      <c r="N9" s="17">
        <v>0.17416827393317899</v>
      </c>
      <c r="O9" s="17">
        <v>0.128938449505932</v>
      </c>
      <c r="P9" s="17">
        <v>0.13565110400326499</v>
      </c>
      <c r="Q9" s="17">
        <v>9.8366121952359206E-2</v>
      </c>
      <c r="R9" s="17"/>
      <c r="S9" s="17">
        <v>0.196384653458549</v>
      </c>
      <c r="T9" s="17">
        <v>0.119134815356785</v>
      </c>
      <c r="U9" s="17">
        <v>0.10559060271273001</v>
      </c>
      <c r="V9" s="17">
        <v>0.17118728427392901</v>
      </c>
      <c r="W9" s="17">
        <v>0.10596901654537499</v>
      </c>
      <c r="X9" s="17">
        <v>0.102939162682885</v>
      </c>
      <c r="Y9" s="17">
        <v>6.3245899017886506E-2</v>
      </c>
      <c r="Z9" s="17">
        <v>0.15984423433585199</v>
      </c>
      <c r="AA9" s="17">
        <v>0.13345633477183799</v>
      </c>
      <c r="AB9" s="17">
        <v>9.9312885520531302E-2</v>
      </c>
      <c r="AC9" s="17">
        <v>0.20337353388049501</v>
      </c>
      <c r="AD9" s="17">
        <v>0.17244136482977601</v>
      </c>
      <c r="AE9" s="17"/>
      <c r="AF9" s="17">
        <v>0.22339858325867401</v>
      </c>
      <c r="AG9" s="17">
        <v>0.109603472993388</v>
      </c>
      <c r="AH9" s="17">
        <v>0.110283293722199</v>
      </c>
      <c r="AI9" s="17">
        <v>7.4367527861669294E-2</v>
      </c>
      <c r="AJ9" s="17">
        <v>8.7164229269362598E-2</v>
      </c>
      <c r="AK9" s="17"/>
      <c r="AL9" s="17">
        <v>0.14898028820106901</v>
      </c>
      <c r="AM9" s="17">
        <v>8.4363343812758396E-2</v>
      </c>
      <c r="AN9" s="17">
        <v>0.16358396837894701</v>
      </c>
      <c r="AO9" s="17">
        <v>0.19811740119520199</v>
      </c>
      <c r="AP9" s="17">
        <v>0.24799140451474699</v>
      </c>
      <c r="AQ9" s="17"/>
      <c r="AR9" s="17">
        <v>0.25880620276892702</v>
      </c>
      <c r="AS9" s="17"/>
      <c r="AT9" s="17">
        <v>0.34984538431838103</v>
      </c>
      <c r="AU9" s="17"/>
      <c r="AV9" s="17">
        <v>0.25977394679743898</v>
      </c>
      <c r="AW9" s="17"/>
      <c r="AX9" s="17">
        <v>0.29526325628664302</v>
      </c>
      <c r="AY9" s="17">
        <v>0.188912145543285</v>
      </c>
      <c r="AZ9" s="17"/>
      <c r="BA9" s="17">
        <v>0.10932569024605999</v>
      </c>
      <c r="BB9" s="17">
        <v>0.14828967371885801</v>
      </c>
    </row>
    <row r="10" spans="2:54">
      <c r="B10" s="18" t="s">
        <v>217</v>
      </c>
      <c r="C10" s="17">
        <v>0.37460150905130202</v>
      </c>
      <c r="D10" s="17">
        <v>0.39809463658841299</v>
      </c>
      <c r="E10" s="17">
        <v>0.35074668681667298</v>
      </c>
      <c r="F10" s="17"/>
      <c r="G10" s="17">
        <v>0.47800473414073802</v>
      </c>
      <c r="H10" s="17">
        <v>0.380453229379005</v>
      </c>
      <c r="I10" s="17">
        <v>0.360870529217999</v>
      </c>
      <c r="J10" s="17">
        <v>0.37171676888649202</v>
      </c>
      <c r="K10" s="17">
        <v>0.35850555991086003</v>
      </c>
      <c r="L10" s="17">
        <v>0.33073301602116201</v>
      </c>
      <c r="M10" s="17"/>
      <c r="N10" s="17">
        <v>0.40052599096358799</v>
      </c>
      <c r="O10" s="17">
        <v>0.34862818770728599</v>
      </c>
      <c r="P10" s="17">
        <v>0.41701992449539099</v>
      </c>
      <c r="Q10" s="17">
        <v>0.33646986157685399</v>
      </c>
      <c r="R10" s="17"/>
      <c r="S10" s="17">
        <v>0.41702033339303701</v>
      </c>
      <c r="T10" s="17">
        <v>0.29125590425754999</v>
      </c>
      <c r="U10" s="17">
        <v>0.32596547182341401</v>
      </c>
      <c r="V10" s="17">
        <v>0.39484771771461502</v>
      </c>
      <c r="W10" s="17">
        <v>0.38697665339173698</v>
      </c>
      <c r="X10" s="17">
        <v>0.37038719683159499</v>
      </c>
      <c r="Y10" s="17">
        <v>0.41317929850788798</v>
      </c>
      <c r="Z10" s="17">
        <v>0.40867939221419097</v>
      </c>
      <c r="AA10" s="17">
        <v>0.50644064662252997</v>
      </c>
      <c r="AB10" s="17">
        <v>0.25278488572766999</v>
      </c>
      <c r="AC10" s="17">
        <v>0.34521664840611199</v>
      </c>
      <c r="AD10" s="17">
        <v>0.411780850715733</v>
      </c>
      <c r="AE10" s="17"/>
      <c r="AF10" s="17">
        <v>0.45759817522440099</v>
      </c>
      <c r="AG10" s="17">
        <v>0.33197932348527198</v>
      </c>
      <c r="AH10" s="17">
        <v>0.34340217246752203</v>
      </c>
      <c r="AI10" s="17">
        <v>0.363209637974372</v>
      </c>
      <c r="AJ10" s="17">
        <v>0.33531020567254</v>
      </c>
      <c r="AK10" s="17"/>
      <c r="AL10" s="17">
        <v>0.33777018491405197</v>
      </c>
      <c r="AM10" s="17">
        <v>0.40219739072914701</v>
      </c>
      <c r="AN10" s="17">
        <v>0.41465479123424398</v>
      </c>
      <c r="AO10" s="17">
        <v>0.35946953757490102</v>
      </c>
      <c r="AP10" s="17">
        <v>0.41447828355042399</v>
      </c>
      <c r="AQ10" s="17"/>
      <c r="AR10" s="17">
        <v>0.44140489649030901</v>
      </c>
      <c r="AS10" s="17"/>
      <c r="AT10" s="17">
        <v>0.36602040506429301</v>
      </c>
      <c r="AU10" s="17"/>
      <c r="AV10" s="17">
        <v>0.469279777875374</v>
      </c>
      <c r="AW10" s="17"/>
      <c r="AX10" s="17">
        <v>0.42765752685403302</v>
      </c>
      <c r="AY10" s="17">
        <v>0.44344918880141299</v>
      </c>
      <c r="AZ10" s="17"/>
      <c r="BA10" s="17">
        <v>0.34692377197922603</v>
      </c>
      <c r="BB10" s="17">
        <v>0.398688379807914</v>
      </c>
    </row>
    <row r="11" spans="2:54">
      <c r="B11" s="18" t="s">
        <v>218</v>
      </c>
      <c r="C11" s="17">
        <v>0.26722288697839303</v>
      </c>
      <c r="D11" s="17">
        <v>0.22952848080298999</v>
      </c>
      <c r="E11" s="17">
        <v>0.30163265874381101</v>
      </c>
      <c r="F11" s="17"/>
      <c r="G11" s="17">
        <v>0.189160414209286</v>
      </c>
      <c r="H11" s="17">
        <v>0.18062989032575499</v>
      </c>
      <c r="I11" s="17">
        <v>0.27809769121070199</v>
      </c>
      <c r="J11" s="17">
        <v>0.20885582123608001</v>
      </c>
      <c r="K11" s="17">
        <v>0.34516644434833199</v>
      </c>
      <c r="L11" s="17">
        <v>0.369382452690109</v>
      </c>
      <c r="M11" s="17"/>
      <c r="N11" s="17">
        <v>0.22305078589316099</v>
      </c>
      <c r="O11" s="17">
        <v>0.30355840191923</v>
      </c>
      <c r="P11" s="17">
        <v>0.22789239752707899</v>
      </c>
      <c r="Q11" s="17">
        <v>0.30873413824857399</v>
      </c>
      <c r="R11" s="17"/>
      <c r="S11" s="17">
        <v>0.13828610090738899</v>
      </c>
      <c r="T11" s="17">
        <v>0.372988868363126</v>
      </c>
      <c r="U11" s="17">
        <v>0.35593660307862901</v>
      </c>
      <c r="V11" s="17">
        <v>0.25723540254812099</v>
      </c>
      <c r="W11" s="17">
        <v>0.22039898216849901</v>
      </c>
      <c r="X11" s="17">
        <v>0.35166150678422098</v>
      </c>
      <c r="Y11" s="17">
        <v>0.31453924307093301</v>
      </c>
      <c r="Z11" s="17">
        <v>0.21491569163438501</v>
      </c>
      <c r="AA11" s="17">
        <v>0.17806906513713699</v>
      </c>
      <c r="AB11" s="17">
        <v>0.325060415010066</v>
      </c>
      <c r="AC11" s="17">
        <v>0.26807485694009198</v>
      </c>
      <c r="AD11" s="17">
        <v>0.16932940917140801</v>
      </c>
      <c r="AE11" s="17"/>
      <c r="AF11" s="17">
        <v>0.19559449053227801</v>
      </c>
      <c r="AG11" s="17">
        <v>0.29652518196778099</v>
      </c>
      <c r="AH11" s="17">
        <v>0.341360864508166</v>
      </c>
      <c r="AI11" s="17">
        <v>0.26845659262646099</v>
      </c>
      <c r="AJ11" s="17">
        <v>0.28324143837694499</v>
      </c>
      <c r="AK11" s="17"/>
      <c r="AL11" s="17">
        <v>0.271656652134179</v>
      </c>
      <c r="AM11" s="17">
        <v>0.27887631718210198</v>
      </c>
      <c r="AN11" s="17">
        <v>0.23737594630008799</v>
      </c>
      <c r="AO11" s="17">
        <v>0.23282383841381901</v>
      </c>
      <c r="AP11" s="17">
        <v>0.241192851036023</v>
      </c>
      <c r="AQ11" s="17"/>
      <c r="AR11" s="17">
        <v>0.15948050713512199</v>
      </c>
      <c r="AS11" s="17"/>
      <c r="AT11" s="17">
        <v>6.4973621978901205E-2</v>
      </c>
      <c r="AU11" s="17"/>
      <c r="AV11" s="17">
        <v>0.169226761210064</v>
      </c>
      <c r="AW11" s="17"/>
      <c r="AX11" s="17">
        <v>0.144773634273381</v>
      </c>
      <c r="AY11" s="17">
        <v>0.238297315128537</v>
      </c>
      <c r="AZ11" s="17"/>
      <c r="BA11" s="17">
        <v>0.26870571861873099</v>
      </c>
      <c r="BB11" s="17">
        <v>0.28017908930472502</v>
      </c>
    </row>
    <row r="12" spans="2:54">
      <c r="B12" s="18" t="s">
        <v>219</v>
      </c>
      <c r="C12" s="17">
        <v>0.14677363574173699</v>
      </c>
      <c r="D12" s="17">
        <v>0.136128422129277</v>
      </c>
      <c r="E12" s="17">
        <v>0.15938609364308501</v>
      </c>
      <c r="F12" s="17"/>
      <c r="G12" s="17">
        <v>0.17484423643671701</v>
      </c>
      <c r="H12" s="17">
        <v>0.17651657328326301</v>
      </c>
      <c r="I12" s="17">
        <v>0.16050286711401901</v>
      </c>
      <c r="J12" s="17">
        <v>0.15591089274931599</v>
      </c>
      <c r="K12" s="17">
        <v>0.10507698475150599</v>
      </c>
      <c r="L12" s="17">
        <v>0.113392219105018</v>
      </c>
      <c r="M12" s="17"/>
      <c r="N12" s="17">
        <v>0.147221892819589</v>
      </c>
      <c r="O12" s="17">
        <v>0.12937147314696701</v>
      </c>
      <c r="P12" s="17">
        <v>0.171377604173197</v>
      </c>
      <c r="Q12" s="17">
        <v>0.14451198417320399</v>
      </c>
      <c r="R12" s="17"/>
      <c r="S12" s="17">
        <v>0.20052306249796301</v>
      </c>
      <c r="T12" s="17">
        <v>0.122403818096252</v>
      </c>
      <c r="U12" s="17">
        <v>0.15418335794869101</v>
      </c>
      <c r="V12" s="17">
        <v>0.136010343295771</v>
      </c>
      <c r="W12" s="17">
        <v>0.19336126323056599</v>
      </c>
      <c r="X12" s="17">
        <v>0.13282192468286599</v>
      </c>
      <c r="Y12" s="17">
        <v>8.1029796167383594E-2</v>
      </c>
      <c r="Z12" s="17">
        <v>0.19010084654728701</v>
      </c>
      <c r="AA12" s="17">
        <v>0.12164519161132201</v>
      </c>
      <c r="AB12" s="17">
        <v>0.19412524883336801</v>
      </c>
      <c r="AC12" s="17">
        <v>7.0246672949924399E-2</v>
      </c>
      <c r="AD12" s="17">
        <v>0.153995897513105</v>
      </c>
      <c r="AE12" s="17"/>
      <c r="AF12" s="17">
        <v>0.10154202417012</v>
      </c>
      <c r="AG12" s="17">
        <v>0.17610729297056199</v>
      </c>
      <c r="AH12" s="17">
        <v>0.17505175057333999</v>
      </c>
      <c r="AI12" s="17">
        <v>0.237247333708027</v>
      </c>
      <c r="AJ12" s="17">
        <v>0.14114702869933701</v>
      </c>
      <c r="AK12" s="17"/>
      <c r="AL12" s="17">
        <v>0.14736051304126499</v>
      </c>
      <c r="AM12" s="17">
        <v>0.16821629426673301</v>
      </c>
      <c r="AN12" s="17">
        <v>0.12476488447100301</v>
      </c>
      <c r="AO12" s="17">
        <v>0.15899077006922499</v>
      </c>
      <c r="AP12" s="17">
        <v>6.7680781089831499E-2</v>
      </c>
      <c r="AQ12" s="17"/>
      <c r="AR12" s="17">
        <v>0.120340934655546</v>
      </c>
      <c r="AS12" s="17"/>
      <c r="AT12" s="17">
        <v>0.16529813292510001</v>
      </c>
      <c r="AU12" s="17"/>
      <c r="AV12" s="17">
        <v>0.101719514117122</v>
      </c>
      <c r="AW12" s="17"/>
      <c r="AX12" s="17">
        <v>0.10763765112979801</v>
      </c>
      <c r="AY12" s="17">
        <v>9.3931307629697799E-2</v>
      </c>
      <c r="AZ12" s="17"/>
      <c r="BA12" s="17">
        <v>0.15898396887081401</v>
      </c>
      <c r="BB12" s="17">
        <v>0.122584380995685</v>
      </c>
    </row>
    <row r="13" spans="2:54">
      <c r="B13" s="18" t="s">
        <v>220</v>
      </c>
      <c r="C13" s="19">
        <v>7.5961708252095805E-2</v>
      </c>
      <c r="D13" s="19">
        <v>8.0193222612405302E-2</v>
      </c>
      <c r="E13" s="19">
        <v>7.2468461861304206E-2</v>
      </c>
      <c r="F13" s="19"/>
      <c r="G13" s="19">
        <v>3.7942585276351297E-2</v>
      </c>
      <c r="H13" s="19">
        <v>6.6082404375002401E-2</v>
      </c>
      <c r="I13" s="19">
        <v>7.2660540680201405E-2</v>
      </c>
      <c r="J13" s="19">
        <v>0.107070897489821</v>
      </c>
      <c r="K13" s="19">
        <v>7.7985368641473193E-2</v>
      </c>
      <c r="L13" s="19">
        <v>8.7817014716628797E-2</v>
      </c>
      <c r="M13" s="19"/>
      <c r="N13" s="19">
        <v>5.50330563904829E-2</v>
      </c>
      <c r="O13" s="19">
        <v>8.9503487720584807E-2</v>
      </c>
      <c r="P13" s="19">
        <v>4.8058969801067497E-2</v>
      </c>
      <c r="Q13" s="19">
        <v>0.111917894049009</v>
      </c>
      <c r="R13" s="19"/>
      <c r="S13" s="19">
        <v>4.7785849743062998E-2</v>
      </c>
      <c r="T13" s="19">
        <v>9.4216593926288103E-2</v>
      </c>
      <c r="U13" s="19">
        <v>5.8323964436535501E-2</v>
      </c>
      <c r="V13" s="19">
        <v>4.07192521675643E-2</v>
      </c>
      <c r="W13" s="19">
        <v>9.3294084663821997E-2</v>
      </c>
      <c r="X13" s="19">
        <v>4.2190209018432602E-2</v>
      </c>
      <c r="Y13" s="19">
        <v>0.12800576323590901</v>
      </c>
      <c r="Z13" s="19">
        <v>2.6459835268285999E-2</v>
      </c>
      <c r="AA13" s="19">
        <v>6.03887618571732E-2</v>
      </c>
      <c r="AB13" s="19">
        <v>0.128716564908365</v>
      </c>
      <c r="AC13" s="19">
        <v>0.113088287823377</v>
      </c>
      <c r="AD13" s="19">
        <v>9.2452477769978406E-2</v>
      </c>
      <c r="AE13" s="19"/>
      <c r="AF13" s="19">
        <v>2.1866726814526199E-2</v>
      </c>
      <c r="AG13" s="19">
        <v>8.5784728582997294E-2</v>
      </c>
      <c r="AH13" s="19">
        <v>2.99019187287719E-2</v>
      </c>
      <c r="AI13" s="19">
        <v>5.67189078294714E-2</v>
      </c>
      <c r="AJ13" s="19">
        <v>0.15313709798181499</v>
      </c>
      <c r="AK13" s="19"/>
      <c r="AL13" s="19">
        <v>9.4232361709434304E-2</v>
      </c>
      <c r="AM13" s="19">
        <v>6.6346654009260306E-2</v>
      </c>
      <c r="AN13" s="19">
        <v>5.9620409615717601E-2</v>
      </c>
      <c r="AO13" s="19">
        <v>5.0598452746852401E-2</v>
      </c>
      <c r="AP13" s="19">
        <v>2.86566798089735E-2</v>
      </c>
      <c r="AQ13" s="19"/>
      <c r="AR13" s="19">
        <v>1.9967458950096301E-2</v>
      </c>
      <c r="AS13" s="19"/>
      <c r="AT13" s="19">
        <v>5.3862455713325298E-2</v>
      </c>
      <c r="AU13" s="19"/>
      <c r="AV13" s="19">
        <v>0</v>
      </c>
      <c r="AW13" s="19"/>
      <c r="AX13" s="19">
        <v>2.4667931456145702E-2</v>
      </c>
      <c r="AY13" s="19">
        <v>3.5410042897067499E-2</v>
      </c>
      <c r="AZ13" s="19"/>
      <c r="BA13" s="19">
        <v>0.11606085028516901</v>
      </c>
      <c r="BB13" s="19">
        <v>5.0258476172818499E-2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259</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1053</v>
      </c>
      <c r="D7" s="10">
        <v>523</v>
      </c>
      <c r="E7" s="10">
        <v>524</v>
      </c>
      <c r="F7" s="10"/>
      <c r="G7" s="10">
        <v>136</v>
      </c>
      <c r="H7" s="10">
        <v>196</v>
      </c>
      <c r="I7" s="10">
        <v>192</v>
      </c>
      <c r="J7" s="10">
        <v>121</v>
      </c>
      <c r="K7" s="10">
        <v>162</v>
      </c>
      <c r="L7" s="10">
        <v>245</v>
      </c>
      <c r="M7" s="10"/>
      <c r="N7" s="10">
        <v>325</v>
      </c>
      <c r="O7" s="10">
        <v>258</v>
      </c>
      <c r="P7" s="10">
        <v>206</v>
      </c>
      <c r="Q7" s="10">
        <v>255</v>
      </c>
      <c r="R7" s="10"/>
      <c r="S7" s="10">
        <v>151</v>
      </c>
      <c r="T7" s="10">
        <v>180</v>
      </c>
      <c r="U7" s="10">
        <v>96</v>
      </c>
      <c r="V7" s="10">
        <v>69</v>
      </c>
      <c r="W7" s="10">
        <v>62</v>
      </c>
      <c r="X7" s="10">
        <v>109</v>
      </c>
      <c r="Y7" s="10">
        <v>73</v>
      </c>
      <c r="Z7" s="10">
        <v>36</v>
      </c>
      <c r="AA7" s="10">
        <v>117</v>
      </c>
      <c r="AB7" s="10">
        <v>74</v>
      </c>
      <c r="AC7" s="10">
        <v>54</v>
      </c>
      <c r="AD7" s="10">
        <v>32</v>
      </c>
      <c r="AE7" s="10"/>
      <c r="AF7" s="10">
        <v>373</v>
      </c>
      <c r="AG7" s="10">
        <v>165</v>
      </c>
      <c r="AH7" s="10">
        <v>98</v>
      </c>
      <c r="AI7" s="10">
        <v>74</v>
      </c>
      <c r="AJ7" s="10">
        <v>153</v>
      </c>
      <c r="AK7" s="10"/>
      <c r="AL7" s="10">
        <v>237</v>
      </c>
      <c r="AM7" s="10">
        <v>226</v>
      </c>
      <c r="AN7" s="10">
        <v>280</v>
      </c>
      <c r="AO7" s="10">
        <v>135</v>
      </c>
      <c r="AP7" s="10">
        <v>27</v>
      </c>
      <c r="AQ7" s="10"/>
      <c r="AR7" s="10">
        <v>153</v>
      </c>
      <c r="AS7" s="10"/>
      <c r="AT7" s="10">
        <v>58</v>
      </c>
      <c r="AU7" s="10"/>
      <c r="AV7" s="10">
        <v>92</v>
      </c>
      <c r="AW7" s="10"/>
      <c r="AX7" s="10">
        <v>65</v>
      </c>
      <c r="AY7" s="10">
        <v>263</v>
      </c>
      <c r="AZ7" s="10"/>
      <c r="BA7" s="10">
        <v>347</v>
      </c>
      <c r="BB7" s="10">
        <v>448</v>
      </c>
    </row>
    <row r="8" spans="2:54" ht="30" customHeight="1">
      <c r="B8" s="11" t="s">
        <v>84</v>
      </c>
      <c r="C8" s="11">
        <v>1052</v>
      </c>
      <c r="D8" s="11">
        <v>530</v>
      </c>
      <c r="E8" s="11">
        <v>515</v>
      </c>
      <c r="F8" s="11"/>
      <c r="G8" s="11">
        <v>140</v>
      </c>
      <c r="H8" s="11">
        <v>195</v>
      </c>
      <c r="I8" s="11">
        <v>186</v>
      </c>
      <c r="J8" s="11">
        <v>159</v>
      </c>
      <c r="K8" s="11">
        <v>145</v>
      </c>
      <c r="L8" s="11">
        <v>226</v>
      </c>
      <c r="M8" s="11"/>
      <c r="N8" s="11">
        <v>297</v>
      </c>
      <c r="O8" s="11">
        <v>247</v>
      </c>
      <c r="P8" s="11">
        <v>243</v>
      </c>
      <c r="Q8" s="11">
        <v>257</v>
      </c>
      <c r="R8" s="11"/>
      <c r="S8" s="11">
        <v>150</v>
      </c>
      <c r="T8" s="11">
        <v>150</v>
      </c>
      <c r="U8" s="11">
        <v>78</v>
      </c>
      <c r="V8" s="11">
        <v>96</v>
      </c>
      <c r="W8" s="11">
        <v>66</v>
      </c>
      <c r="X8" s="11">
        <v>91</v>
      </c>
      <c r="Y8" s="11">
        <v>74</v>
      </c>
      <c r="Z8" s="11">
        <v>35</v>
      </c>
      <c r="AA8" s="11">
        <v>117</v>
      </c>
      <c r="AB8" s="11">
        <v>97</v>
      </c>
      <c r="AC8" s="11">
        <v>56</v>
      </c>
      <c r="AD8" s="11">
        <v>41</v>
      </c>
      <c r="AE8" s="11"/>
      <c r="AF8" s="11">
        <v>379</v>
      </c>
      <c r="AG8" s="11">
        <v>155</v>
      </c>
      <c r="AH8" s="11">
        <v>95</v>
      </c>
      <c r="AI8" s="11">
        <v>74</v>
      </c>
      <c r="AJ8" s="11">
        <v>155</v>
      </c>
      <c r="AK8" s="11"/>
      <c r="AL8" s="11">
        <v>242</v>
      </c>
      <c r="AM8" s="11">
        <v>239</v>
      </c>
      <c r="AN8" s="11">
        <v>275</v>
      </c>
      <c r="AO8" s="11">
        <v>130</v>
      </c>
      <c r="AP8" s="11">
        <v>22</v>
      </c>
      <c r="AQ8" s="11"/>
      <c r="AR8" s="11">
        <v>151</v>
      </c>
      <c r="AS8" s="11"/>
      <c r="AT8" s="11">
        <v>56</v>
      </c>
      <c r="AU8" s="11"/>
      <c r="AV8" s="11">
        <v>90</v>
      </c>
      <c r="AW8" s="11"/>
      <c r="AX8" s="11">
        <v>63</v>
      </c>
      <c r="AY8" s="11">
        <v>267</v>
      </c>
      <c r="AZ8" s="11"/>
      <c r="BA8" s="11">
        <v>340</v>
      </c>
      <c r="BB8" s="11">
        <v>445</v>
      </c>
    </row>
    <row r="9" spans="2:54">
      <c r="B9" s="18" t="s">
        <v>216</v>
      </c>
      <c r="C9" s="17">
        <v>7.3334756363233E-2</v>
      </c>
      <c r="D9" s="17">
        <v>9.6892514280309094E-2</v>
      </c>
      <c r="E9" s="17">
        <v>4.9930266383139001E-2</v>
      </c>
      <c r="F9" s="17"/>
      <c r="G9" s="17">
        <v>6.0817746716384097E-2</v>
      </c>
      <c r="H9" s="17">
        <v>0.12715899179797799</v>
      </c>
      <c r="I9" s="17">
        <v>0.115221527130923</v>
      </c>
      <c r="J9" s="17">
        <v>0.10462425703704099</v>
      </c>
      <c r="K9" s="17">
        <v>2.5211638770945E-2</v>
      </c>
      <c r="L9" s="17">
        <v>9.4290916001561302E-3</v>
      </c>
      <c r="M9" s="17"/>
      <c r="N9" s="17">
        <v>0.12859109630007801</v>
      </c>
      <c r="O9" s="17">
        <v>4.8248177682135303E-2</v>
      </c>
      <c r="P9" s="17">
        <v>7.7494405986982498E-2</v>
      </c>
      <c r="Q9" s="17">
        <v>3.2119286623925603E-2</v>
      </c>
      <c r="R9" s="17"/>
      <c r="S9" s="17">
        <v>0.16002507057683399</v>
      </c>
      <c r="T9" s="17">
        <v>6.5508231841032202E-2</v>
      </c>
      <c r="U9" s="17">
        <v>4.2425126502985501E-2</v>
      </c>
      <c r="V9" s="17">
        <v>9.7624797036197905E-2</v>
      </c>
      <c r="W9" s="17">
        <v>4.29317798259942E-2</v>
      </c>
      <c r="X9" s="17">
        <v>3.9363953262907703E-2</v>
      </c>
      <c r="Y9" s="17">
        <v>4.1345405967533701E-2</v>
      </c>
      <c r="Z9" s="17">
        <v>5.8746489989222203E-2</v>
      </c>
      <c r="AA9" s="17">
        <v>5.52719369166111E-2</v>
      </c>
      <c r="AB9" s="17">
        <v>4.9561107079228901E-2</v>
      </c>
      <c r="AC9" s="17">
        <v>9.2654096722830107E-2</v>
      </c>
      <c r="AD9" s="17">
        <v>6.3116029365445095E-2</v>
      </c>
      <c r="AE9" s="17"/>
      <c r="AF9" s="17">
        <v>0.15240805826862999</v>
      </c>
      <c r="AG9" s="17">
        <v>3.8912002033658397E-2</v>
      </c>
      <c r="AH9" s="17">
        <v>5.62433915396423E-2</v>
      </c>
      <c r="AI9" s="17">
        <v>1.57659114776184E-2</v>
      </c>
      <c r="AJ9" s="17">
        <v>6.0094960727231396E-3</v>
      </c>
      <c r="AK9" s="17"/>
      <c r="AL9" s="17">
        <v>5.4689174440097597E-2</v>
      </c>
      <c r="AM9" s="17">
        <v>4.0819109517230702E-2</v>
      </c>
      <c r="AN9" s="17">
        <v>0.11104825644508701</v>
      </c>
      <c r="AO9" s="17">
        <v>0.12837113804429601</v>
      </c>
      <c r="AP9" s="17">
        <v>0.18074725395629301</v>
      </c>
      <c r="AQ9" s="17"/>
      <c r="AR9" s="17">
        <v>0.15589887071171901</v>
      </c>
      <c r="AS9" s="17"/>
      <c r="AT9" s="17">
        <v>0.24522904905649201</v>
      </c>
      <c r="AU9" s="17"/>
      <c r="AV9" s="17">
        <v>0.16424623781455699</v>
      </c>
      <c r="AW9" s="17"/>
      <c r="AX9" s="17">
        <v>0.141670995212858</v>
      </c>
      <c r="AY9" s="17">
        <v>0.13231873885585199</v>
      </c>
      <c r="AZ9" s="17"/>
      <c r="BA9" s="17">
        <v>5.4298102840654901E-2</v>
      </c>
      <c r="BB9" s="17">
        <v>8.9622016913584499E-2</v>
      </c>
    </row>
    <row r="10" spans="2:54">
      <c r="B10" s="18" t="s">
        <v>217</v>
      </c>
      <c r="C10" s="17">
        <v>0.26471071376228</v>
      </c>
      <c r="D10" s="17">
        <v>0.29420026667856802</v>
      </c>
      <c r="E10" s="17">
        <v>0.233029762621282</v>
      </c>
      <c r="F10" s="17"/>
      <c r="G10" s="17">
        <v>0.39408744987423699</v>
      </c>
      <c r="H10" s="17">
        <v>0.36022760465278603</v>
      </c>
      <c r="I10" s="17">
        <v>0.239086577952418</v>
      </c>
      <c r="J10" s="17">
        <v>0.25958461595377802</v>
      </c>
      <c r="K10" s="17">
        <v>0.22257105652248499</v>
      </c>
      <c r="L10" s="17">
        <v>0.15517226768123399</v>
      </c>
      <c r="M10" s="17"/>
      <c r="N10" s="17">
        <v>0.27234337967168099</v>
      </c>
      <c r="O10" s="17">
        <v>0.238759723066616</v>
      </c>
      <c r="P10" s="17">
        <v>0.30909627939116502</v>
      </c>
      <c r="Q10" s="17">
        <v>0.241817239255117</v>
      </c>
      <c r="R10" s="17"/>
      <c r="S10" s="17">
        <v>0.33038939985164101</v>
      </c>
      <c r="T10" s="17">
        <v>0.198802624418912</v>
      </c>
      <c r="U10" s="17">
        <v>0.15450352942027601</v>
      </c>
      <c r="V10" s="17">
        <v>0.27258110352863502</v>
      </c>
      <c r="W10" s="17">
        <v>0.22847954611760199</v>
      </c>
      <c r="X10" s="17">
        <v>0.23813043694692401</v>
      </c>
      <c r="Y10" s="17">
        <v>0.27657776157199299</v>
      </c>
      <c r="Z10" s="17">
        <v>0.32463503094137203</v>
      </c>
      <c r="AA10" s="17">
        <v>0.422865222097771</v>
      </c>
      <c r="AB10" s="17">
        <v>0.17104878625115</v>
      </c>
      <c r="AC10" s="17">
        <v>0.28180584457018998</v>
      </c>
      <c r="AD10" s="17">
        <v>0.247576513669091</v>
      </c>
      <c r="AE10" s="17"/>
      <c r="AF10" s="17">
        <v>0.40777124525422798</v>
      </c>
      <c r="AG10" s="17">
        <v>0.15850368957717201</v>
      </c>
      <c r="AH10" s="17">
        <v>0.25653806709531302</v>
      </c>
      <c r="AI10" s="17">
        <v>0.28818695650297799</v>
      </c>
      <c r="AJ10" s="17">
        <v>0.16528140206907099</v>
      </c>
      <c r="AK10" s="17"/>
      <c r="AL10" s="17">
        <v>0.22381829690713101</v>
      </c>
      <c r="AM10" s="17">
        <v>0.25017092760854698</v>
      </c>
      <c r="AN10" s="17">
        <v>0.29596636339717702</v>
      </c>
      <c r="AO10" s="17">
        <v>0.35987879361582997</v>
      </c>
      <c r="AP10" s="17">
        <v>0.39543596965658301</v>
      </c>
      <c r="AQ10" s="17"/>
      <c r="AR10" s="17">
        <v>0.406830681582319</v>
      </c>
      <c r="AS10" s="17"/>
      <c r="AT10" s="17">
        <v>0.37811360126587301</v>
      </c>
      <c r="AU10" s="17"/>
      <c r="AV10" s="17">
        <v>0.45546476518787699</v>
      </c>
      <c r="AW10" s="17"/>
      <c r="AX10" s="17">
        <v>0.35060554408811601</v>
      </c>
      <c r="AY10" s="17">
        <v>0.39097720657489099</v>
      </c>
      <c r="AZ10" s="17"/>
      <c r="BA10" s="17">
        <v>0.19475110226994999</v>
      </c>
      <c r="BB10" s="17">
        <v>0.29270359770041099</v>
      </c>
    </row>
    <row r="11" spans="2:54">
      <c r="B11" s="18" t="s">
        <v>218</v>
      </c>
      <c r="C11" s="17">
        <v>0.25176253568191398</v>
      </c>
      <c r="D11" s="17">
        <v>0.22256496831084599</v>
      </c>
      <c r="E11" s="17">
        <v>0.27945485346071702</v>
      </c>
      <c r="F11" s="17"/>
      <c r="G11" s="17">
        <v>0.27245083985273499</v>
      </c>
      <c r="H11" s="17">
        <v>0.175417120106481</v>
      </c>
      <c r="I11" s="17">
        <v>0.26113785313718602</v>
      </c>
      <c r="J11" s="17">
        <v>0.23137420541672599</v>
      </c>
      <c r="K11" s="17">
        <v>0.29961388908446701</v>
      </c>
      <c r="L11" s="17">
        <v>0.28163418068281099</v>
      </c>
      <c r="M11" s="17"/>
      <c r="N11" s="17">
        <v>0.24702026971764701</v>
      </c>
      <c r="O11" s="17">
        <v>0.215475700386699</v>
      </c>
      <c r="P11" s="17">
        <v>0.25449974748807003</v>
      </c>
      <c r="Q11" s="17">
        <v>0.28264729945755501</v>
      </c>
      <c r="R11" s="17"/>
      <c r="S11" s="17">
        <v>0.21656658664887701</v>
      </c>
      <c r="T11" s="17">
        <v>0.27738675823978098</v>
      </c>
      <c r="U11" s="17">
        <v>0.28582821758124199</v>
      </c>
      <c r="V11" s="17">
        <v>0.21399806523379999</v>
      </c>
      <c r="W11" s="17">
        <v>0.22890674345804099</v>
      </c>
      <c r="X11" s="17">
        <v>0.30600047043168099</v>
      </c>
      <c r="Y11" s="17">
        <v>0.212139403402305</v>
      </c>
      <c r="Z11" s="17">
        <v>0.136714681337919</v>
      </c>
      <c r="AA11" s="17">
        <v>0.24401720203889399</v>
      </c>
      <c r="AB11" s="17">
        <v>0.29203367624968601</v>
      </c>
      <c r="AC11" s="17">
        <v>0.30332916122134801</v>
      </c>
      <c r="AD11" s="17">
        <v>0.25234789600447699</v>
      </c>
      <c r="AE11" s="17"/>
      <c r="AF11" s="17">
        <v>0.24190177758793799</v>
      </c>
      <c r="AG11" s="17">
        <v>0.21956711055127701</v>
      </c>
      <c r="AH11" s="17">
        <v>0.25748370277257798</v>
      </c>
      <c r="AI11" s="17">
        <v>0.179023676396486</v>
      </c>
      <c r="AJ11" s="17">
        <v>0.216734912491274</v>
      </c>
      <c r="AK11" s="17"/>
      <c r="AL11" s="17">
        <v>0.29494480557229202</v>
      </c>
      <c r="AM11" s="17">
        <v>0.27648877847689901</v>
      </c>
      <c r="AN11" s="17">
        <v>0.24915019181487</v>
      </c>
      <c r="AO11" s="17">
        <v>0.225256291644676</v>
      </c>
      <c r="AP11" s="17">
        <v>0.13903199086118601</v>
      </c>
      <c r="AQ11" s="17"/>
      <c r="AR11" s="17">
        <v>0.16741567240708499</v>
      </c>
      <c r="AS11" s="17"/>
      <c r="AT11" s="17">
        <v>0.108373564728345</v>
      </c>
      <c r="AU11" s="17"/>
      <c r="AV11" s="17">
        <v>0.16814207330307501</v>
      </c>
      <c r="AW11" s="17"/>
      <c r="AX11" s="17">
        <v>0.19547969726508199</v>
      </c>
      <c r="AY11" s="17">
        <v>0.250393817264007</v>
      </c>
      <c r="AZ11" s="17"/>
      <c r="BA11" s="17">
        <v>0.22122908109507999</v>
      </c>
      <c r="BB11" s="17">
        <v>0.25571569789346099</v>
      </c>
    </row>
    <row r="12" spans="2:54">
      <c r="B12" s="18" t="s">
        <v>219</v>
      </c>
      <c r="C12" s="17">
        <v>0.28517410564131201</v>
      </c>
      <c r="D12" s="17">
        <v>0.25494704493312997</v>
      </c>
      <c r="E12" s="17">
        <v>0.31771264102133301</v>
      </c>
      <c r="F12" s="17"/>
      <c r="G12" s="17">
        <v>0.21470058200132799</v>
      </c>
      <c r="H12" s="17">
        <v>0.242263731256359</v>
      </c>
      <c r="I12" s="17">
        <v>0.29025470988883201</v>
      </c>
      <c r="J12" s="17">
        <v>0.26160671171954802</v>
      </c>
      <c r="K12" s="17">
        <v>0.32315617700192301</v>
      </c>
      <c r="L12" s="17">
        <v>0.35103959616093999</v>
      </c>
      <c r="M12" s="17"/>
      <c r="N12" s="17">
        <v>0.27476371079783402</v>
      </c>
      <c r="O12" s="17">
        <v>0.365285539411351</v>
      </c>
      <c r="P12" s="17">
        <v>0.22268513780589599</v>
      </c>
      <c r="Q12" s="17">
        <v>0.28075935475174602</v>
      </c>
      <c r="R12" s="17"/>
      <c r="S12" s="17">
        <v>0.235098323675763</v>
      </c>
      <c r="T12" s="17">
        <v>0.28153411697317798</v>
      </c>
      <c r="U12" s="17">
        <v>0.41280809206718</v>
      </c>
      <c r="V12" s="17">
        <v>0.31888615055393099</v>
      </c>
      <c r="W12" s="17">
        <v>0.28829320041596002</v>
      </c>
      <c r="X12" s="17">
        <v>0.31886307056444102</v>
      </c>
      <c r="Y12" s="17">
        <v>0.29586530573574998</v>
      </c>
      <c r="Z12" s="17">
        <v>0.36863511343764299</v>
      </c>
      <c r="AA12" s="17">
        <v>0.18214837910117901</v>
      </c>
      <c r="AB12" s="17">
        <v>0.33700295603904501</v>
      </c>
      <c r="AC12" s="17">
        <v>0.20577176420152701</v>
      </c>
      <c r="AD12" s="17">
        <v>0.26944995538181299</v>
      </c>
      <c r="AE12" s="17"/>
      <c r="AF12" s="17">
        <v>0.155440077206147</v>
      </c>
      <c r="AG12" s="17">
        <v>0.38519059474096001</v>
      </c>
      <c r="AH12" s="17">
        <v>0.36450037401906499</v>
      </c>
      <c r="AI12" s="17">
        <v>0.36624341378098202</v>
      </c>
      <c r="AJ12" s="17">
        <v>0.33456003328643702</v>
      </c>
      <c r="AK12" s="17"/>
      <c r="AL12" s="17">
        <v>0.28633583355900899</v>
      </c>
      <c r="AM12" s="17">
        <v>0.32156952517866899</v>
      </c>
      <c r="AN12" s="17">
        <v>0.230960755358115</v>
      </c>
      <c r="AO12" s="17">
        <v>0.202619109100173</v>
      </c>
      <c r="AP12" s="17">
        <v>0.284784785525938</v>
      </c>
      <c r="AQ12" s="17"/>
      <c r="AR12" s="17">
        <v>0.20486537931860799</v>
      </c>
      <c r="AS12" s="17"/>
      <c r="AT12" s="17">
        <v>0.21259812321270299</v>
      </c>
      <c r="AU12" s="17"/>
      <c r="AV12" s="17">
        <v>0.17641899243502299</v>
      </c>
      <c r="AW12" s="17"/>
      <c r="AX12" s="17">
        <v>0.24782329703122</v>
      </c>
      <c r="AY12" s="17">
        <v>0.167051973680092</v>
      </c>
      <c r="AZ12" s="17"/>
      <c r="BA12" s="17">
        <v>0.30992370077492798</v>
      </c>
      <c r="BB12" s="17">
        <v>0.279068393329648</v>
      </c>
    </row>
    <row r="13" spans="2:54">
      <c r="B13" s="18" t="s">
        <v>220</v>
      </c>
      <c r="C13" s="19">
        <v>0.125017888551261</v>
      </c>
      <c r="D13" s="19">
        <v>0.131395205797146</v>
      </c>
      <c r="E13" s="19">
        <v>0.11987247651353</v>
      </c>
      <c r="F13" s="19"/>
      <c r="G13" s="19">
        <v>5.7943381555315601E-2</v>
      </c>
      <c r="H13" s="19">
        <v>9.49325521863955E-2</v>
      </c>
      <c r="I13" s="19">
        <v>9.4299331890642199E-2</v>
      </c>
      <c r="J13" s="19">
        <v>0.14281020987290699</v>
      </c>
      <c r="K13" s="19">
        <v>0.12944723862018001</v>
      </c>
      <c r="L13" s="19">
        <v>0.202724863874858</v>
      </c>
      <c r="M13" s="19"/>
      <c r="N13" s="19">
        <v>7.7281543512759607E-2</v>
      </c>
      <c r="O13" s="19">
        <v>0.13223085945319801</v>
      </c>
      <c r="P13" s="19">
        <v>0.136224429327887</v>
      </c>
      <c r="Q13" s="19">
        <v>0.16265681991165601</v>
      </c>
      <c r="R13" s="19"/>
      <c r="S13" s="19">
        <v>5.7920619246884603E-2</v>
      </c>
      <c r="T13" s="19">
        <v>0.17676826852709801</v>
      </c>
      <c r="U13" s="19">
        <v>0.104435034428316</v>
      </c>
      <c r="V13" s="19">
        <v>9.6909883647435899E-2</v>
      </c>
      <c r="W13" s="19">
        <v>0.21138873018240301</v>
      </c>
      <c r="X13" s="19">
        <v>9.7642068794046105E-2</v>
      </c>
      <c r="Y13" s="19">
        <v>0.174072123322418</v>
      </c>
      <c r="Z13" s="19">
        <v>0.111268684293843</v>
      </c>
      <c r="AA13" s="19">
        <v>9.5697259845545196E-2</v>
      </c>
      <c r="AB13" s="19">
        <v>0.15035347438089</v>
      </c>
      <c r="AC13" s="19">
        <v>0.116439133284104</v>
      </c>
      <c r="AD13" s="19">
        <v>0.16750960557917399</v>
      </c>
      <c r="AE13" s="19"/>
      <c r="AF13" s="19">
        <v>4.24788416830571E-2</v>
      </c>
      <c r="AG13" s="19">
        <v>0.19782660309693201</v>
      </c>
      <c r="AH13" s="19">
        <v>6.5234464573401305E-2</v>
      </c>
      <c r="AI13" s="19">
        <v>0.150780041841936</v>
      </c>
      <c r="AJ13" s="19">
        <v>0.27741415608049502</v>
      </c>
      <c r="AK13" s="19"/>
      <c r="AL13" s="19">
        <v>0.14021188952147001</v>
      </c>
      <c r="AM13" s="19">
        <v>0.11095165921865401</v>
      </c>
      <c r="AN13" s="19">
        <v>0.11287443298475</v>
      </c>
      <c r="AO13" s="19">
        <v>8.3874667595026195E-2</v>
      </c>
      <c r="AP13" s="19">
        <v>0</v>
      </c>
      <c r="AQ13" s="19"/>
      <c r="AR13" s="19">
        <v>6.4989395980269704E-2</v>
      </c>
      <c r="AS13" s="19"/>
      <c r="AT13" s="19">
        <v>5.5685661736587198E-2</v>
      </c>
      <c r="AU13" s="19"/>
      <c r="AV13" s="19">
        <v>3.5727931259468403E-2</v>
      </c>
      <c r="AW13" s="19"/>
      <c r="AX13" s="19">
        <v>6.4420466402723697E-2</v>
      </c>
      <c r="AY13" s="19">
        <v>5.9258263625157202E-2</v>
      </c>
      <c r="AZ13" s="19"/>
      <c r="BA13" s="19">
        <v>0.21979801301938701</v>
      </c>
      <c r="BB13" s="19">
        <v>8.2890294162895298E-2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2:H18"/>
  <sheetViews>
    <sheetView showGridLines="0" workbookViewId="0">
      <pane xSplit="2" topLeftCell="C1" activePane="topRight" state="frozen"/>
      <selection pane="topRight"/>
    </sheetView>
  </sheetViews>
  <sheetFormatPr defaultColWidth="11.5703125" defaultRowHeight="14.45"/>
  <cols>
    <col min="2" max="2" width="25.7109375" customWidth="1"/>
    <col min="3" max="8" width="20.7109375" customWidth="1"/>
  </cols>
  <sheetData>
    <row r="2" spans="2:8" ht="40.15" customHeight="1">
      <c r="D2" s="36" t="s">
        <v>478</v>
      </c>
      <c r="E2" s="37"/>
      <c r="F2" s="37"/>
      <c r="G2" s="37"/>
      <c r="H2" s="37"/>
    </row>
    <row r="6" spans="2:8" ht="49.9" customHeight="1">
      <c r="B6" s="20" t="s">
        <v>43</v>
      </c>
      <c r="C6" s="20" t="s">
        <v>466</v>
      </c>
      <c r="D6" s="20" t="s">
        <v>467</v>
      </c>
      <c r="E6" s="20" t="s">
        <v>468</v>
      </c>
      <c r="F6" s="20" t="s">
        <v>469</v>
      </c>
      <c r="G6" s="20" t="s">
        <v>470</v>
      </c>
    </row>
    <row r="7" spans="2:8">
      <c r="B7" s="18" t="s">
        <v>216</v>
      </c>
      <c r="C7" s="17">
        <v>0.10523616654196299</v>
      </c>
      <c r="D7" s="17">
        <v>0.18631236608690499</v>
      </c>
      <c r="E7" s="17">
        <v>0.126295766826786</v>
      </c>
      <c r="F7" s="17">
        <v>0.159382735104143</v>
      </c>
      <c r="G7" s="17">
        <v>5.9163237424388899E-2</v>
      </c>
    </row>
    <row r="8" spans="2:8">
      <c r="B8" s="18" t="s">
        <v>217</v>
      </c>
      <c r="C8" s="17">
        <v>0.34405586312589398</v>
      </c>
      <c r="D8" s="17">
        <v>0.40045236181918797</v>
      </c>
      <c r="E8" s="17">
        <v>0.392540336086597</v>
      </c>
      <c r="F8" s="17">
        <v>0.38964502003127699</v>
      </c>
      <c r="G8" s="17">
        <v>0.26135847569585802</v>
      </c>
    </row>
    <row r="9" spans="2:8">
      <c r="B9" s="18" t="s">
        <v>218</v>
      </c>
      <c r="C9" s="17">
        <v>0.25410915365206399</v>
      </c>
      <c r="D9" s="17">
        <v>0.21373003157776399</v>
      </c>
      <c r="E9" s="17">
        <v>0.26483863930047602</v>
      </c>
      <c r="F9" s="17">
        <v>0.25667756001207498</v>
      </c>
      <c r="G9" s="17">
        <v>0.28053384175907198</v>
      </c>
    </row>
    <row r="10" spans="2:8">
      <c r="B10" s="18" t="s">
        <v>219</v>
      </c>
      <c r="C10" s="17">
        <v>0.210526033409524</v>
      </c>
      <c r="D10" s="17">
        <v>0.14476837690201899</v>
      </c>
      <c r="E10" s="17">
        <v>0.14624495665898199</v>
      </c>
      <c r="F10" s="17">
        <v>0.14001615246146901</v>
      </c>
      <c r="G10" s="17">
        <v>0.27829364431152498</v>
      </c>
    </row>
    <row r="11" spans="2:8">
      <c r="B11" s="18" t="s">
        <v>220</v>
      </c>
      <c r="C11" s="17">
        <v>8.6072783270555397E-2</v>
      </c>
      <c r="D11" s="17">
        <v>5.4736863614123603E-2</v>
      </c>
      <c r="E11" s="17">
        <v>7.00803011271591E-2</v>
      </c>
      <c r="F11" s="17">
        <v>5.4278532391036499E-2</v>
      </c>
      <c r="G11" s="17">
        <v>0.12065080080915599</v>
      </c>
    </row>
    <row r="12" spans="2:8">
      <c r="B12" s="16" t="s">
        <v>31</v>
      </c>
      <c r="C12" s="16"/>
      <c r="D12" s="16"/>
      <c r="E12" s="16"/>
      <c r="F12" s="16"/>
      <c r="G12" s="16"/>
    </row>
    <row r="13" spans="2:8">
      <c r="B13" t="s">
        <v>456</v>
      </c>
    </row>
    <row r="14" spans="2:8">
      <c r="B14" t="s">
        <v>457</v>
      </c>
    </row>
    <row r="18" spans="2:2">
      <c r="B18"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260</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1124</v>
      </c>
      <c r="D7" s="10">
        <v>545</v>
      </c>
      <c r="E7" s="10">
        <v>578</v>
      </c>
      <c r="F7" s="10"/>
      <c r="G7" s="10">
        <v>155</v>
      </c>
      <c r="H7" s="10">
        <v>189</v>
      </c>
      <c r="I7" s="10">
        <v>191</v>
      </c>
      <c r="J7" s="10">
        <v>155</v>
      </c>
      <c r="K7" s="10">
        <v>175</v>
      </c>
      <c r="L7" s="10">
        <v>259</v>
      </c>
      <c r="M7" s="10"/>
      <c r="N7" s="10">
        <v>315</v>
      </c>
      <c r="O7" s="10">
        <v>299</v>
      </c>
      <c r="P7" s="10">
        <v>221</v>
      </c>
      <c r="Q7" s="10">
        <v>279</v>
      </c>
      <c r="R7" s="10"/>
      <c r="S7" s="10">
        <v>142</v>
      </c>
      <c r="T7" s="10">
        <v>183</v>
      </c>
      <c r="U7" s="10">
        <v>114</v>
      </c>
      <c r="V7" s="10">
        <v>62</v>
      </c>
      <c r="W7" s="10">
        <v>85</v>
      </c>
      <c r="X7" s="10">
        <v>135</v>
      </c>
      <c r="Y7" s="10">
        <v>85</v>
      </c>
      <c r="Z7" s="10">
        <v>46</v>
      </c>
      <c r="AA7" s="10">
        <v>114</v>
      </c>
      <c r="AB7" s="10">
        <v>86</v>
      </c>
      <c r="AC7" s="10">
        <v>56</v>
      </c>
      <c r="AD7" s="10">
        <v>16</v>
      </c>
      <c r="AE7" s="10"/>
      <c r="AF7" s="10">
        <v>355</v>
      </c>
      <c r="AG7" s="10">
        <v>198</v>
      </c>
      <c r="AH7" s="10">
        <v>105</v>
      </c>
      <c r="AI7" s="10">
        <v>80</v>
      </c>
      <c r="AJ7" s="10">
        <v>193</v>
      </c>
      <c r="AK7" s="10"/>
      <c r="AL7" s="10">
        <v>273</v>
      </c>
      <c r="AM7" s="10">
        <v>251</v>
      </c>
      <c r="AN7" s="10">
        <v>279</v>
      </c>
      <c r="AO7" s="10">
        <v>123</v>
      </c>
      <c r="AP7" s="10">
        <v>22</v>
      </c>
      <c r="AQ7" s="10"/>
      <c r="AR7" s="10">
        <v>144</v>
      </c>
      <c r="AS7" s="10"/>
      <c r="AT7" s="10">
        <v>70</v>
      </c>
      <c r="AU7" s="10"/>
      <c r="AV7" s="10">
        <v>80</v>
      </c>
      <c r="AW7" s="10"/>
      <c r="AX7" s="10">
        <v>68</v>
      </c>
      <c r="AY7" s="10">
        <v>253</v>
      </c>
      <c r="AZ7" s="10"/>
      <c r="BA7" s="10">
        <v>402</v>
      </c>
      <c r="BB7" s="10">
        <v>447</v>
      </c>
    </row>
    <row r="8" spans="2:54" ht="30" customHeight="1">
      <c r="B8" s="11" t="s">
        <v>84</v>
      </c>
      <c r="C8" s="11">
        <v>1125</v>
      </c>
      <c r="D8" s="11">
        <v>554</v>
      </c>
      <c r="E8" s="11">
        <v>571</v>
      </c>
      <c r="F8" s="11"/>
      <c r="G8" s="11">
        <v>159</v>
      </c>
      <c r="H8" s="11">
        <v>182</v>
      </c>
      <c r="I8" s="11">
        <v>187</v>
      </c>
      <c r="J8" s="11">
        <v>204</v>
      </c>
      <c r="K8" s="11">
        <v>153</v>
      </c>
      <c r="L8" s="11">
        <v>240</v>
      </c>
      <c r="M8" s="11"/>
      <c r="N8" s="11">
        <v>291</v>
      </c>
      <c r="O8" s="11">
        <v>288</v>
      </c>
      <c r="P8" s="11">
        <v>257</v>
      </c>
      <c r="Q8" s="11">
        <v>278</v>
      </c>
      <c r="R8" s="11"/>
      <c r="S8" s="11">
        <v>143</v>
      </c>
      <c r="T8" s="11">
        <v>154</v>
      </c>
      <c r="U8" s="11">
        <v>97</v>
      </c>
      <c r="V8" s="11">
        <v>86</v>
      </c>
      <c r="W8" s="11">
        <v>91</v>
      </c>
      <c r="X8" s="11">
        <v>111</v>
      </c>
      <c r="Y8" s="11">
        <v>88</v>
      </c>
      <c r="Z8" s="11">
        <v>45</v>
      </c>
      <c r="AA8" s="11">
        <v>118</v>
      </c>
      <c r="AB8" s="11">
        <v>112</v>
      </c>
      <c r="AC8" s="11">
        <v>59</v>
      </c>
      <c r="AD8" s="11">
        <v>21</v>
      </c>
      <c r="AE8" s="11"/>
      <c r="AF8" s="11">
        <v>359</v>
      </c>
      <c r="AG8" s="11">
        <v>185</v>
      </c>
      <c r="AH8" s="11">
        <v>103</v>
      </c>
      <c r="AI8" s="11">
        <v>82</v>
      </c>
      <c r="AJ8" s="11">
        <v>196</v>
      </c>
      <c r="AK8" s="11"/>
      <c r="AL8" s="11">
        <v>277</v>
      </c>
      <c r="AM8" s="11">
        <v>252</v>
      </c>
      <c r="AN8" s="11">
        <v>273</v>
      </c>
      <c r="AO8" s="11">
        <v>116</v>
      </c>
      <c r="AP8" s="11">
        <v>20</v>
      </c>
      <c r="AQ8" s="11"/>
      <c r="AR8" s="11">
        <v>145</v>
      </c>
      <c r="AS8" s="11"/>
      <c r="AT8" s="11">
        <v>75</v>
      </c>
      <c r="AU8" s="11"/>
      <c r="AV8" s="11">
        <v>80</v>
      </c>
      <c r="AW8" s="11"/>
      <c r="AX8" s="11">
        <v>67</v>
      </c>
      <c r="AY8" s="11">
        <v>259</v>
      </c>
      <c r="AZ8" s="11"/>
      <c r="BA8" s="11">
        <v>398</v>
      </c>
      <c r="BB8" s="11">
        <v>448</v>
      </c>
    </row>
    <row r="9" spans="2:54">
      <c r="B9" s="18" t="s">
        <v>216</v>
      </c>
      <c r="C9" s="17">
        <v>0.10523616654196299</v>
      </c>
      <c r="D9" s="17">
        <v>0.13523713822719599</v>
      </c>
      <c r="E9" s="17">
        <v>7.6320036317207199E-2</v>
      </c>
      <c r="F9" s="17"/>
      <c r="G9" s="17">
        <v>0.15359106020857299</v>
      </c>
      <c r="H9" s="17">
        <v>0.133866612443509</v>
      </c>
      <c r="I9" s="17">
        <v>0.15073121434550199</v>
      </c>
      <c r="J9" s="17">
        <v>9.6376562812463804E-2</v>
      </c>
      <c r="K9" s="17">
        <v>5.3134350055168998E-2</v>
      </c>
      <c r="L9" s="17">
        <v>5.6733646566321697E-2</v>
      </c>
      <c r="M9" s="17"/>
      <c r="N9" s="17">
        <v>0.15222946950361499</v>
      </c>
      <c r="O9" s="17">
        <v>8.7540802738217793E-2</v>
      </c>
      <c r="P9" s="17">
        <v>7.6698271939137794E-2</v>
      </c>
      <c r="Q9" s="17">
        <v>0.10155601741079399</v>
      </c>
      <c r="R9" s="17"/>
      <c r="S9" s="17">
        <v>0.20217390454511899</v>
      </c>
      <c r="T9" s="17">
        <v>6.8672949918047399E-2</v>
      </c>
      <c r="U9" s="17">
        <v>8.0937838787229599E-2</v>
      </c>
      <c r="V9" s="17">
        <v>0.107468827247674</v>
      </c>
      <c r="W9" s="17">
        <v>8.3413377113813594E-2</v>
      </c>
      <c r="X9" s="17">
        <v>9.0449713589882005E-2</v>
      </c>
      <c r="Y9" s="17">
        <v>8.20279058253882E-2</v>
      </c>
      <c r="Z9" s="17">
        <v>0.17051043402836399</v>
      </c>
      <c r="AA9" s="17">
        <v>8.8530047708699502E-2</v>
      </c>
      <c r="AB9" s="17">
        <v>9.5720592260823495E-2</v>
      </c>
      <c r="AC9" s="17">
        <v>9.0756731266778495E-2</v>
      </c>
      <c r="AD9" s="17">
        <v>0.131787052758748</v>
      </c>
      <c r="AE9" s="17"/>
      <c r="AF9" s="17">
        <v>0.13455641847320499</v>
      </c>
      <c r="AG9" s="17">
        <v>0.122742495679575</v>
      </c>
      <c r="AH9" s="17">
        <v>8.3320434359707402E-2</v>
      </c>
      <c r="AI9" s="17">
        <v>0.15039651040025001</v>
      </c>
      <c r="AJ9" s="17">
        <v>7.3247566916090204E-2</v>
      </c>
      <c r="AK9" s="17"/>
      <c r="AL9" s="17">
        <v>5.6045607776608899E-2</v>
      </c>
      <c r="AM9" s="17">
        <v>8.1249556317383398E-2</v>
      </c>
      <c r="AN9" s="17">
        <v>0.14165636848607699</v>
      </c>
      <c r="AO9" s="17">
        <v>0.21953776402012701</v>
      </c>
      <c r="AP9" s="17">
        <v>0.122499988203157</v>
      </c>
      <c r="AQ9" s="17"/>
      <c r="AR9" s="17">
        <v>0.126399260718736</v>
      </c>
      <c r="AS9" s="17"/>
      <c r="AT9" s="17">
        <v>0.132298885515756</v>
      </c>
      <c r="AU9" s="17"/>
      <c r="AV9" s="17">
        <v>0.137679922457664</v>
      </c>
      <c r="AW9" s="17"/>
      <c r="AX9" s="17">
        <v>0.107625342427195</v>
      </c>
      <c r="AY9" s="17">
        <v>0.112825338585869</v>
      </c>
      <c r="AZ9" s="17"/>
      <c r="BA9" s="17">
        <v>8.7078484970837894E-2</v>
      </c>
      <c r="BB9" s="17">
        <v>9.68550732527136E-2</v>
      </c>
    </row>
    <row r="10" spans="2:54">
      <c r="B10" s="18" t="s">
        <v>217</v>
      </c>
      <c r="C10" s="17">
        <v>0.34405586312589398</v>
      </c>
      <c r="D10" s="17">
        <v>0.33807189428997197</v>
      </c>
      <c r="E10" s="17">
        <v>0.34865157858266099</v>
      </c>
      <c r="F10" s="17"/>
      <c r="G10" s="17">
        <v>0.41463869545120802</v>
      </c>
      <c r="H10" s="17">
        <v>0.43080491360029299</v>
      </c>
      <c r="I10" s="17">
        <v>0.37766681452780598</v>
      </c>
      <c r="J10" s="17">
        <v>0.34004613749400497</v>
      </c>
      <c r="K10" s="17">
        <v>0.311885819882328</v>
      </c>
      <c r="L10" s="17">
        <v>0.22895799912844</v>
      </c>
      <c r="M10" s="17"/>
      <c r="N10" s="17">
        <v>0.37507474369100402</v>
      </c>
      <c r="O10" s="17">
        <v>0.32506966286519001</v>
      </c>
      <c r="P10" s="17">
        <v>0.375226513408013</v>
      </c>
      <c r="Q10" s="17">
        <v>0.29115623067615298</v>
      </c>
      <c r="R10" s="17"/>
      <c r="S10" s="17">
        <v>0.38996131422187202</v>
      </c>
      <c r="T10" s="17">
        <v>0.322206971915794</v>
      </c>
      <c r="U10" s="17">
        <v>0.30733885390207999</v>
      </c>
      <c r="V10" s="17">
        <v>0.288663668206808</v>
      </c>
      <c r="W10" s="17">
        <v>0.32318504288734101</v>
      </c>
      <c r="X10" s="17">
        <v>0.29007262612978202</v>
      </c>
      <c r="Y10" s="17">
        <v>0.34428984706191801</v>
      </c>
      <c r="Z10" s="17">
        <v>0.48031773311701897</v>
      </c>
      <c r="AA10" s="17">
        <v>0.36993433643660001</v>
      </c>
      <c r="AB10" s="17">
        <v>0.33447901634815302</v>
      </c>
      <c r="AC10" s="17">
        <v>0.40483826034325199</v>
      </c>
      <c r="AD10" s="17">
        <v>0.40389859477184997</v>
      </c>
      <c r="AE10" s="17"/>
      <c r="AF10" s="17">
        <v>0.42257815751959499</v>
      </c>
      <c r="AG10" s="17">
        <v>0.29892132587208797</v>
      </c>
      <c r="AH10" s="17">
        <v>0.35382207161595403</v>
      </c>
      <c r="AI10" s="17">
        <v>0.34110238057135001</v>
      </c>
      <c r="AJ10" s="17">
        <v>0.29548870770938801</v>
      </c>
      <c r="AK10" s="17"/>
      <c r="AL10" s="17">
        <v>0.247300734322493</v>
      </c>
      <c r="AM10" s="17">
        <v>0.37287809427757301</v>
      </c>
      <c r="AN10" s="17">
        <v>0.37133457220224197</v>
      </c>
      <c r="AO10" s="17">
        <v>0.45223827530217497</v>
      </c>
      <c r="AP10" s="17">
        <v>0.30626661536545802</v>
      </c>
      <c r="AQ10" s="17"/>
      <c r="AR10" s="17">
        <v>0.43626415065360802</v>
      </c>
      <c r="AS10" s="17"/>
      <c r="AT10" s="17">
        <v>0.41112117083984401</v>
      </c>
      <c r="AU10" s="17"/>
      <c r="AV10" s="17">
        <v>0.41320088385465498</v>
      </c>
      <c r="AW10" s="17"/>
      <c r="AX10" s="17">
        <v>0.40667873041883901</v>
      </c>
      <c r="AY10" s="17">
        <v>0.41376924611888599</v>
      </c>
      <c r="AZ10" s="17"/>
      <c r="BA10" s="17">
        <v>0.30970074588861102</v>
      </c>
      <c r="BB10" s="17">
        <v>0.38044992917960402</v>
      </c>
    </row>
    <row r="11" spans="2:54">
      <c r="B11" s="18" t="s">
        <v>218</v>
      </c>
      <c r="C11" s="17">
        <v>0.25410915365206399</v>
      </c>
      <c r="D11" s="17">
        <v>0.25747748741409499</v>
      </c>
      <c r="E11" s="17">
        <v>0.25130979747766202</v>
      </c>
      <c r="F11" s="17"/>
      <c r="G11" s="17">
        <v>0.219111451772041</v>
      </c>
      <c r="H11" s="17">
        <v>0.21204301296307401</v>
      </c>
      <c r="I11" s="17">
        <v>0.16584390053629799</v>
      </c>
      <c r="J11" s="17">
        <v>0.26098865243586</v>
      </c>
      <c r="K11" s="17">
        <v>0.32153995320261602</v>
      </c>
      <c r="L11" s="17">
        <v>0.32923104158921601</v>
      </c>
      <c r="M11" s="17"/>
      <c r="N11" s="17">
        <v>0.26925915008772999</v>
      </c>
      <c r="O11" s="17">
        <v>0.215546251748512</v>
      </c>
      <c r="P11" s="17">
        <v>0.224596628129165</v>
      </c>
      <c r="Q11" s="17">
        <v>0.30429854874370599</v>
      </c>
      <c r="R11" s="17"/>
      <c r="S11" s="17">
        <v>0.20848715441680599</v>
      </c>
      <c r="T11" s="17">
        <v>0.26592965610845298</v>
      </c>
      <c r="U11" s="17">
        <v>0.25089602137649603</v>
      </c>
      <c r="V11" s="17">
        <v>0.34613220695072</v>
      </c>
      <c r="W11" s="17">
        <v>0.27186001285742201</v>
      </c>
      <c r="X11" s="17">
        <v>0.26802615529711099</v>
      </c>
      <c r="Y11" s="17">
        <v>0.31158780305932898</v>
      </c>
      <c r="Z11" s="17">
        <v>0.11549234818943201</v>
      </c>
      <c r="AA11" s="17">
        <v>0.20368721218745001</v>
      </c>
      <c r="AB11" s="17">
        <v>0.263562179561184</v>
      </c>
      <c r="AC11" s="17">
        <v>0.226855971657001</v>
      </c>
      <c r="AD11" s="17">
        <v>0.32884735991626002</v>
      </c>
      <c r="AE11" s="17"/>
      <c r="AF11" s="17">
        <v>0.25583722591104902</v>
      </c>
      <c r="AG11" s="17">
        <v>0.22642383416669701</v>
      </c>
      <c r="AH11" s="17">
        <v>0.27880618372148003</v>
      </c>
      <c r="AI11" s="17">
        <v>0.22514567624351001</v>
      </c>
      <c r="AJ11" s="17">
        <v>0.20792429209462801</v>
      </c>
      <c r="AK11" s="17"/>
      <c r="AL11" s="17">
        <v>0.30853412515371598</v>
      </c>
      <c r="AM11" s="17">
        <v>0.27627461145048499</v>
      </c>
      <c r="AN11" s="17">
        <v>0.222737691672803</v>
      </c>
      <c r="AO11" s="17">
        <v>0.19258120201086601</v>
      </c>
      <c r="AP11" s="17">
        <v>0.26397454847736801</v>
      </c>
      <c r="AQ11" s="17"/>
      <c r="AR11" s="17">
        <v>0.18576123499862801</v>
      </c>
      <c r="AS11" s="17"/>
      <c r="AT11" s="17">
        <v>0.14121988969148899</v>
      </c>
      <c r="AU11" s="17"/>
      <c r="AV11" s="17">
        <v>0.24665180227855299</v>
      </c>
      <c r="AW11" s="17"/>
      <c r="AX11" s="17">
        <v>0.27261080320997499</v>
      </c>
      <c r="AY11" s="17">
        <v>0.23998695524351199</v>
      </c>
      <c r="AZ11" s="17"/>
      <c r="BA11" s="17">
        <v>0.239652674027414</v>
      </c>
      <c r="BB11" s="17">
        <v>0.27118313634033703</v>
      </c>
    </row>
    <row r="12" spans="2:54">
      <c r="B12" s="18" t="s">
        <v>219</v>
      </c>
      <c r="C12" s="17">
        <v>0.210526033409524</v>
      </c>
      <c r="D12" s="17">
        <v>0.18967747246660199</v>
      </c>
      <c r="E12" s="17">
        <v>0.23114422520483499</v>
      </c>
      <c r="F12" s="17"/>
      <c r="G12" s="17">
        <v>0.16688209532439799</v>
      </c>
      <c r="H12" s="17">
        <v>0.17025426891550499</v>
      </c>
      <c r="I12" s="17">
        <v>0.22687593376634699</v>
      </c>
      <c r="J12" s="17">
        <v>0.22065745854115101</v>
      </c>
      <c r="K12" s="17">
        <v>0.17659927757903501</v>
      </c>
      <c r="L12" s="17">
        <v>0.27046963466302798</v>
      </c>
      <c r="M12" s="17"/>
      <c r="N12" s="17">
        <v>0.131340316248237</v>
      </c>
      <c r="O12" s="17">
        <v>0.27818091006894902</v>
      </c>
      <c r="P12" s="17">
        <v>0.23836974595119101</v>
      </c>
      <c r="Q12" s="17">
        <v>0.20590785982545501</v>
      </c>
      <c r="R12" s="17"/>
      <c r="S12" s="17">
        <v>0.119307095623926</v>
      </c>
      <c r="T12" s="17">
        <v>0.22497751166265301</v>
      </c>
      <c r="U12" s="17">
        <v>0.30222712244014599</v>
      </c>
      <c r="V12" s="17">
        <v>0.20767775347332201</v>
      </c>
      <c r="W12" s="17">
        <v>0.23255939022993399</v>
      </c>
      <c r="X12" s="17">
        <v>0.237063457147177</v>
      </c>
      <c r="Y12" s="17">
        <v>0.169826006780777</v>
      </c>
      <c r="Z12" s="17">
        <v>0.172228733691277</v>
      </c>
      <c r="AA12" s="17">
        <v>0.260404170728679</v>
      </c>
      <c r="AB12" s="17">
        <v>0.20574448449045199</v>
      </c>
      <c r="AC12" s="17">
        <v>0.210176814308485</v>
      </c>
      <c r="AD12" s="17">
        <v>8.1280047092519805E-2</v>
      </c>
      <c r="AE12" s="17"/>
      <c r="AF12" s="17">
        <v>0.15019733131070701</v>
      </c>
      <c r="AG12" s="17">
        <v>0.25010106346053401</v>
      </c>
      <c r="AH12" s="17">
        <v>0.228738708506771</v>
      </c>
      <c r="AI12" s="17">
        <v>0.22540895896056001</v>
      </c>
      <c r="AJ12" s="17">
        <v>0.23923442582792101</v>
      </c>
      <c r="AK12" s="17"/>
      <c r="AL12" s="17">
        <v>0.26959365125083601</v>
      </c>
      <c r="AM12" s="17">
        <v>0.17588659008441801</v>
      </c>
      <c r="AN12" s="17">
        <v>0.202168314498092</v>
      </c>
      <c r="AO12" s="17">
        <v>0.122078993375228</v>
      </c>
      <c r="AP12" s="17">
        <v>0.14146430980755201</v>
      </c>
      <c r="AQ12" s="17"/>
      <c r="AR12" s="17">
        <v>0.198241506674008</v>
      </c>
      <c r="AS12" s="17"/>
      <c r="AT12" s="17">
        <v>0.25666550236275498</v>
      </c>
      <c r="AU12" s="17"/>
      <c r="AV12" s="17">
        <v>0.15164899541181601</v>
      </c>
      <c r="AW12" s="17"/>
      <c r="AX12" s="17">
        <v>0.171617552626702</v>
      </c>
      <c r="AY12" s="17">
        <v>0.17681151857226199</v>
      </c>
      <c r="AZ12" s="17"/>
      <c r="BA12" s="17">
        <v>0.228809487752101</v>
      </c>
      <c r="BB12" s="17">
        <v>0.187453835763914</v>
      </c>
    </row>
    <row r="13" spans="2:54">
      <c r="B13" s="18" t="s">
        <v>220</v>
      </c>
      <c r="C13" s="19">
        <v>8.6072783270555397E-2</v>
      </c>
      <c r="D13" s="19">
        <v>7.9536007602134501E-2</v>
      </c>
      <c r="E13" s="19">
        <v>9.2574362417634504E-2</v>
      </c>
      <c r="F13" s="19"/>
      <c r="G13" s="19">
        <v>4.5776697243779897E-2</v>
      </c>
      <c r="H13" s="19">
        <v>5.3031192077618999E-2</v>
      </c>
      <c r="I13" s="19">
        <v>7.8882136824047405E-2</v>
      </c>
      <c r="J13" s="19">
        <v>8.1931188716519193E-2</v>
      </c>
      <c r="K13" s="19">
        <v>0.13684059928085199</v>
      </c>
      <c r="L13" s="19">
        <v>0.114607678052995</v>
      </c>
      <c r="M13" s="19"/>
      <c r="N13" s="19">
        <v>7.2096320469413805E-2</v>
      </c>
      <c r="O13" s="19">
        <v>9.3662372579130598E-2</v>
      </c>
      <c r="P13" s="19">
        <v>8.51088405724926E-2</v>
      </c>
      <c r="Q13" s="19">
        <v>9.7081343343891499E-2</v>
      </c>
      <c r="R13" s="19"/>
      <c r="S13" s="19">
        <v>8.0070531192277097E-2</v>
      </c>
      <c r="T13" s="19">
        <v>0.11821291039505299</v>
      </c>
      <c r="U13" s="19">
        <v>5.8600163494049298E-2</v>
      </c>
      <c r="V13" s="19">
        <v>5.0057544121475603E-2</v>
      </c>
      <c r="W13" s="19">
        <v>8.89821769114892E-2</v>
      </c>
      <c r="X13" s="19">
        <v>0.114388047836048</v>
      </c>
      <c r="Y13" s="19">
        <v>9.2268437272587905E-2</v>
      </c>
      <c r="Z13" s="19">
        <v>6.1450750973907897E-2</v>
      </c>
      <c r="AA13" s="19">
        <v>7.7444232938572902E-2</v>
      </c>
      <c r="AB13" s="19">
        <v>0.100493727339387</v>
      </c>
      <c r="AC13" s="19">
        <v>6.7372222424483805E-2</v>
      </c>
      <c r="AD13" s="19">
        <v>5.4186945460622103E-2</v>
      </c>
      <c r="AE13" s="19"/>
      <c r="AF13" s="19">
        <v>3.6830866785443298E-2</v>
      </c>
      <c r="AG13" s="19">
        <v>0.10181128082110499</v>
      </c>
      <c r="AH13" s="19">
        <v>5.5312601796087803E-2</v>
      </c>
      <c r="AI13" s="19">
        <v>5.7946473824329901E-2</v>
      </c>
      <c r="AJ13" s="19">
        <v>0.184105007451973</v>
      </c>
      <c r="AK13" s="19"/>
      <c r="AL13" s="19">
        <v>0.11852588149634601</v>
      </c>
      <c r="AM13" s="19">
        <v>9.3711147870140996E-2</v>
      </c>
      <c r="AN13" s="19">
        <v>6.2103053140785999E-2</v>
      </c>
      <c r="AO13" s="19">
        <v>1.3563765291604E-2</v>
      </c>
      <c r="AP13" s="19">
        <v>0.165794538146465</v>
      </c>
      <c r="AQ13" s="19"/>
      <c r="AR13" s="19">
        <v>5.3333846955019498E-2</v>
      </c>
      <c r="AS13" s="19"/>
      <c r="AT13" s="19">
        <v>5.8694551590156102E-2</v>
      </c>
      <c r="AU13" s="19"/>
      <c r="AV13" s="19">
        <v>5.08183959973122E-2</v>
      </c>
      <c r="AW13" s="19"/>
      <c r="AX13" s="19">
        <v>4.1467571317289197E-2</v>
      </c>
      <c r="AY13" s="19">
        <v>5.6606941479470999E-2</v>
      </c>
      <c r="AZ13" s="19"/>
      <c r="BA13" s="19">
        <v>0.13475860736103701</v>
      </c>
      <c r="BB13" s="19">
        <v>6.4058025463431006E-2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261</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1124</v>
      </c>
      <c r="D7" s="10">
        <v>545</v>
      </c>
      <c r="E7" s="10">
        <v>578</v>
      </c>
      <c r="F7" s="10"/>
      <c r="G7" s="10">
        <v>155</v>
      </c>
      <c r="H7" s="10">
        <v>189</v>
      </c>
      <c r="I7" s="10">
        <v>191</v>
      </c>
      <c r="J7" s="10">
        <v>155</v>
      </c>
      <c r="K7" s="10">
        <v>175</v>
      </c>
      <c r="L7" s="10">
        <v>259</v>
      </c>
      <c r="M7" s="10"/>
      <c r="N7" s="10">
        <v>315</v>
      </c>
      <c r="O7" s="10">
        <v>299</v>
      </c>
      <c r="P7" s="10">
        <v>221</v>
      </c>
      <c r="Q7" s="10">
        <v>279</v>
      </c>
      <c r="R7" s="10"/>
      <c r="S7" s="10">
        <v>142</v>
      </c>
      <c r="T7" s="10">
        <v>183</v>
      </c>
      <c r="U7" s="10">
        <v>114</v>
      </c>
      <c r="V7" s="10">
        <v>62</v>
      </c>
      <c r="W7" s="10">
        <v>85</v>
      </c>
      <c r="X7" s="10">
        <v>135</v>
      </c>
      <c r="Y7" s="10">
        <v>85</v>
      </c>
      <c r="Z7" s="10">
        <v>46</v>
      </c>
      <c r="AA7" s="10">
        <v>114</v>
      </c>
      <c r="AB7" s="10">
        <v>86</v>
      </c>
      <c r="AC7" s="10">
        <v>56</v>
      </c>
      <c r="AD7" s="10">
        <v>16</v>
      </c>
      <c r="AE7" s="10"/>
      <c r="AF7" s="10">
        <v>355</v>
      </c>
      <c r="AG7" s="10">
        <v>198</v>
      </c>
      <c r="AH7" s="10">
        <v>105</v>
      </c>
      <c r="AI7" s="10">
        <v>80</v>
      </c>
      <c r="AJ7" s="10">
        <v>193</v>
      </c>
      <c r="AK7" s="10"/>
      <c r="AL7" s="10">
        <v>273</v>
      </c>
      <c r="AM7" s="10">
        <v>251</v>
      </c>
      <c r="AN7" s="10">
        <v>279</v>
      </c>
      <c r="AO7" s="10">
        <v>123</v>
      </c>
      <c r="AP7" s="10">
        <v>22</v>
      </c>
      <c r="AQ7" s="10"/>
      <c r="AR7" s="10">
        <v>144</v>
      </c>
      <c r="AS7" s="10"/>
      <c r="AT7" s="10">
        <v>70</v>
      </c>
      <c r="AU7" s="10"/>
      <c r="AV7" s="10">
        <v>80</v>
      </c>
      <c r="AW7" s="10"/>
      <c r="AX7" s="10">
        <v>68</v>
      </c>
      <c r="AY7" s="10">
        <v>253</v>
      </c>
      <c r="AZ7" s="10"/>
      <c r="BA7" s="10">
        <v>402</v>
      </c>
      <c r="BB7" s="10">
        <v>447</v>
      </c>
    </row>
    <row r="8" spans="2:54" ht="30" customHeight="1">
      <c r="B8" s="11" t="s">
        <v>84</v>
      </c>
      <c r="C8" s="11">
        <v>1125</v>
      </c>
      <c r="D8" s="11">
        <v>554</v>
      </c>
      <c r="E8" s="11">
        <v>571</v>
      </c>
      <c r="F8" s="11"/>
      <c r="G8" s="11">
        <v>159</v>
      </c>
      <c r="H8" s="11">
        <v>182</v>
      </c>
      <c r="I8" s="11">
        <v>187</v>
      </c>
      <c r="J8" s="11">
        <v>204</v>
      </c>
      <c r="K8" s="11">
        <v>153</v>
      </c>
      <c r="L8" s="11">
        <v>240</v>
      </c>
      <c r="M8" s="11"/>
      <c r="N8" s="11">
        <v>291</v>
      </c>
      <c r="O8" s="11">
        <v>288</v>
      </c>
      <c r="P8" s="11">
        <v>257</v>
      </c>
      <c r="Q8" s="11">
        <v>278</v>
      </c>
      <c r="R8" s="11"/>
      <c r="S8" s="11">
        <v>143</v>
      </c>
      <c r="T8" s="11">
        <v>154</v>
      </c>
      <c r="U8" s="11">
        <v>97</v>
      </c>
      <c r="V8" s="11">
        <v>86</v>
      </c>
      <c r="W8" s="11">
        <v>91</v>
      </c>
      <c r="X8" s="11">
        <v>111</v>
      </c>
      <c r="Y8" s="11">
        <v>88</v>
      </c>
      <c r="Z8" s="11">
        <v>45</v>
      </c>
      <c r="AA8" s="11">
        <v>118</v>
      </c>
      <c r="AB8" s="11">
        <v>112</v>
      </c>
      <c r="AC8" s="11">
        <v>59</v>
      </c>
      <c r="AD8" s="11">
        <v>21</v>
      </c>
      <c r="AE8" s="11"/>
      <c r="AF8" s="11">
        <v>359</v>
      </c>
      <c r="AG8" s="11">
        <v>185</v>
      </c>
      <c r="AH8" s="11">
        <v>103</v>
      </c>
      <c r="AI8" s="11">
        <v>82</v>
      </c>
      <c r="AJ8" s="11">
        <v>196</v>
      </c>
      <c r="AK8" s="11"/>
      <c r="AL8" s="11">
        <v>277</v>
      </c>
      <c r="AM8" s="11">
        <v>252</v>
      </c>
      <c r="AN8" s="11">
        <v>273</v>
      </c>
      <c r="AO8" s="11">
        <v>116</v>
      </c>
      <c r="AP8" s="11">
        <v>20</v>
      </c>
      <c r="AQ8" s="11"/>
      <c r="AR8" s="11">
        <v>145</v>
      </c>
      <c r="AS8" s="11"/>
      <c r="AT8" s="11">
        <v>75</v>
      </c>
      <c r="AU8" s="11"/>
      <c r="AV8" s="11">
        <v>80</v>
      </c>
      <c r="AW8" s="11"/>
      <c r="AX8" s="11">
        <v>67</v>
      </c>
      <c r="AY8" s="11">
        <v>259</v>
      </c>
      <c r="AZ8" s="11"/>
      <c r="BA8" s="11">
        <v>398</v>
      </c>
      <c r="BB8" s="11">
        <v>448</v>
      </c>
    </row>
    <row r="9" spans="2:54">
      <c r="B9" s="18" t="s">
        <v>216</v>
      </c>
      <c r="C9" s="17">
        <v>0.18631236608690499</v>
      </c>
      <c r="D9" s="17">
        <v>0.202632950606974</v>
      </c>
      <c r="E9" s="17">
        <v>0.168974535877499</v>
      </c>
      <c r="F9" s="17"/>
      <c r="G9" s="17">
        <v>0.16251518147296101</v>
      </c>
      <c r="H9" s="17">
        <v>0.166203096889768</v>
      </c>
      <c r="I9" s="17">
        <v>0.229564962319908</v>
      </c>
      <c r="J9" s="17">
        <v>0.16906770805653301</v>
      </c>
      <c r="K9" s="17">
        <v>0.21444427080383499</v>
      </c>
      <c r="L9" s="17">
        <v>0.18032675268648399</v>
      </c>
      <c r="M9" s="17"/>
      <c r="N9" s="17">
        <v>0.19506844122381201</v>
      </c>
      <c r="O9" s="17">
        <v>0.179652147629382</v>
      </c>
      <c r="P9" s="17">
        <v>0.15703218815902001</v>
      </c>
      <c r="Q9" s="17">
        <v>0.21505996949758599</v>
      </c>
      <c r="R9" s="17"/>
      <c r="S9" s="17">
        <v>0.23013216017367299</v>
      </c>
      <c r="T9" s="17">
        <v>0.17737636775242499</v>
      </c>
      <c r="U9" s="17">
        <v>0.28339299231498699</v>
      </c>
      <c r="V9" s="17">
        <v>0.125922371249437</v>
      </c>
      <c r="W9" s="17">
        <v>0.16649001797129501</v>
      </c>
      <c r="X9" s="17">
        <v>0.16716366777259001</v>
      </c>
      <c r="Y9" s="17">
        <v>0.11594552553863199</v>
      </c>
      <c r="Z9" s="17">
        <v>0.32801229720995401</v>
      </c>
      <c r="AA9" s="17">
        <v>0.164241577408996</v>
      </c>
      <c r="AB9" s="17">
        <v>0.17948734428823099</v>
      </c>
      <c r="AC9" s="17">
        <v>0.17777665768937001</v>
      </c>
      <c r="AD9" s="17">
        <v>0.118170552523455</v>
      </c>
      <c r="AE9" s="17"/>
      <c r="AF9" s="17">
        <v>0.21524004143523701</v>
      </c>
      <c r="AG9" s="17">
        <v>0.196479415869172</v>
      </c>
      <c r="AH9" s="17">
        <v>0.145828551845927</v>
      </c>
      <c r="AI9" s="17">
        <v>0.17355329956068599</v>
      </c>
      <c r="AJ9" s="17">
        <v>0.18318774016578099</v>
      </c>
      <c r="AK9" s="17"/>
      <c r="AL9" s="17">
        <v>0.17726758574667101</v>
      </c>
      <c r="AM9" s="17">
        <v>0.201231094144247</v>
      </c>
      <c r="AN9" s="17">
        <v>0.19450337518689001</v>
      </c>
      <c r="AO9" s="17">
        <v>0.19763283587714101</v>
      </c>
      <c r="AP9" s="17">
        <v>0.15955969486972299</v>
      </c>
      <c r="AQ9" s="17"/>
      <c r="AR9" s="17">
        <v>0.23447059301022799</v>
      </c>
      <c r="AS9" s="17"/>
      <c r="AT9" s="17">
        <v>0.241604784898099</v>
      </c>
      <c r="AU9" s="17"/>
      <c r="AV9" s="17">
        <v>0.21390239684701601</v>
      </c>
      <c r="AW9" s="17"/>
      <c r="AX9" s="17">
        <v>0.24217683504343501</v>
      </c>
      <c r="AY9" s="17">
        <v>0.15915923372436</v>
      </c>
      <c r="AZ9" s="17"/>
      <c r="BA9" s="17">
        <v>0.181349312595422</v>
      </c>
      <c r="BB9" s="17">
        <v>0.18617994040972899</v>
      </c>
    </row>
    <row r="10" spans="2:54">
      <c r="B10" s="18" t="s">
        <v>217</v>
      </c>
      <c r="C10" s="17">
        <v>0.40045236181918797</v>
      </c>
      <c r="D10" s="17">
        <v>0.40836821648503402</v>
      </c>
      <c r="E10" s="17">
        <v>0.39351057501014702</v>
      </c>
      <c r="F10" s="17"/>
      <c r="G10" s="17">
        <v>0.37054249740167899</v>
      </c>
      <c r="H10" s="17">
        <v>0.399455726527078</v>
      </c>
      <c r="I10" s="17">
        <v>0.384167921268671</v>
      </c>
      <c r="J10" s="17">
        <v>0.41077763366255898</v>
      </c>
      <c r="K10" s="17">
        <v>0.38612219512384499</v>
      </c>
      <c r="L10" s="17">
        <v>0.434158724038331</v>
      </c>
      <c r="M10" s="17"/>
      <c r="N10" s="17">
        <v>0.45964864671849898</v>
      </c>
      <c r="O10" s="17">
        <v>0.40108177275869</v>
      </c>
      <c r="P10" s="17">
        <v>0.37619264342175401</v>
      </c>
      <c r="Q10" s="17">
        <v>0.35123922900799998</v>
      </c>
      <c r="R10" s="17"/>
      <c r="S10" s="17">
        <v>0.39462965825146201</v>
      </c>
      <c r="T10" s="17">
        <v>0.40345197339025102</v>
      </c>
      <c r="U10" s="17">
        <v>0.36732030333611398</v>
      </c>
      <c r="V10" s="17">
        <v>0.454518836025255</v>
      </c>
      <c r="W10" s="17">
        <v>0.36292990654373303</v>
      </c>
      <c r="X10" s="17">
        <v>0.39869723959239201</v>
      </c>
      <c r="Y10" s="17">
        <v>0.46620728401115302</v>
      </c>
      <c r="Z10" s="17">
        <v>0.34330967388572398</v>
      </c>
      <c r="AA10" s="17">
        <v>0.52043223485486101</v>
      </c>
      <c r="AB10" s="17">
        <v>0.318886251721967</v>
      </c>
      <c r="AC10" s="17">
        <v>0.36533444601155801</v>
      </c>
      <c r="AD10" s="17">
        <v>0.23154109678777299</v>
      </c>
      <c r="AE10" s="17"/>
      <c r="AF10" s="17">
        <v>0.44014053669519199</v>
      </c>
      <c r="AG10" s="17">
        <v>0.39875348438501601</v>
      </c>
      <c r="AH10" s="17">
        <v>0.466905732048154</v>
      </c>
      <c r="AI10" s="17">
        <v>0.38885586931847799</v>
      </c>
      <c r="AJ10" s="17">
        <v>0.38088192354617401</v>
      </c>
      <c r="AK10" s="17"/>
      <c r="AL10" s="17">
        <v>0.346751768382279</v>
      </c>
      <c r="AM10" s="17">
        <v>0.428382020010665</v>
      </c>
      <c r="AN10" s="17">
        <v>0.406780548142606</v>
      </c>
      <c r="AO10" s="17">
        <v>0.49213544965114298</v>
      </c>
      <c r="AP10" s="17">
        <v>0.14088666320752399</v>
      </c>
      <c r="AQ10" s="17"/>
      <c r="AR10" s="17">
        <v>0.41065687727940298</v>
      </c>
      <c r="AS10" s="17"/>
      <c r="AT10" s="17">
        <v>0.40046125033607699</v>
      </c>
      <c r="AU10" s="17"/>
      <c r="AV10" s="17">
        <v>0.43509981566697298</v>
      </c>
      <c r="AW10" s="17"/>
      <c r="AX10" s="17">
        <v>0.42579830840725202</v>
      </c>
      <c r="AY10" s="17">
        <v>0.42959400488346999</v>
      </c>
      <c r="AZ10" s="17"/>
      <c r="BA10" s="17">
        <v>0.43704016035021398</v>
      </c>
      <c r="BB10" s="17">
        <v>0.38465752471416897</v>
      </c>
    </row>
    <row r="11" spans="2:54">
      <c r="B11" s="18" t="s">
        <v>218</v>
      </c>
      <c r="C11" s="17">
        <v>0.21373003157776399</v>
      </c>
      <c r="D11" s="17">
        <v>0.205359943467087</v>
      </c>
      <c r="E11" s="17">
        <v>0.222246103355905</v>
      </c>
      <c r="F11" s="17"/>
      <c r="G11" s="17">
        <v>0.23830449237392901</v>
      </c>
      <c r="H11" s="17">
        <v>0.18363088670128</v>
      </c>
      <c r="I11" s="17">
        <v>0.179301058294248</v>
      </c>
      <c r="J11" s="17">
        <v>0.22581931950881901</v>
      </c>
      <c r="K11" s="17">
        <v>0.242608835146362</v>
      </c>
      <c r="L11" s="17">
        <v>0.21840993802019101</v>
      </c>
      <c r="M11" s="17"/>
      <c r="N11" s="17">
        <v>0.14884644528319699</v>
      </c>
      <c r="O11" s="17">
        <v>0.215200338368326</v>
      </c>
      <c r="P11" s="17">
        <v>0.27228758922531199</v>
      </c>
      <c r="Q11" s="17">
        <v>0.22332369012188499</v>
      </c>
      <c r="R11" s="17"/>
      <c r="S11" s="17">
        <v>0.19583586300442499</v>
      </c>
      <c r="T11" s="17">
        <v>0.21084637408090201</v>
      </c>
      <c r="U11" s="17">
        <v>0.238940988027255</v>
      </c>
      <c r="V11" s="17">
        <v>0.19178519901893501</v>
      </c>
      <c r="W11" s="17">
        <v>0.27505018294579298</v>
      </c>
      <c r="X11" s="17">
        <v>0.232683168978877</v>
      </c>
      <c r="Y11" s="17">
        <v>0.17069933688269501</v>
      </c>
      <c r="Z11" s="17">
        <v>8.8291065594997595E-2</v>
      </c>
      <c r="AA11" s="17">
        <v>0.16398303417212501</v>
      </c>
      <c r="AB11" s="17">
        <v>0.27126293339583302</v>
      </c>
      <c r="AC11" s="17">
        <v>0.17663480309410801</v>
      </c>
      <c r="AD11" s="17">
        <v>0.48554940349505499</v>
      </c>
      <c r="AE11" s="17"/>
      <c r="AF11" s="17">
        <v>0.17407408891646201</v>
      </c>
      <c r="AG11" s="17">
        <v>0.20355364481395399</v>
      </c>
      <c r="AH11" s="17">
        <v>0.22284571871540601</v>
      </c>
      <c r="AI11" s="17">
        <v>0.17048153810009001</v>
      </c>
      <c r="AJ11" s="17">
        <v>0.18550987073365999</v>
      </c>
      <c r="AK11" s="17"/>
      <c r="AL11" s="17">
        <v>0.24732416685526701</v>
      </c>
      <c r="AM11" s="17">
        <v>0.21275229273142399</v>
      </c>
      <c r="AN11" s="17">
        <v>0.20642771394246201</v>
      </c>
      <c r="AO11" s="17">
        <v>0.150645072822329</v>
      </c>
      <c r="AP11" s="17">
        <v>0.26725826090911697</v>
      </c>
      <c r="AQ11" s="17"/>
      <c r="AR11" s="17">
        <v>0.135793131208165</v>
      </c>
      <c r="AS11" s="17"/>
      <c r="AT11" s="17">
        <v>0.149325379136999</v>
      </c>
      <c r="AU11" s="17"/>
      <c r="AV11" s="17">
        <v>0.11452905237293801</v>
      </c>
      <c r="AW11" s="17"/>
      <c r="AX11" s="17">
        <v>0.217245206138174</v>
      </c>
      <c r="AY11" s="17">
        <v>0.18517550996650001</v>
      </c>
      <c r="AZ11" s="17"/>
      <c r="BA11" s="17">
        <v>0.187698711725101</v>
      </c>
      <c r="BB11" s="17">
        <v>0.22645852959159801</v>
      </c>
    </row>
    <row r="12" spans="2:54">
      <c r="B12" s="18" t="s">
        <v>219</v>
      </c>
      <c r="C12" s="17">
        <v>0.14476837690201899</v>
      </c>
      <c r="D12" s="17">
        <v>0.13039618359487401</v>
      </c>
      <c r="E12" s="17">
        <v>0.158981097923899</v>
      </c>
      <c r="F12" s="17"/>
      <c r="G12" s="17">
        <v>0.183559805933345</v>
      </c>
      <c r="H12" s="17">
        <v>0.20731705872506501</v>
      </c>
      <c r="I12" s="17">
        <v>0.14246934117948801</v>
      </c>
      <c r="J12" s="17">
        <v>0.14521867319580001</v>
      </c>
      <c r="K12" s="17">
        <v>0.102134136569944</v>
      </c>
      <c r="L12" s="17">
        <v>0.100125502478192</v>
      </c>
      <c r="M12" s="17"/>
      <c r="N12" s="17">
        <v>0.142521849854223</v>
      </c>
      <c r="O12" s="17">
        <v>0.166350247704139</v>
      </c>
      <c r="P12" s="17">
        <v>0.14972464929396201</v>
      </c>
      <c r="Q12" s="17">
        <v>0.12586064434776201</v>
      </c>
      <c r="R12" s="17"/>
      <c r="S12" s="17">
        <v>0.13525987349076701</v>
      </c>
      <c r="T12" s="17">
        <v>0.14923042757459701</v>
      </c>
      <c r="U12" s="17">
        <v>7.9042093564291205E-2</v>
      </c>
      <c r="V12" s="17">
        <v>0.148713320544684</v>
      </c>
      <c r="W12" s="17">
        <v>0.14688308764865499</v>
      </c>
      <c r="X12" s="17">
        <v>0.145518699177135</v>
      </c>
      <c r="Y12" s="17">
        <v>0.19098990944484001</v>
      </c>
      <c r="Z12" s="17">
        <v>0.15609292254006299</v>
      </c>
      <c r="AA12" s="17">
        <v>0.13007988752843</v>
      </c>
      <c r="AB12" s="17">
        <v>0.15025307619770301</v>
      </c>
      <c r="AC12" s="17">
        <v>0.20485253962639199</v>
      </c>
      <c r="AD12" s="17">
        <v>0.11669414550995701</v>
      </c>
      <c r="AE12" s="17"/>
      <c r="AF12" s="17">
        <v>0.13849863426515499</v>
      </c>
      <c r="AG12" s="17">
        <v>0.123586902867274</v>
      </c>
      <c r="AH12" s="17">
        <v>0.12361460500869401</v>
      </c>
      <c r="AI12" s="17">
        <v>0.22237303933393701</v>
      </c>
      <c r="AJ12" s="17">
        <v>0.166144989993813</v>
      </c>
      <c r="AK12" s="17"/>
      <c r="AL12" s="17">
        <v>0.14971684887380399</v>
      </c>
      <c r="AM12" s="17">
        <v>0.121579809660036</v>
      </c>
      <c r="AN12" s="17">
        <v>0.147948450097629</v>
      </c>
      <c r="AO12" s="17">
        <v>0.13539799560138499</v>
      </c>
      <c r="AP12" s="17">
        <v>0.168600968479199</v>
      </c>
      <c r="AQ12" s="17"/>
      <c r="AR12" s="17">
        <v>0.1783287343061</v>
      </c>
      <c r="AS12" s="17"/>
      <c r="AT12" s="17">
        <v>0.15130751188727401</v>
      </c>
      <c r="AU12" s="17"/>
      <c r="AV12" s="17">
        <v>0.197184414794737</v>
      </c>
      <c r="AW12" s="17"/>
      <c r="AX12" s="17">
        <v>0.103285668087673</v>
      </c>
      <c r="AY12" s="17">
        <v>0.19024222533117</v>
      </c>
      <c r="AZ12" s="17"/>
      <c r="BA12" s="17">
        <v>0.12253276259267699</v>
      </c>
      <c r="BB12" s="17">
        <v>0.163295140829984</v>
      </c>
    </row>
    <row r="13" spans="2:54">
      <c r="B13" s="18" t="s">
        <v>220</v>
      </c>
      <c r="C13" s="19">
        <v>5.4736863614123603E-2</v>
      </c>
      <c r="D13" s="19">
        <v>5.3242705846030997E-2</v>
      </c>
      <c r="E13" s="19">
        <v>5.6287687832549102E-2</v>
      </c>
      <c r="F13" s="19"/>
      <c r="G13" s="19">
        <v>4.5078022818084797E-2</v>
      </c>
      <c r="H13" s="19">
        <v>4.33932311568083E-2</v>
      </c>
      <c r="I13" s="19">
        <v>6.4496716937684398E-2</v>
      </c>
      <c r="J13" s="19">
        <v>4.9116665576287903E-2</v>
      </c>
      <c r="K13" s="19">
        <v>5.4690562356013502E-2</v>
      </c>
      <c r="L13" s="19">
        <v>6.6979082776801799E-2</v>
      </c>
      <c r="M13" s="19"/>
      <c r="N13" s="19">
        <v>5.39146169202687E-2</v>
      </c>
      <c r="O13" s="19">
        <v>3.7715493539462602E-2</v>
      </c>
      <c r="P13" s="19">
        <v>4.4762929899951502E-2</v>
      </c>
      <c r="Q13" s="19">
        <v>8.4516467024767006E-2</v>
      </c>
      <c r="R13" s="19"/>
      <c r="S13" s="19">
        <v>4.41424450796725E-2</v>
      </c>
      <c r="T13" s="19">
        <v>5.9094857201825002E-2</v>
      </c>
      <c r="U13" s="19">
        <v>3.1303622757352802E-2</v>
      </c>
      <c r="V13" s="19">
        <v>7.9060273161689704E-2</v>
      </c>
      <c r="W13" s="19">
        <v>4.8646804890524399E-2</v>
      </c>
      <c r="X13" s="19">
        <v>5.5937224479005801E-2</v>
      </c>
      <c r="Y13" s="19">
        <v>5.6157944122681401E-2</v>
      </c>
      <c r="Z13" s="19">
        <v>8.4294040769261003E-2</v>
      </c>
      <c r="AA13" s="19">
        <v>2.1263266035587699E-2</v>
      </c>
      <c r="AB13" s="19">
        <v>8.0110394396266701E-2</v>
      </c>
      <c r="AC13" s="19">
        <v>7.5401553578571201E-2</v>
      </c>
      <c r="AD13" s="19">
        <v>4.8044801683759499E-2</v>
      </c>
      <c r="AE13" s="19"/>
      <c r="AF13" s="19">
        <v>3.2046698687953797E-2</v>
      </c>
      <c r="AG13" s="19">
        <v>7.7626552064584298E-2</v>
      </c>
      <c r="AH13" s="19">
        <v>4.0805392381819801E-2</v>
      </c>
      <c r="AI13" s="19">
        <v>4.4736253686809599E-2</v>
      </c>
      <c r="AJ13" s="19">
        <v>8.4275475560572702E-2</v>
      </c>
      <c r="AK13" s="19"/>
      <c r="AL13" s="19">
        <v>7.8939630141978107E-2</v>
      </c>
      <c r="AM13" s="19">
        <v>3.6054783453628503E-2</v>
      </c>
      <c r="AN13" s="19">
        <v>4.4339912630413598E-2</v>
      </c>
      <c r="AO13" s="19">
        <v>2.41886460480016E-2</v>
      </c>
      <c r="AP13" s="19">
        <v>0.26369441253443698</v>
      </c>
      <c r="AQ13" s="19"/>
      <c r="AR13" s="19">
        <v>4.0750664196103598E-2</v>
      </c>
      <c r="AS13" s="19"/>
      <c r="AT13" s="19">
        <v>5.73010737415523E-2</v>
      </c>
      <c r="AU13" s="19"/>
      <c r="AV13" s="19">
        <v>3.9284320318336702E-2</v>
      </c>
      <c r="AW13" s="19"/>
      <c r="AX13" s="19">
        <v>1.14939823234665E-2</v>
      </c>
      <c r="AY13" s="19">
        <v>3.58290260945004E-2</v>
      </c>
      <c r="AZ13" s="19"/>
      <c r="BA13" s="19">
        <v>7.1379052736585902E-2</v>
      </c>
      <c r="BB13" s="19">
        <v>3.9408864454519701E-2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262</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1124</v>
      </c>
      <c r="D7" s="10">
        <v>545</v>
      </c>
      <c r="E7" s="10">
        <v>578</v>
      </c>
      <c r="F7" s="10"/>
      <c r="G7" s="10">
        <v>155</v>
      </c>
      <c r="H7" s="10">
        <v>189</v>
      </c>
      <c r="I7" s="10">
        <v>191</v>
      </c>
      <c r="J7" s="10">
        <v>155</v>
      </c>
      <c r="K7" s="10">
        <v>175</v>
      </c>
      <c r="L7" s="10">
        <v>259</v>
      </c>
      <c r="M7" s="10"/>
      <c r="N7" s="10">
        <v>315</v>
      </c>
      <c r="O7" s="10">
        <v>299</v>
      </c>
      <c r="P7" s="10">
        <v>221</v>
      </c>
      <c r="Q7" s="10">
        <v>279</v>
      </c>
      <c r="R7" s="10"/>
      <c r="S7" s="10">
        <v>142</v>
      </c>
      <c r="T7" s="10">
        <v>183</v>
      </c>
      <c r="U7" s="10">
        <v>114</v>
      </c>
      <c r="V7" s="10">
        <v>62</v>
      </c>
      <c r="W7" s="10">
        <v>85</v>
      </c>
      <c r="X7" s="10">
        <v>135</v>
      </c>
      <c r="Y7" s="10">
        <v>85</v>
      </c>
      <c r="Z7" s="10">
        <v>46</v>
      </c>
      <c r="AA7" s="10">
        <v>114</v>
      </c>
      <c r="AB7" s="10">
        <v>86</v>
      </c>
      <c r="AC7" s="10">
        <v>56</v>
      </c>
      <c r="AD7" s="10">
        <v>16</v>
      </c>
      <c r="AE7" s="10"/>
      <c r="AF7" s="10">
        <v>355</v>
      </c>
      <c r="AG7" s="10">
        <v>198</v>
      </c>
      <c r="AH7" s="10">
        <v>105</v>
      </c>
      <c r="AI7" s="10">
        <v>80</v>
      </c>
      <c r="AJ7" s="10">
        <v>193</v>
      </c>
      <c r="AK7" s="10"/>
      <c r="AL7" s="10">
        <v>273</v>
      </c>
      <c r="AM7" s="10">
        <v>251</v>
      </c>
      <c r="AN7" s="10">
        <v>279</v>
      </c>
      <c r="AO7" s="10">
        <v>123</v>
      </c>
      <c r="AP7" s="10">
        <v>22</v>
      </c>
      <c r="AQ7" s="10"/>
      <c r="AR7" s="10">
        <v>144</v>
      </c>
      <c r="AS7" s="10"/>
      <c r="AT7" s="10">
        <v>70</v>
      </c>
      <c r="AU7" s="10"/>
      <c r="AV7" s="10">
        <v>80</v>
      </c>
      <c r="AW7" s="10"/>
      <c r="AX7" s="10">
        <v>68</v>
      </c>
      <c r="AY7" s="10">
        <v>253</v>
      </c>
      <c r="AZ7" s="10"/>
      <c r="BA7" s="10">
        <v>402</v>
      </c>
      <c r="BB7" s="10">
        <v>447</v>
      </c>
    </row>
    <row r="8" spans="2:54" ht="30" customHeight="1">
      <c r="B8" s="11" t="s">
        <v>84</v>
      </c>
      <c r="C8" s="11">
        <v>1125</v>
      </c>
      <c r="D8" s="11">
        <v>554</v>
      </c>
      <c r="E8" s="11">
        <v>571</v>
      </c>
      <c r="F8" s="11"/>
      <c r="G8" s="11">
        <v>159</v>
      </c>
      <c r="H8" s="11">
        <v>182</v>
      </c>
      <c r="I8" s="11">
        <v>187</v>
      </c>
      <c r="J8" s="11">
        <v>204</v>
      </c>
      <c r="K8" s="11">
        <v>153</v>
      </c>
      <c r="L8" s="11">
        <v>240</v>
      </c>
      <c r="M8" s="11"/>
      <c r="N8" s="11">
        <v>291</v>
      </c>
      <c r="O8" s="11">
        <v>288</v>
      </c>
      <c r="P8" s="11">
        <v>257</v>
      </c>
      <c r="Q8" s="11">
        <v>278</v>
      </c>
      <c r="R8" s="11"/>
      <c r="S8" s="11">
        <v>143</v>
      </c>
      <c r="T8" s="11">
        <v>154</v>
      </c>
      <c r="U8" s="11">
        <v>97</v>
      </c>
      <c r="V8" s="11">
        <v>86</v>
      </c>
      <c r="W8" s="11">
        <v>91</v>
      </c>
      <c r="X8" s="11">
        <v>111</v>
      </c>
      <c r="Y8" s="11">
        <v>88</v>
      </c>
      <c r="Z8" s="11">
        <v>45</v>
      </c>
      <c r="AA8" s="11">
        <v>118</v>
      </c>
      <c r="AB8" s="11">
        <v>112</v>
      </c>
      <c r="AC8" s="11">
        <v>59</v>
      </c>
      <c r="AD8" s="11">
        <v>21</v>
      </c>
      <c r="AE8" s="11"/>
      <c r="AF8" s="11">
        <v>359</v>
      </c>
      <c r="AG8" s="11">
        <v>185</v>
      </c>
      <c r="AH8" s="11">
        <v>103</v>
      </c>
      <c r="AI8" s="11">
        <v>82</v>
      </c>
      <c r="AJ8" s="11">
        <v>196</v>
      </c>
      <c r="AK8" s="11"/>
      <c r="AL8" s="11">
        <v>277</v>
      </c>
      <c r="AM8" s="11">
        <v>252</v>
      </c>
      <c r="AN8" s="11">
        <v>273</v>
      </c>
      <c r="AO8" s="11">
        <v>116</v>
      </c>
      <c r="AP8" s="11">
        <v>20</v>
      </c>
      <c r="AQ8" s="11"/>
      <c r="AR8" s="11">
        <v>145</v>
      </c>
      <c r="AS8" s="11"/>
      <c r="AT8" s="11">
        <v>75</v>
      </c>
      <c r="AU8" s="11"/>
      <c r="AV8" s="11">
        <v>80</v>
      </c>
      <c r="AW8" s="11"/>
      <c r="AX8" s="11">
        <v>67</v>
      </c>
      <c r="AY8" s="11">
        <v>259</v>
      </c>
      <c r="AZ8" s="11"/>
      <c r="BA8" s="11">
        <v>398</v>
      </c>
      <c r="BB8" s="11">
        <v>448</v>
      </c>
    </row>
    <row r="9" spans="2:54">
      <c r="B9" s="18" t="s">
        <v>216</v>
      </c>
      <c r="C9" s="17">
        <v>0.126295766826786</v>
      </c>
      <c r="D9" s="17">
        <v>0.136213884458462</v>
      </c>
      <c r="E9" s="17">
        <v>0.11505957131031801</v>
      </c>
      <c r="F9" s="17"/>
      <c r="G9" s="17">
        <v>0.13365686290899501</v>
      </c>
      <c r="H9" s="17">
        <v>0.149160346651252</v>
      </c>
      <c r="I9" s="17">
        <v>0.13551790692813001</v>
      </c>
      <c r="J9" s="17">
        <v>8.44574743800168E-2</v>
      </c>
      <c r="K9" s="17">
        <v>0.14603359879755101</v>
      </c>
      <c r="L9" s="17">
        <v>0.119816651435904</v>
      </c>
      <c r="M9" s="17"/>
      <c r="N9" s="17">
        <v>0.15545830803315799</v>
      </c>
      <c r="O9" s="17">
        <v>0.108272620057952</v>
      </c>
      <c r="P9" s="17">
        <v>0.119221565026928</v>
      </c>
      <c r="Q9" s="17">
        <v>0.122583366041685</v>
      </c>
      <c r="R9" s="17"/>
      <c r="S9" s="17">
        <v>0.18236188986695001</v>
      </c>
      <c r="T9" s="17">
        <v>8.3912561233969701E-2</v>
      </c>
      <c r="U9" s="17">
        <v>0.12547336223380601</v>
      </c>
      <c r="V9" s="17">
        <v>0.15075293679377499</v>
      </c>
      <c r="W9" s="17">
        <v>8.9938526124863805E-2</v>
      </c>
      <c r="X9" s="17">
        <v>0.139277700377131</v>
      </c>
      <c r="Y9" s="17">
        <v>0.10419647981218499</v>
      </c>
      <c r="Z9" s="17">
        <v>0.12272996769342701</v>
      </c>
      <c r="AA9" s="17">
        <v>0.162916929590432</v>
      </c>
      <c r="AB9" s="17">
        <v>0.124269048828303</v>
      </c>
      <c r="AC9" s="17">
        <v>8.5889791921045303E-2</v>
      </c>
      <c r="AD9" s="17">
        <v>6.9279852709412698E-2</v>
      </c>
      <c r="AE9" s="17"/>
      <c r="AF9" s="17">
        <v>0.18214798118491099</v>
      </c>
      <c r="AG9" s="17">
        <v>0.12436126420052</v>
      </c>
      <c r="AH9" s="17">
        <v>0.11535517122630599</v>
      </c>
      <c r="AI9" s="17">
        <v>0.122575188640499</v>
      </c>
      <c r="AJ9" s="17">
        <v>5.7764354759809698E-2</v>
      </c>
      <c r="AK9" s="17"/>
      <c r="AL9" s="17">
        <v>0.104600469622407</v>
      </c>
      <c r="AM9" s="17">
        <v>0.119873975300928</v>
      </c>
      <c r="AN9" s="17">
        <v>0.15162683310890099</v>
      </c>
      <c r="AO9" s="17">
        <v>0.158745884378624</v>
      </c>
      <c r="AP9" s="17">
        <v>0.192970220291765</v>
      </c>
      <c r="AQ9" s="17"/>
      <c r="AR9" s="17">
        <v>0.14853475372639499</v>
      </c>
      <c r="AS9" s="17"/>
      <c r="AT9" s="17">
        <v>9.0399348297091398E-2</v>
      </c>
      <c r="AU9" s="17"/>
      <c r="AV9" s="17">
        <v>0.19095272769958899</v>
      </c>
      <c r="AW9" s="17"/>
      <c r="AX9" s="17">
        <v>0.140172322281192</v>
      </c>
      <c r="AY9" s="17">
        <v>0.165714086595631</v>
      </c>
      <c r="AZ9" s="17"/>
      <c r="BA9" s="17">
        <v>9.4075626455384295E-2</v>
      </c>
      <c r="BB9" s="17">
        <v>0.15273150632987001</v>
      </c>
    </row>
    <row r="10" spans="2:54">
      <c r="B10" s="18" t="s">
        <v>217</v>
      </c>
      <c r="C10" s="17">
        <v>0.392540336086597</v>
      </c>
      <c r="D10" s="17">
        <v>0.39902692274454699</v>
      </c>
      <c r="E10" s="17">
        <v>0.38697078517927602</v>
      </c>
      <c r="F10" s="17"/>
      <c r="G10" s="17">
        <v>0.44229640934516201</v>
      </c>
      <c r="H10" s="17">
        <v>0.424072622239763</v>
      </c>
      <c r="I10" s="17">
        <v>0.39788833741414897</v>
      </c>
      <c r="J10" s="17">
        <v>0.440076748654957</v>
      </c>
      <c r="K10" s="17">
        <v>0.36203209998028402</v>
      </c>
      <c r="L10" s="17">
        <v>0.31037389956351202</v>
      </c>
      <c r="M10" s="17"/>
      <c r="N10" s="17">
        <v>0.38015563852518702</v>
      </c>
      <c r="O10" s="17">
        <v>0.37421240090798702</v>
      </c>
      <c r="P10" s="17">
        <v>0.46222122050998599</v>
      </c>
      <c r="Q10" s="17">
        <v>0.34800297792026902</v>
      </c>
      <c r="R10" s="17"/>
      <c r="S10" s="17">
        <v>0.34521943531592197</v>
      </c>
      <c r="T10" s="17">
        <v>0.354812004560984</v>
      </c>
      <c r="U10" s="17">
        <v>0.43054108292293902</v>
      </c>
      <c r="V10" s="17">
        <v>0.439766740883831</v>
      </c>
      <c r="W10" s="17">
        <v>0.38424397529486698</v>
      </c>
      <c r="X10" s="17">
        <v>0.35212121829132498</v>
      </c>
      <c r="Y10" s="17">
        <v>0.46281055152596501</v>
      </c>
      <c r="Z10" s="17">
        <v>0.43764110287605501</v>
      </c>
      <c r="AA10" s="17">
        <v>0.406400482172731</v>
      </c>
      <c r="AB10" s="17">
        <v>0.40698216497912199</v>
      </c>
      <c r="AC10" s="17">
        <v>0.382364689795749</v>
      </c>
      <c r="AD10" s="17">
        <v>0.35434410302201402</v>
      </c>
      <c r="AE10" s="17"/>
      <c r="AF10" s="17">
        <v>0.44127278134916698</v>
      </c>
      <c r="AG10" s="17">
        <v>0.37659144958232998</v>
      </c>
      <c r="AH10" s="17">
        <v>0.44667801579303201</v>
      </c>
      <c r="AI10" s="17">
        <v>0.41178134320117099</v>
      </c>
      <c r="AJ10" s="17">
        <v>0.34947659268308101</v>
      </c>
      <c r="AK10" s="17"/>
      <c r="AL10" s="17">
        <v>0.32791942089000398</v>
      </c>
      <c r="AM10" s="17">
        <v>0.49571926374344999</v>
      </c>
      <c r="AN10" s="17">
        <v>0.36548954940281603</v>
      </c>
      <c r="AO10" s="17">
        <v>0.43478329309365499</v>
      </c>
      <c r="AP10" s="17">
        <v>0.25948953016778797</v>
      </c>
      <c r="AQ10" s="17"/>
      <c r="AR10" s="17">
        <v>0.49963512526459303</v>
      </c>
      <c r="AS10" s="17"/>
      <c r="AT10" s="17">
        <v>0.56510708999619896</v>
      </c>
      <c r="AU10" s="17"/>
      <c r="AV10" s="17">
        <v>0.44859645062202602</v>
      </c>
      <c r="AW10" s="17"/>
      <c r="AX10" s="17">
        <v>0.48139007134174999</v>
      </c>
      <c r="AY10" s="17">
        <v>0.42323407959439402</v>
      </c>
      <c r="AZ10" s="17"/>
      <c r="BA10" s="17">
        <v>0.35961164485107699</v>
      </c>
      <c r="BB10" s="17">
        <v>0.40010303903543998</v>
      </c>
    </row>
    <row r="11" spans="2:54">
      <c r="B11" s="18" t="s">
        <v>218</v>
      </c>
      <c r="C11" s="17">
        <v>0.26483863930047602</v>
      </c>
      <c r="D11" s="17">
        <v>0.287479173940838</v>
      </c>
      <c r="E11" s="17">
        <v>0.24335900466721</v>
      </c>
      <c r="F11" s="17"/>
      <c r="G11" s="17">
        <v>0.19382168661509599</v>
      </c>
      <c r="H11" s="17">
        <v>0.201022892748557</v>
      </c>
      <c r="I11" s="17">
        <v>0.245400342810903</v>
      </c>
      <c r="J11" s="17">
        <v>0.25393134429412001</v>
      </c>
      <c r="K11" s="17">
        <v>0.29611407686798802</v>
      </c>
      <c r="L11" s="17">
        <v>0.36499012735415798</v>
      </c>
      <c r="M11" s="17"/>
      <c r="N11" s="17">
        <v>0.29342964444994002</v>
      </c>
      <c r="O11" s="17">
        <v>0.28165816813801497</v>
      </c>
      <c r="P11" s="17">
        <v>0.21970201107193399</v>
      </c>
      <c r="Q11" s="17">
        <v>0.26127201769498498</v>
      </c>
      <c r="R11" s="17"/>
      <c r="S11" s="17">
        <v>0.22818058308392999</v>
      </c>
      <c r="T11" s="17">
        <v>0.34514851803091701</v>
      </c>
      <c r="U11" s="17">
        <v>0.291201049673176</v>
      </c>
      <c r="V11" s="17">
        <v>0.25251405502444502</v>
      </c>
      <c r="W11" s="17">
        <v>0.244278460760322</v>
      </c>
      <c r="X11" s="17">
        <v>0.33196634798631097</v>
      </c>
      <c r="Y11" s="17">
        <v>0.23154402949464101</v>
      </c>
      <c r="Z11" s="17">
        <v>0.164509102204869</v>
      </c>
      <c r="AA11" s="17">
        <v>0.21243706573027801</v>
      </c>
      <c r="AB11" s="17">
        <v>0.27003600469323003</v>
      </c>
      <c r="AC11" s="17">
        <v>0.195728161839062</v>
      </c>
      <c r="AD11" s="17">
        <v>0.40161449553835299</v>
      </c>
      <c r="AE11" s="17"/>
      <c r="AF11" s="17">
        <v>0.21418827552276501</v>
      </c>
      <c r="AG11" s="17">
        <v>0.26902785904124799</v>
      </c>
      <c r="AH11" s="17">
        <v>0.25939329100056602</v>
      </c>
      <c r="AI11" s="17">
        <v>0.23050414615339801</v>
      </c>
      <c r="AJ11" s="17">
        <v>0.26508390611470001</v>
      </c>
      <c r="AK11" s="17"/>
      <c r="AL11" s="17">
        <v>0.29360067404302698</v>
      </c>
      <c r="AM11" s="17">
        <v>0.24692467032465201</v>
      </c>
      <c r="AN11" s="17">
        <v>0.259078582283917</v>
      </c>
      <c r="AO11" s="17">
        <v>0.24179179559220701</v>
      </c>
      <c r="AP11" s="17">
        <v>0.35504463122642699</v>
      </c>
      <c r="AQ11" s="17"/>
      <c r="AR11" s="17">
        <v>0.136296759165599</v>
      </c>
      <c r="AS11" s="17"/>
      <c r="AT11" s="17">
        <v>9.0466280392633394E-2</v>
      </c>
      <c r="AU11" s="17"/>
      <c r="AV11" s="17">
        <v>0.15230714658626601</v>
      </c>
      <c r="AW11" s="17"/>
      <c r="AX11" s="17">
        <v>0.28798638530907</v>
      </c>
      <c r="AY11" s="17">
        <v>0.20718501423688601</v>
      </c>
      <c r="AZ11" s="17"/>
      <c r="BA11" s="17">
        <v>0.29580202974884301</v>
      </c>
      <c r="BB11" s="17">
        <v>0.26152143751162699</v>
      </c>
    </row>
    <row r="12" spans="2:54">
      <c r="B12" s="18" t="s">
        <v>219</v>
      </c>
      <c r="C12" s="17">
        <v>0.14624495665898199</v>
      </c>
      <c r="D12" s="17">
        <v>0.115263967755674</v>
      </c>
      <c r="E12" s="17">
        <v>0.176576145002205</v>
      </c>
      <c r="F12" s="17"/>
      <c r="G12" s="17">
        <v>0.16552801849962501</v>
      </c>
      <c r="H12" s="17">
        <v>0.191938245910905</v>
      </c>
      <c r="I12" s="17">
        <v>0.146190767956736</v>
      </c>
      <c r="J12" s="17">
        <v>0.15678933849071799</v>
      </c>
      <c r="K12" s="17">
        <v>0.113537806231558</v>
      </c>
      <c r="L12" s="17">
        <v>0.110672309211916</v>
      </c>
      <c r="M12" s="17"/>
      <c r="N12" s="17">
        <v>0.10823235746865199</v>
      </c>
      <c r="O12" s="17">
        <v>0.17531399140779999</v>
      </c>
      <c r="P12" s="17">
        <v>0.141331328434321</v>
      </c>
      <c r="Q12" s="17">
        <v>0.166194734860063</v>
      </c>
      <c r="R12" s="17"/>
      <c r="S12" s="17">
        <v>0.188666313429636</v>
      </c>
      <c r="T12" s="17">
        <v>0.13090107402484499</v>
      </c>
      <c r="U12" s="17">
        <v>8.7835687097331999E-2</v>
      </c>
      <c r="V12" s="17">
        <v>0.11067695236465599</v>
      </c>
      <c r="W12" s="17">
        <v>0.21630277667508099</v>
      </c>
      <c r="X12" s="17">
        <v>0.105862446099834</v>
      </c>
      <c r="Y12" s="17">
        <v>0.12557806192777901</v>
      </c>
      <c r="Z12" s="17">
        <v>0.17058231642564101</v>
      </c>
      <c r="AA12" s="17">
        <v>0.16982867295481899</v>
      </c>
      <c r="AB12" s="17">
        <v>0.12049821551763699</v>
      </c>
      <c r="AC12" s="17">
        <v>0.22606246434409499</v>
      </c>
      <c r="AD12" s="17">
        <v>0.110679774874187</v>
      </c>
      <c r="AE12" s="17"/>
      <c r="AF12" s="17">
        <v>0.13812429765314099</v>
      </c>
      <c r="AG12" s="17">
        <v>0.13424849704130901</v>
      </c>
      <c r="AH12" s="17">
        <v>0.109029696309094</v>
      </c>
      <c r="AI12" s="17">
        <v>0.162768349885689</v>
      </c>
      <c r="AJ12" s="17">
        <v>0.18408428742142799</v>
      </c>
      <c r="AK12" s="17"/>
      <c r="AL12" s="17">
        <v>0.17413217652442001</v>
      </c>
      <c r="AM12" s="17">
        <v>9.2086990531317595E-2</v>
      </c>
      <c r="AN12" s="17">
        <v>0.15774286751408401</v>
      </c>
      <c r="AO12" s="17">
        <v>0.14407939309225401</v>
      </c>
      <c r="AP12" s="17">
        <v>2.6701080167555302E-2</v>
      </c>
      <c r="AQ12" s="17"/>
      <c r="AR12" s="17">
        <v>0.16832859622579399</v>
      </c>
      <c r="AS12" s="17"/>
      <c r="AT12" s="17">
        <v>0.200179842047507</v>
      </c>
      <c r="AU12" s="17"/>
      <c r="AV12" s="17">
        <v>0.156429107228825</v>
      </c>
      <c r="AW12" s="17"/>
      <c r="AX12" s="17">
        <v>6.5920792394007194E-2</v>
      </c>
      <c r="AY12" s="17">
        <v>0.167972731414822</v>
      </c>
      <c r="AZ12" s="17"/>
      <c r="BA12" s="17">
        <v>0.15765943208548899</v>
      </c>
      <c r="BB12" s="17">
        <v>0.130975880532613</v>
      </c>
    </row>
    <row r="13" spans="2:54">
      <c r="B13" s="18" t="s">
        <v>220</v>
      </c>
      <c r="C13" s="19">
        <v>7.00803011271591E-2</v>
      </c>
      <c r="D13" s="19">
        <v>6.2016051100478697E-2</v>
      </c>
      <c r="E13" s="19">
        <v>7.8034493840991495E-2</v>
      </c>
      <c r="F13" s="19"/>
      <c r="G13" s="19">
        <v>6.4697022631121398E-2</v>
      </c>
      <c r="H13" s="19">
        <v>3.3805892449523298E-2</v>
      </c>
      <c r="I13" s="19">
        <v>7.5002644890082001E-2</v>
      </c>
      <c r="J13" s="19">
        <v>6.4745094180187895E-2</v>
      </c>
      <c r="K13" s="19">
        <v>8.2282418122618398E-2</v>
      </c>
      <c r="L13" s="19">
        <v>9.41470124345095E-2</v>
      </c>
      <c r="M13" s="19"/>
      <c r="N13" s="19">
        <v>6.2724051523062999E-2</v>
      </c>
      <c r="O13" s="19">
        <v>6.05428194882459E-2</v>
      </c>
      <c r="P13" s="19">
        <v>5.7523874956830298E-2</v>
      </c>
      <c r="Q13" s="19">
        <v>0.10194690348299799</v>
      </c>
      <c r="R13" s="19"/>
      <c r="S13" s="19">
        <v>5.5571778303561997E-2</v>
      </c>
      <c r="T13" s="19">
        <v>8.5225842149284803E-2</v>
      </c>
      <c r="U13" s="19">
        <v>6.4948818072747799E-2</v>
      </c>
      <c r="V13" s="19">
        <v>4.6289314933293003E-2</v>
      </c>
      <c r="W13" s="19">
        <v>6.5236261144865804E-2</v>
      </c>
      <c r="X13" s="19">
        <v>7.0772287245399496E-2</v>
      </c>
      <c r="Y13" s="19">
        <v>7.5870877239430506E-2</v>
      </c>
      <c r="Z13" s="19">
        <v>0.104537510800008</v>
      </c>
      <c r="AA13" s="19">
        <v>4.8416849551740603E-2</v>
      </c>
      <c r="AB13" s="19">
        <v>7.8214565981708006E-2</v>
      </c>
      <c r="AC13" s="19">
        <v>0.109954892100049</v>
      </c>
      <c r="AD13" s="19">
        <v>6.4081773856033697E-2</v>
      </c>
      <c r="AE13" s="19"/>
      <c r="AF13" s="19">
        <v>2.4266664290016001E-2</v>
      </c>
      <c r="AG13" s="19">
        <v>9.5770930134592702E-2</v>
      </c>
      <c r="AH13" s="19">
        <v>6.9543825671001799E-2</v>
      </c>
      <c r="AI13" s="19">
        <v>7.2370972119242302E-2</v>
      </c>
      <c r="AJ13" s="19">
        <v>0.14359085902098101</v>
      </c>
      <c r="AK13" s="19"/>
      <c r="AL13" s="19">
        <v>9.9747258920141704E-2</v>
      </c>
      <c r="AM13" s="19">
        <v>4.5395100099652697E-2</v>
      </c>
      <c r="AN13" s="19">
        <v>6.6062167690281795E-2</v>
      </c>
      <c r="AO13" s="19">
        <v>2.0599633843259999E-2</v>
      </c>
      <c r="AP13" s="19">
        <v>0.165794538146465</v>
      </c>
      <c r="AQ13" s="19"/>
      <c r="AR13" s="19">
        <v>4.7204765617619202E-2</v>
      </c>
      <c r="AS13" s="19"/>
      <c r="AT13" s="19">
        <v>5.3847439266569201E-2</v>
      </c>
      <c r="AU13" s="19"/>
      <c r="AV13" s="19">
        <v>5.1714567863293003E-2</v>
      </c>
      <c r="AW13" s="19"/>
      <c r="AX13" s="19">
        <v>2.4530428673980701E-2</v>
      </c>
      <c r="AY13" s="19">
        <v>3.5894088158267903E-2</v>
      </c>
      <c r="AZ13" s="19"/>
      <c r="BA13" s="19">
        <v>9.2851266859206902E-2</v>
      </c>
      <c r="BB13" s="19">
        <v>5.46681365904505E-2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121</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3258</v>
      </c>
      <c r="D7" s="10">
        <v>1585</v>
      </c>
      <c r="E7" s="10">
        <v>1665</v>
      </c>
      <c r="F7" s="10"/>
      <c r="G7" s="10">
        <v>444</v>
      </c>
      <c r="H7" s="10">
        <v>570</v>
      </c>
      <c r="I7" s="10">
        <v>571</v>
      </c>
      <c r="J7" s="10">
        <v>427</v>
      </c>
      <c r="K7" s="10">
        <v>512</v>
      </c>
      <c r="L7" s="10">
        <v>733</v>
      </c>
      <c r="M7" s="10"/>
      <c r="N7" s="10">
        <v>956</v>
      </c>
      <c r="O7" s="10">
        <v>869</v>
      </c>
      <c r="P7" s="10">
        <v>609</v>
      </c>
      <c r="Q7" s="10">
        <v>801</v>
      </c>
      <c r="R7" s="10"/>
      <c r="S7" s="10">
        <v>459</v>
      </c>
      <c r="T7" s="10">
        <v>508</v>
      </c>
      <c r="U7" s="10">
        <v>312</v>
      </c>
      <c r="V7" s="10">
        <v>215</v>
      </c>
      <c r="W7" s="10">
        <v>216</v>
      </c>
      <c r="X7" s="10">
        <v>354</v>
      </c>
      <c r="Y7" s="10">
        <v>254</v>
      </c>
      <c r="Z7" s="10">
        <v>131</v>
      </c>
      <c r="AA7" s="10">
        <v>350</v>
      </c>
      <c r="AB7" s="10">
        <v>229</v>
      </c>
      <c r="AC7" s="10">
        <v>156</v>
      </c>
      <c r="AD7" s="10">
        <v>74</v>
      </c>
      <c r="AE7" s="10"/>
      <c r="AF7" s="10">
        <v>1097</v>
      </c>
      <c r="AG7" s="10">
        <v>554</v>
      </c>
      <c r="AH7" s="10">
        <v>299</v>
      </c>
      <c r="AI7" s="10">
        <v>216</v>
      </c>
      <c r="AJ7" s="10">
        <v>522</v>
      </c>
      <c r="AK7" s="10"/>
      <c r="AL7" s="10">
        <v>773</v>
      </c>
      <c r="AM7" s="10">
        <v>719</v>
      </c>
      <c r="AN7" s="10">
        <v>830</v>
      </c>
      <c r="AO7" s="10">
        <v>381</v>
      </c>
      <c r="AP7" s="10">
        <v>74</v>
      </c>
      <c r="AQ7" s="10"/>
      <c r="AR7" s="10">
        <v>440</v>
      </c>
      <c r="AS7" s="10"/>
      <c r="AT7" s="10">
        <v>190</v>
      </c>
      <c r="AU7" s="10"/>
      <c r="AV7" s="10">
        <v>254</v>
      </c>
      <c r="AW7" s="10"/>
      <c r="AX7" s="10">
        <v>177</v>
      </c>
      <c r="AY7" s="10">
        <v>798</v>
      </c>
      <c r="AZ7" s="10"/>
      <c r="BA7" s="10">
        <v>1099</v>
      </c>
      <c r="BB7" s="10">
        <v>1348</v>
      </c>
    </row>
    <row r="8" spans="2:54" ht="30" customHeight="1">
      <c r="B8" s="11" t="s">
        <v>84</v>
      </c>
      <c r="C8" s="11">
        <v>3258</v>
      </c>
      <c r="D8" s="11">
        <v>1606</v>
      </c>
      <c r="E8" s="11">
        <v>1644</v>
      </c>
      <c r="F8" s="11"/>
      <c r="G8" s="11">
        <v>452</v>
      </c>
      <c r="H8" s="11">
        <v>557</v>
      </c>
      <c r="I8" s="11">
        <v>555</v>
      </c>
      <c r="J8" s="11">
        <v>554</v>
      </c>
      <c r="K8" s="11">
        <v>458</v>
      </c>
      <c r="L8" s="11">
        <v>681</v>
      </c>
      <c r="M8" s="11"/>
      <c r="N8" s="11">
        <v>873</v>
      </c>
      <c r="O8" s="11">
        <v>841</v>
      </c>
      <c r="P8" s="11">
        <v>712</v>
      </c>
      <c r="Q8" s="11">
        <v>809</v>
      </c>
      <c r="R8" s="11"/>
      <c r="S8" s="11">
        <v>456</v>
      </c>
      <c r="T8" s="11">
        <v>424</v>
      </c>
      <c r="U8" s="11">
        <v>261</v>
      </c>
      <c r="V8" s="11">
        <v>293</v>
      </c>
      <c r="W8" s="11">
        <v>228</v>
      </c>
      <c r="X8" s="11">
        <v>293</v>
      </c>
      <c r="Y8" s="11">
        <v>261</v>
      </c>
      <c r="Z8" s="11">
        <v>130</v>
      </c>
      <c r="AA8" s="11">
        <v>358</v>
      </c>
      <c r="AB8" s="11">
        <v>293</v>
      </c>
      <c r="AC8" s="11">
        <v>163</v>
      </c>
      <c r="AD8" s="11">
        <v>98</v>
      </c>
      <c r="AE8" s="11"/>
      <c r="AF8" s="11">
        <v>1104</v>
      </c>
      <c r="AG8" s="11">
        <v>527</v>
      </c>
      <c r="AH8" s="11">
        <v>291</v>
      </c>
      <c r="AI8" s="11">
        <v>219</v>
      </c>
      <c r="AJ8" s="11">
        <v>530</v>
      </c>
      <c r="AK8" s="11"/>
      <c r="AL8" s="11">
        <v>791</v>
      </c>
      <c r="AM8" s="11">
        <v>742</v>
      </c>
      <c r="AN8" s="11">
        <v>814</v>
      </c>
      <c r="AO8" s="11">
        <v>362</v>
      </c>
      <c r="AP8" s="11">
        <v>62</v>
      </c>
      <c r="AQ8" s="11"/>
      <c r="AR8" s="11">
        <v>437</v>
      </c>
      <c r="AS8" s="11"/>
      <c r="AT8" s="11">
        <v>193</v>
      </c>
      <c r="AU8" s="11"/>
      <c r="AV8" s="11">
        <v>248</v>
      </c>
      <c r="AW8" s="11"/>
      <c r="AX8" s="11">
        <v>173</v>
      </c>
      <c r="AY8" s="11">
        <v>807</v>
      </c>
      <c r="AZ8" s="11"/>
      <c r="BA8" s="11">
        <v>1084</v>
      </c>
      <c r="BB8" s="11">
        <v>1345</v>
      </c>
    </row>
    <row r="9" spans="2:54">
      <c r="B9" s="18" t="s">
        <v>117</v>
      </c>
      <c r="C9" s="17">
        <v>0.23330635339528</v>
      </c>
      <c r="D9" s="17">
        <v>0.26641249854230498</v>
      </c>
      <c r="E9" s="17">
        <v>0.20041954656015101</v>
      </c>
      <c r="F9" s="17"/>
      <c r="G9" s="17">
        <v>0.245863776554262</v>
      </c>
      <c r="H9" s="17">
        <v>0.27709656373298303</v>
      </c>
      <c r="I9" s="17">
        <v>0.22050466027174001</v>
      </c>
      <c r="J9" s="17">
        <v>0.24530439515352701</v>
      </c>
      <c r="K9" s="17">
        <v>0.22394102435841101</v>
      </c>
      <c r="L9" s="17">
        <v>0.19642325990186099</v>
      </c>
      <c r="M9" s="17"/>
      <c r="N9" s="17">
        <v>0.27904295438238202</v>
      </c>
      <c r="O9" s="17">
        <v>0.20869545281669799</v>
      </c>
      <c r="P9" s="17">
        <v>0.210978123054058</v>
      </c>
      <c r="Q9" s="17">
        <v>0.22627142516617099</v>
      </c>
      <c r="R9" s="17"/>
      <c r="S9" s="17">
        <v>0.28388733138620098</v>
      </c>
      <c r="T9" s="17">
        <v>0.20507517497380601</v>
      </c>
      <c r="U9" s="17">
        <v>0.16171651679452401</v>
      </c>
      <c r="V9" s="17">
        <v>0.28085361676604897</v>
      </c>
      <c r="W9" s="17">
        <v>0.17767975558751001</v>
      </c>
      <c r="X9" s="17">
        <v>0.208433687395536</v>
      </c>
      <c r="Y9" s="17">
        <v>0.23004821311645501</v>
      </c>
      <c r="Z9" s="17">
        <v>0.27909256864787202</v>
      </c>
      <c r="AA9" s="17">
        <v>0.24368320704163199</v>
      </c>
      <c r="AB9" s="17">
        <v>0.23208510738590199</v>
      </c>
      <c r="AC9" s="17">
        <v>0.27633467154435998</v>
      </c>
      <c r="AD9" s="17">
        <v>0.21444698464513701</v>
      </c>
      <c r="AE9" s="17"/>
      <c r="AF9" s="17">
        <v>0.29466616072992302</v>
      </c>
      <c r="AG9" s="17">
        <v>0.18235381133772599</v>
      </c>
      <c r="AH9" s="17">
        <v>0.24780258577537201</v>
      </c>
      <c r="AI9" s="17">
        <v>0.38934270179215102</v>
      </c>
      <c r="AJ9" s="17">
        <v>0.13178128332807501</v>
      </c>
      <c r="AK9" s="17"/>
      <c r="AL9" s="17">
        <v>0.21640344442520501</v>
      </c>
      <c r="AM9" s="17">
        <v>0.17826789148042699</v>
      </c>
      <c r="AN9" s="17">
        <v>0.254866503436397</v>
      </c>
      <c r="AO9" s="17">
        <v>0.32802961362204802</v>
      </c>
      <c r="AP9" s="17">
        <v>0.48495612382681802</v>
      </c>
      <c r="AQ9" s="17"/>
      <c r="AR9" s="17">
        <v>0.32650006754702299</v>
      </c>
      <c r="AS9" s="17"/>
      <c r="AT9" s="17">
        <v>0.334911690092562</v>
      </c>
      <c r="AU9" s="17"/>
      <c r="AV9" s="17">
        <v>0.36713917899587201</v>
      </c>
      <c r="AW9" s="17"/>
      <c r="AX9" s="17">
        <v>0.29936208272992998</v>
      </c>
      <c r="AY9" s="17">
        <v>0.28650918620294602</v>
      </c>
      <c r="AZ9" s="17"/>
      <c r="BA9" s="17">
        <v>0.17291368807514501</v>
      </c>
      <c r="BB9" s="17">
        <v>0.28556670500310699</v>
      </c>
    </row>
    <row r="10" spans="2:54" ht="28.9">
      <c r="B10" s="18" t="s">
        <v>118</v>
      </c>
      <c r="C10" s="17">
        <v>0.48460045097772497</v>
      </c>
      <c r="D10" s="17">
        <v>0.44986818657941102</v>
      </c>
      <c r="E10" s="17">
        <v>0.518375761723604</v>
      </c>
      <c r="F10" s="17"/>
      <c r="G10" s="17">
        <v>0.51685035130097401</v>
      </c>
      <c r="H10" s="17">
        <v>0.48042662028006899</v>
      </c>
      <c r="I10" s="17">
        <v>0.49649468238226502</v>
      </c>
      <c r="J10" s="17">
        <v>0.47635769237527198</v>
      </c>
      <c r="K10" s="17">
        <v>0.467796183494115</v>
      </c>
      <c r="L10" s="17">
        <v>0.47550098900964799</v>
      </c>
      <c r="M10" s="17"/>
      <c r="N10" s="17">
        <v>0.47434361620597199</v>
      </c>
      <c r="O10" s="17">
        <v>0.51312085801072205</v>
      </c>
      <c r="P10" s="17">
        <v>0.49337855427265698</v>
      </c>
      <c r="Q10" s="17">
        <v>0.46128231350187698</v>
      </c>
      <c r="R10" s="17"/>
      <c r="S10" s="17">
        <v>0.46716680744398997</v>
      </c>
      <c r="T10" s="17">
        <v>0.47222476454089202</v>
      </c>
      <c r="U10" s="17">
        <v>0.50473287935973798</v>
      </c>
      <c r="V10" s="17">
        <v>0.47560828161711299</v>
      </c>
      <c r="W10" s="17">
        <v>0.46395633612467602</v>
      </c>
      <c r="X10" s="17">
        <v>0.511328148994174</v>
      </c>
      <c r="Y10" s="17">
        <v>0.47740112181703598</v>
      </c>
      <c r="Z10" s="17">
        <v>0.52141189148924305</v>
      </c>
      <c r="AA10" s="17">
        <v>0.47083846918090799</v>
      </c>
      <c r="AB10" s="17">
        <v>0.52869490157303201</v>
      </c>
      <c r="AC10" s="17">
        <v>0.47302053952362799</v>
      </c>
      <c r="AD10" s="17">
        <v>0.468719526262529</v>
      </c>
      <c r="AE10" s="17"/>
      <c r="AF10" s="17">
        <v>0.51064846767398797</v>
      </c>
      <c r="AG10" s="17">
        <v>0.47676970315644202</v>
      </c>
      <c r="AH10" s="17">
        <v>0.51678595877021005</v>
      </c>
      <c r="AI10" s="17">
        <v>0.47180364253641799</v>
      </c>
      <c r="AJ10" s="17">
        <v>0.403728009023127</v>
      </c>
      <c r="AK10" s="17"/>
      <c r="AL10" s="17">
        <v>0.447952346383716</v>
      </c>
      <c r="AM10" s="17">
        <v>0.53533725568199197</v>
      </c>
      <c r="AN10" s="17">
        <v>0.49557968016721399</v>
      </c>
      <c r="AO10" s="17">
        <v>0.464069210976775</v>
      </c>
      <c r="AP10" s="17">
        <v>0.36264747838272299</v>
      </c>
      <c r="AQ10" s="17"/>
      <c r="AR10" s="17">
        <v>0.45049297586349502</v>
      </c>
      <c r="AS10" s="17"/>
      <c r="AT10" s="17">
        <v>0.38846803636914701</v>
      </c>
      <c r="AU10" s="17"/>
      <c r="AV10" s="17">
        <v>0.46183133423018202</v>
      </c>
      <c r="AW10" s="17"/>
      <c r="AX10" s="17">
        <v>0.489879768022835</v>
      </c>
      <c r="AY10" s="17">
        <v>0.487072698536479</v>
      </c>
      <c r="AZ10" s="17"/>
      <c r="BA10" s="17">
        <v>0.45121553156613098</v>
      </c>
      <c r="BB10" s="17">
        <v>0.49378152403072301</v>
      </c>
    </row>
    <row r="11" spans="2:54" ht="28.9">
      <c r="B11" s="18" t="s">
        <v>119</v>
      </c>
      <c r="C11" s="17">
        <v>0.19302054534951299</v>
      </c>
      <c r="D11" s="17">
        <v>0.18384065993043899</v>
      </c>
      <c r="E11" s="17">
        <v>0.20292200071365399</v>
      </c>
      <c r="F11" s="17"/>
      <c r="G11" s="17">
        <v>0.167748578021645</v>
      </c>
      <c r="H11" s="17">
        <v>0.18447185213349601</v>
      </c>
      <c r="I11" s="17">
        <v>0.20446671489204901</v>
      </c>
      <c r="J11" s="17">
        <v>0.18611113916153901</v>
      </c>
      <c r="K11" s="17">
        <v>0.19993112732596899</v>
      </c>
      <c r="L11" s="17">
        <v>0.20744876710250401</v>
      </c>
      <c r="M11" s="17"/>
      <c r="N11" s="17">
        <v>0.180060627254851</v>
      </c>
      <c r="O11" s="17">
        <v>0.19930002895191201</v>
      </c>
      <c r="P11" s="17">
        <v>0.18907364907861199</v>
      </c>
      <c r="Q11" s="17">
        <v>0.20359483180783</v>
      </c>
      <c r="R11" s="17"/>
      <c r="S11" s="17">
        <v>0.16567222176139099</v>
      </c>
      <c r="T11" s="17">
        <v>0.22140035779620901</v>
      </c>
      <c r="U11" s="17">
        <v>0.25160371308262602</v>
      </c>
      <c r="V11" s="17">
        <v>0.154208965703935</v>
      </c>
      <c r="W11" s="17">
        <v>0.25561289988846703</v>
      </c>
      <c r="X11" s="17">
        <v>0.210491599746265</v>
      </c>
      <c r="Y11" s="17">
        <v>0.19678622618858099</v>
      </c>
      <c r="Z11" s="17">
        <v>0.114614483760449</v>
      </c>
      <c r="AA11" s="17">
        <v>0.19324052092983901</v>
      </c>
      <c r="AB11" s="17">
        <v>0.15690494023354201</v>
      </c>
      <c r="AC11" s="17">
        <v>0.165486367838764</v>
      </c>
      <c r="AD11" s="17">
        <v>0.20662395631116301</v>
      </c>
      <c r="AE11" s="17"/>
      <c r="AF11" s="17">
        <v>0.16442963892234999</v>
      </c>
      <c r="AG11" s="17">
        <v>0.229636872210426</v>
      </c>
      <c r="AH11" s="17">
        <v>0.20839992517072101</v>
      </c>
      <c r="AI11" s="17">
        <v>9.7299727977505399E-2</v>
      </c>
      <c r="AJ11" s="17">
        <v>0.261584622634629</v>
      </c>
      <c r="AK11" s="17"/>
      <c r="AL11" s="17">
        <v>0.22240105008424499</v>
      </c>
      <c r="AM11" s="17">
        <v>0.20773918975794001</v>
      </c>
      <c r="AN11" s="17">
        <v>0.17363281204513201</v>
      </c>
      <c r="AO11" s="17">
        <v>0.16483326515321101</v>
      </c>
      <c r="AP11" s="17">
        <v>0.10638252753685901</v>
      </c>
      <c r="AQ11" s="17"/>
      <c r="AR11" s="17">
        <v>0.163588162901083</v>
      </c>
      <c r="AS11" s="17"/>
      <c r="AT11" s="17">
        <v>0.18406367246296201</v>
      </c>
      <c r="AU11" s="17"/>
      <c r="AV11" s="17">
        <v>0.117475914144588</v>
      </c>
      <c r="AW11" s="17"/>
      <c r="AX11" s="17">
        <v>0.15148979704659599</v>
      </c>
      <c r="AY11" s="17">
        <v>0.18587081427641799</v>
      </c>
      <c r="AZ11" s="17"/>
      <c r="BA11" s="17">
        <v>0.22867320069882699</v>
      </c>
      <c r="BB11" s="17">
        <v>0.17332433067089201</v>
      </c>
    </row>
    <row r="12" spans="2:54" ht="28.9">
      <c r="B12" s="18" t="s">
        <v>120</v>
      </c>
      <c r="C12" s="17">
        <v>7.2047272776674803E-2</v>
      </c>
      <c r="D12" s="17">
        <v>9.0196274703489301E-2</v>
      </c>
      <c r="E12" s="17">
        <v>5.4004803495780303E-2</v>
      </c>
      <c r="F12" s="17"/>
      <c r="G12" s="17">
        <v>4.8142157320550001E-2</v>
      </c>
      <c r="H12" s="17">
        <v>4.4130550332297798E-2</v>
      </c>
      <c r="I12" s="17">
        <v>5.6836276359404497E-2</v>
      </c>
      <c r="J12" s="17">
        <v>8.0790521693671194E-2</v>
      </c>
      <c r="K12" s="17">
        <v>7.89414703761942E-2</v>
      </c>
      <c r="L12" s="17">
        <v>0.11147551032785701</v>
      </c>
      <c r="M12" s="17"/>
      <c r="N12" s="17">
        <v>5.7993623694974801E-2</v>
      </c>
      <c r="O12" s="17">
        <v>6.7172346534670205E-2</v>
      </c>
      <c r="P12" s="17">
        <v>8.4006014974797996E-2</v>
      </c>
      <c r="Q12" s="17">
        <v>8.1556031065302403E-2</v>
      </c>
      <c r="R12" s="17"/>
      <c r="S12" s="17">
        <v>7.0140812698139404E-2</v>
      </c>
      <c r="T12" s="17">
        <v>8.6053488358593902E-2</v>
      </c>
      <c r="U12" s="17">
        <v>7.2731496039112303E-2</v>
      </c>
      <c r="V12" s="17">
        <v>7.5264383701253296E-2</v>
      </c>
      <c r="W12" s="17">
        <v>8.2301548209507497E-2</v>
      </c>
      <c r="X12" s="17">
        <v>6.1590044515909201E-2</v>
      </c>
      <c r="Y12" s="17">
        <v>7.2406463696914197E-2</v>
      </c>
      <c r="Z12" s="17">
        <v>6.3958460586553495E-2</v>
      </c>
      <c r="AA12" s="17">
        <v>6.3058463611359306E-2</v>
      </c>
      <c r="AB12" s="17">
        <v>6.1154766559723302E-2</v>
      </c>
      <c r="AC12" s="17">
        <v>7.8544788277596797E-2</v>
      </c>
      <c r="AD12" s="17">
        <v>8.0661319589909797E-2</v>
      </c>
      <c r="AE12" s="17"/>
      <c r="AF12" s="17">
        <v>2.30785641729634E-2</v>
      </c>
      <c r="AG12" s="17">
        <v>9.9181663694126301E-2</v>
      </c>
      <c r="AH12" s="17">
        <v>1.9368377618465001E-2</v>
      </c>
      <c r="AI12" s="17">
        <v>1.9272705272734E-2</v>
      </c>
      <c r="AJ12" s="17">
        <v>0.18671981327186599</v>
      </c>
      <c r="AK12" s="17"/>
      <c r="AL12" s="17">
        <v>9.12773484883527E-2</v>
      </c>
      <c r="AM12" s="17">
        <v>6.04682977244985E-2</v>
      </c>
      <c r="AN12" s="17">
        <v>6.7487218385643102E-2</v>
      </c>
      <c r="AO12" s="17">
        <v>4.3067910247965899E-2</v>
      </c>
      <c r="AP12" s="17">
        <v>4.6013870253600403E-2</v>
      </c>
      <c r="AQ12" s="17"/>
      <c r="AR12" s="17">
        <v>5.1798875039744403E-2</v>
      </c>
      <c r="AS12" s="17"/>
      <c r="AT12" s="17">
        <v>8.7299222739943699E-2</v>
      </c>
      <c r="AU12" s="17"/>
      <c r="AV12" s="17">
        <v>4.4212585506791503E-2</v>
      </c>
      <c r="AW12" s="17"/>
      <c r="AX12" s="17">
        <v>3.99657268035499E-2</v>
      </c>
      <c r="AY12" s="17">
        <v>3.5414197492395098E-2</v>
      </c>
      <c r="AZ12" s="17"/>
      <c r="BA12" s="17">
        <v>0.129758683806866</v>
      </c>
      <c r="BB12" s="17">
        <v>3.8805373894197602E-2</v>
      </c>
    </row>
    <row r="13" spans="2:54">
      <c r="B13" s="18" t="s">
        <v>115</v>
      </c>
      <c r="C13" s="19">
        <v>1.7025377500807001E-2</v>
      </c>
      <c r="D13" s="19">
        <v>9.6823802443554204E-3</v>
      </c>
      <c r="E13" s="19">
        <v>2.4277887506810199E-2</v>
      </c>
      <c r="F13" s="19"/>
      <c r="G13" s="19">
        <v>2.1395136802569398E-2</v>
      </c>
      <c r="H13" s="19">
        <v>1.38744135211542E-2</v>
      </c>
      <c r="I13" s="19">
        <v>2.16976660945408E-2</v>
      </c>
      <c r="J13" s="19">
        <v>1.1436251615990401E-2</v>
      </c>
      <c r="K13" s="19">
        <v>2.93901944453114E-2</v>
      </c>
      <c r="L13" s="19">
        <v>9.1514736581297298E-3</v>
      </c>
      <c r="M13" s="19"/>
      <c r="N13" s="19">
        <v>8.5591784618196508E-3</v>
      </c>
      <c r="O13" s="19">
        <v>1.1711313685998599E-2</v>
      </c>
      <c r="P13" s="19">
        <v>2.2563658619875301E-2</v>
      </c>
      <c r="Q13" s="19">
        <v>2.7295398458818999E-2</v>
      </c>
      <c r="R13" s="19"/>
      <c r="S13" s="19">
        <v>1.31328267102777E-2</v>
      </c>
      <c r="T13" s="19">
        <v>1.5246214330499001E-2</v>
      </c>
      <c r="U13" s="19">
        <v>9.2153947240003701E-3</v>
      </c>
      <c r="V13" s="19">
        <v>1.4064752211649901E-2</v>
      </c>
      <c r="W13" s="19">
        <v>2.0449460189840899E-2</v>
      </c>
      <c r="X13" s="19">
        <v>8.1565193481157594E-3</v>
      </c>
      <c r="Y13" s="19">
        <v>2.3357975181013398E-2</v>
      </c>
      <c r="Z13" s="19">
        <v>2.0922595515881898E-2</v>
      </c>
      <c r="AA13" s="19">
        <v>2.9179339236262199E-2</v>
      </c>
      <c r="AB13" s="19">
        <v>2.1160284247801898E-2</v>
      </c>
      <c r="AC13" s="19">
        <v>6.6136328156511503E-3</v>
      </c>
      <c r="AD13" s="19">
        <v>2.9548213191261701E-2</v>
      </c>
      <c r="AE13" s="19"/>
      <c r="AF13" s="19">
        <v>7.1771685007752904E-3</v>
      </c>
      <c r="AG13" s="19">
        <v>1.20579496012794E-2</v>
      </c>
      <c r="AH13" s="19">
        <v>7.6431526652321596E-3</v>
      </c>
      <c r="AI13" s="19">
        <v>2.22812224211912E-2</v>
      </c>
      <c r="AJ13" s="19">
        <v>1.6186271742303401E-2</v>
      </c>
      <c r="AK13" s="19"/>
      <c r="AL13" s="19">
        <v>2.1965810618480699E-2</v>
      </c>
      <c r="AM13" s="19">
        <v>1.8187365355142E-2</v>
      </c>
      <c r="AN13" s="19">
        <v>8.4337859656133593E-3</v>
      </c>
      <c r="AO13" s="19">
        <v>0</v>
      </c>
      <c r="AP13" s="19">
        <v>0</v>
      </c>
      <c r="AQ13" s="19"/>
      <c r="AR13" s="19">
        <v>7.6199186486543297E-3</v>
      </c>
      <c r="AS13" s="19"/>
      <c r="AT13" s="19">
        <v>5.2573783353856204E-3</v>
      </c>
      <c r="AU13" s="19"/>
      <c r="AV13" s="19">
        <v>9.3409871225672604E-3</v>
      </c>
      <c r="AW13" s="19"/>
      <c r="AX13" s="19">
        <v>1.9302625397089299E-2</v>
      </c>
      <c r="AY13" s="19">
        <v>5.1331034917618404E-3</v>
      </c>
      <c r="AZ13" s="19"/>
      <c r="BA13" s="19">
        <v>1.74388958530311E-2</v>
      </c>
      <c r="BB13" s="19">
        <v>8.5220664010795897E-3</v>
      </c>
    </row>
    <row r="14" spans="2:54">
      <c r="B14" s="16"/>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263</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1124</v>
      </c>
      <c r="D7" s="10">
        <v>545</v>
      </c>
      <c r="E7" s="10">
        <v>578</v>
      </c>
      <c r="F7" s="10"/>
      <c r="G7" s="10">
        <v>155</v>
      </c>
      <c r="H7" s="10">
        <v>189</v>
      </c>
      <c r="I7" s="10">
        <v>191</v>
      </c>
      <c r="J7" s="10">
        <v>155</v>
      </c>
      <c r="K7" s="10">
        <v>175</v>
      </c>
      <c r="L7" s="10">
        <v>259</v>
      </c>
      <c r="M7" s="10"/>
      <c r="N7" s="10">
        <v>315</v>
      </c>
      <c r="O7" s="10">
        <v>299</v>
      </c>
      <c r="P7" s="10">
        <v>221</v>
      </c>
      <c r="Q7" s="10">
        <v>279</v>
      </c>
      <c r="R7" s="10"/>
      <c r="S7" s="10">
        <v>142</v>
      </c>
      <c r="T7" s="10">
        <v>183</v>
      </c>
      <c r="U7" s="10">
        <v>114</v>
      </c>
      <c r="V7" s="10">
        <v>62</v>
      </c>
      <c r="W7" s="10">
        <v>85</v>
      </c>
      <c r="X7" s="10">
        <v>135</v>
      </c>
      <c r="Y7" s="10">
        <v>85</v>
      </c>
      <c r="Z7" s="10">
        <v>46</v>
      </c>
      <c r="AA7" s="10">
        <v>114</v>
      </c>
      <c r="AB7" s="10">
        <v>86</v>
      </c>
      <c r="AC7" s="10">
        <v>56</v>
      </c>
      <c r="AD7" s="10">
        <v>16</v>
      </c>
      <c r="AE7" s="10"/>
      <c r="AF7" s="10">
        <v>355</v>
      </c>
      <c r="AG7" s="10">
        <v>198</v>
      </c>
      <c r="AH7" s="10">
        <v>105</v>
      </c>
      <c r="AI7" s="10">
        <v>80</v>
      </c>
      <c r="AJ7" s="10">
        <v>193</v>
      </c>
      <c r="AK7" s="10"/>
      <c r="AL7" s="10">
        <v>273</v>
      </c>
      <c r="AM7" s="10">
        <v>251</v>
      </c>
      <c r="AN7" s="10">
        <v>279</v>
      </c>
      <c r="AO7" s="10">
        <v>123</v>
      </c>
      <c r="AP7" s="10">
        <v>22</v>
      </c>
      <c r="AQ7" s="10"/>
      <c r="AR7" s="10">
        <v>144</v>
      </c>
      <c r="AS7" s="10"/>
      <c r="AT7" s="10">
        <v>70</v>
      </c>
      <c r="AU7" s="10"/>
      <c r="AV7" s="10">
        <v>80</v>
      </c>
      <c r="AW7" s="10"/>
      <c r="AX7" s="10">
        <v>68</v>
      </c>
      <c r="AY7" s="10">
        <v>253</v>
      </c>
      <c r="AZ7" s="10"/>
      <c r="BA7" s="10">
        <v>402</v>
      </c>
      <c r="BB7" s="10">
        <v>447</v>
      </c>
    </row>
    <row r="8" spans="2:54" ht="30" customHeight="1">
      <c r="B8" s="11" t="s">
        <v>84</v>
      </c>
      <c r="C8" s="11">
        <v>1125</v>
      </c>
      <c r="D8" s="11">
        <v>554</v>
      </c>
      <c r="E8" s="11">
        <v>571</v>
      </c>
      <c r="F8" s="11"/>
      <c r="G8" s="11">
        <v>159</v>
      </c>
      <c r="H8" s="11">
        <v>182</v>
      </c>
      <c r="I8" s="11">
        <v>187</v>
      </c>
      <c r="J8" s="11">
        <v>204</v>
      </c>
      <c r="K8" s="11">
        <v>153</v>
      </c>
      <c r="L8" s="11">
        <v>240</v>
      </c>
      <c r="M8" s="11"/>
      <c r="N8" s="11">
        <v>291</v>
      </c>
      <c r="O8" s="11">
        <v>288</v>
      </c>
      <c r="P8" s="11">
        <v>257</v>
      </c>
      <c r="Q8" s="11">
        <v>278</v>
      </c>
      <c r="R8" s="11"/>
      <c r="S8" s="11">
        <v>143</v>
      </c>
      <c r="T8" s="11">
        <v>154</v>
      </c>
      <c r="U8" s="11">
        <v>97</v>
      </c>
      <c r="V8" s="11">
        <v>86</v>
      </c>
      <c r="W8" s="11">
        <v>91</v>
      </c>
      <c r="X8" s="11">
        <v>111</v>
      </c>
      <c r="Y8" s="11">
        <v>88</v>
      </c>
      <c r="Z8" s="11">
        <v>45</v>
      </c>
      <c r="AA8" s="11">
        <v>118</v>
      </c>
      <c r="AB8" s="11">
        <v>112</v>
      </c>
      <c r="AC8" s="11">
        <v>59</v>
      </c>
      <c r="AD8" s="11">
        <v>21</v>
      </c>
      <c r="AE8" s="11"/>
      <c r="AF8" s="11">
        <v>359</v>
      </c>
      <c r="AG8" s="11">
        <v>185</v>
      </c>
      <c r="AH8" s="11">
        <v>103</v>
      </c>
      <c r="AI8" s="11">
        <v>82</v>
      </c>
      <c r="AJ8" s="11">
        <v>196</v>
      </c>
      <c r="AK8" s="11"/>
      <c r="AL8" s="11">
        <v>277</v>
      </c>
      <c r="AM8" s="11">
        <v>252</v>
      </c>
      <c r="AN8" s="11">
        <v>273</v>
      </c>
      <c r="AO8" s="11">
        <v>116</v>
      </c>
      <c r="AP8" s="11">
        <v>20</v>
      </c>
      <c r="AQ8" s="11"/>
      <c r="AR8" s="11">
        <v>145</v>
      </c>
      <c r="AS8" s="11"/>
      <c r="AT8" s="11">
        <v>75</v>
      </c>
      <c r="AU8" s="11"/>
      <c r="AV8" s="11">
        <v>80</v>
      </c>
      <c r="AW8" s="11"/>
      <c r="AX8" s="11">
        <v>67</v>
      </c>
      <c r="AY8" s="11">
        <v>259</v>
      </c>
      <c r="AZ8" s="11"/>
      <c r="BA8" s="11">
        <v>398</v>
      </c>
      <c r="BB8" s="11">
        <v>448</v>
      </c>
    </row>
    <row r="9" spans="2:54">
      <c r="B9" s="18" t="s">
        <v>216</v>
      </c>
      <c r="C9" s="17">
        <v>0.159382735104143</v>
      </c>
      <c r="D9" s="17">
        <v>0.16699241561072301</v>
      </c>
      <c r="E9" s="17">
        <v>0.15229311478407401</v>
      </c>
      <c r="F9" s="17"/>
      <c r="G9" s="17">
        <v>0.19240024289337099</v>
      </c>
      <c r="H9" s="17">
        <v>0.169806532314075</v>
      </c>
      <c r="I9" s="17">
        <v>0.18328883565849599</v>
      </c>
      <c r="J9" s="17">
        <v>0.130981906746136</v>
      </c>
      <c r="K9" s="17">
        <v>0.18034767329056001</v>
      </c>
      <c r="L9" s="17">
        <v>0.121640642635469</v>
      </c>
      <c r="M9" s="17"/>
      <c r="N9" s="17">
        <v>0.186370525207774</v>
      </c>
      <c r="O9" s="17">
        <v>0.158199104809081</v>
      </c>
      <c r="P9" s="17">
        <v>0.154013715108721</v>
      </c>
      <c r="Q9" s="17">
        <v>0.14026045612299101</v>
      </c>
      <c r="R9" s="17"/>
      <c r="S9" s="17">
        <v>0.23334307285945399</v>
      </c>
      <c r="T9" s="17">
        <v>0.16314126961754699</v>
      </c>
      <c r="U9" s="17">
        <v>0.119458687090031</v>
      </c>
      <c r="V9" s="17">
        <v>0.148746709105784</v>
      </c>
      <c r="W9" s="17">
        <v>8.5909743174999997E-2</v>
      </c>
      <c r="X9" s="17">
        <v>0.181309196926036</v>
      </c>
      <c r="Y9" s="17">
        <v>0.12621291580038699</v>
      </c>
      <c r="Z9" s="17">
        <v>0.161507283216967</v>
      </c>
      <c r="AA9" s="17">
        <v>0.175650507852979</v>
      </c>
      <c r="AB9" s="17">
        <v>0.146125859466323</v>
      </c>
      <c r="AC9" s="17">
        <v>0.197103269113452</v>
      </c>
      <c r="AD9" s="17">
        <v>6.9279852709412698E-2</v>
      </c>
      <c r="AE9" s="17"/>
      <c r="AF9" s="17">
        <v>0.21683722970169</v>
      </c>
      <c r="AG9" s="17">
        <v>0.173556682470319</v>
      </c>
      <c r="AH9" s="17">
        <v>0.17063616147123201</v>
      </c>
      <c r="AI9" s="17">
        <v>0.124702881618265</v>
      </c>
      <c r="AJ9" s="17">
        <v>9.6691924939837998E-2</v>
      </c>
      <c r="AK9" s="17"/>
      <c r="AL9" s="17">
        <v>0.115763635135694</v>
      </c>
      <c r="AM9" s="17">
        <v>0.18526456274356401</v>
      </c>
      <c r="AN9" s="17">
        <v>0.179854644011156</v>
      </c>
      <c r="AO9" s="17">
        <v>0.19224420084782001</v>
      </c>
      <c r="AP9" s="17">
        <v>0.30303490206622802</v>
      </c>
      <c r="AQ9" s="17"/>
      <c r="AR9" s="17">
        <v>0.206388495587112</v>
      </c>
      <c r="AS9" s="17"/>
      <c r="AT9" s="17">
        <v>0.193349664893747</v>
      </c>
      <c r="AU9" s="17"/>
      <c r="AV9" s="17">
        <v>0.23163700744287599</v>
      </c>
      <c r="AW9" s="17"/>
      <c r="AX9" s="17">
        <v>0.19660877981975899</v>
      </c>
      <c r="AY9" s="17">
        <v>0.17018670394684701</v>
      </c>
      <c r="AZ9" s="17"/>
      <c r="BA9" s="17">
        <v>0.12602686905969701</v>
      </c>
      <c r="BB9" s="17">
        <v>0.17871133101321299</v>
      </c>
    </row>
    <row r="10" spans="2:54">
      <c r="B10" s="18" t="s">
        <v>217</v>
      </c>
      <c r="C10" s="17">
        <v>0.38964502003127699</v>
      </c>
      <c r="D10" s="17">
        <v>0.40777335893024502</v>
      </c>
      <c r="E10" s="17">
        <v>0.370928372034251</v>
      </c>
      <c r="F10" s="17"/>
      <c r="G10" s="17">
        <v>0.40340841646868802</v>
      </c>
      <c r="H10" s="17">
        <v>0.37300680286101401</v>
      </c>
      <c r="I10" s="17">
        <v>0.42138956951267498</v>
      </c>
      <c r="J10" s="17">
        <v>0.38069683221342399</v>
      </c>
      <c r="K10" s="17">
        <v>0.38907392473604402</v>
      </c>
      <c r="L10" s="17">
        <v>0.37637417697874598</v>
      </c>
      <c r="M10" s="17"/>
      <c r="N10" s="17">
        <v>0.42383901867295998</v>
      </c>
      <c r="O10" s="17">
        <v>0.38940351347100399</v>
      </c>
      <c r="P10" s="17">
        <v>0.38983882254081897</v>
      </c>
      <c r="Q10" s="17">
        <v>0.34181939566667402</v>
      </c>
      <c r="R10" s="17"/>
      <c r="S10" s="17">
        <v>0.37361824872263399</v>
      </c>
      <c r="T10" s="17">
        <v>0.408143412166113</v>
      </c>
      <c r="U10" s="17">
        <v>0.40748804629260499</v>
      </c>
      <c r="V10" s="17">
        <v>0.35976420449997398</v>
      </c>
      <c r="W10" s="17">
        <v>0.43916275300747998</v>
      </c>
      <c r="X10" s="17">
        <v>0.372017610006042</v>
      </c>
      <c r="Y10" s="17">
        <v>0.30806100550425097</v>
      </c>
      <c r="Z10" s="17">
        <v>0.41894505642777102</v>
      </c>
      <c r="AA10" s="17">
        <v>0.46265120660958298</v>
      </c>
      <c r="AB10" s="17">
        <v>0.36219166926629898</v>
      </c>
      <c r="AC10" s="17">
        <v>0.41669339467079503</v>
      </c>
      <c r="AD10" s="17">
        <v>0.22501925424573499</v>
      </c>
      <c r="AE10" s="17"/>
      <c r="AF10" s="17">
        <v>0.46283777323115399</v>
      </c>
      <c r="AG10" s="17">
        <v>0.35593447428720998</v>
      </c>
      <c r="AH10" s="17">
        <v>0.42592300213042</v>
      </c>
      <c r="AI10" s="17">
        <v>0.369621286053889</v>
      </c>
      <c r="AJ10" s="17">
        <v>0.35413568858405697</v>
      </c>
      <c r="AK10" s="17"/>
      <c r="AL10" s="17">
        <v>0.373842919196192</v>
      </c>
      <c r="AM10" s="17">
        <v>0.39266626473775301</v>
      </c>
      <c r="AN10" s="17">
        <v>0.41850169234566997</v>
      </c>
      <c r="AO10" s="17">
        <v>0.41756423590631597</v>
      </c>
      <c r="AP10" s="17">
        <v>0.22417617520109001</v>
      </c>
      <c r="AQ10" s="17"/>
      <c r="AR10" s="17">
        <v>0.48350239507463399</v>
      </c>
      <c r="AS10" s="17"/>
      <c r="AT10" s="17">
        <v>0.491885222556593</v>
      </c>
      <c r="AU10" s="17"/>
      <c r="AV10" s="17">
        <v>0.45770451148631902</v>
      </c>
      <c r="AW10" s="17"/>
      <c r="AX10" s="17">
        <v>0.52532753414502098</v>
      </c>
      <c r="AY10" s="17">
        <v>0.42602254627666802</v>
      </c>
      <c r="AZ10" s="17"/>
      <c r="BA10" s="17">
        <v>0.391570424407236</v>
      </c>
      <c r="BB10" s="17">
        <v>0.39396802236908202</v>
      </c>
    </row>
    <row r="11" spans="2:54">
      <c r="B11" s="18" t="s">
        <v>218</v>
      </c>
      <c r="C11" s="17">
        <v>0.25667756001207498</v>
      </c>
      <c r="D11" s="17">
        <v>0.23185954607159701</v>
      </c>
      <c r="E11" s="17">
        <v>0.28123254382165103</v>
      </c>
      <c r="F11" s="17"/>
      <c r="G11" s="17">
        <v>0.15413826947656201</v>
      </c>
      <c r="H11" s="17">
        <v>0.256622146843142</v>
      </c>
      <c r="I11" s="17">
        <v>0.22301007096807601</v>
      </c>
      <c r="J11" s="17">
        <v>0.29868705508348797</v>
      </c>
      <c r="K11" s="17">
        <v>0.299571362749675</v>
      </c>
      <c r="L11" s="17">
        <v>0.28782986690652101</v>
      </c>
      <c r="M11" s="17"/>
      <c r="N11" s="17">
        <v>0.24697088314726101</v>
      </c>
      <c r="O11" s="17">
        <v>0.27229702187346699</v>
      </c>
      <c r="P11" s="17">
        <v>0.249955245780901</v>
      </c>
      <c r="Q11" s="17">
        <v>0.25858808966728802</v>
      </c>
      <c r="R11" s="17"/>
      <c r="S11" s="17">
        <v>0.18856220070347299</v>
      </c>
      <c r="T11" s="17">
        <v>0.26320642921368897</v>
      </c>
      <c r="U11" s="17">
        <v>0.391674680821333</v>
      </c>
      <c r="V11" s="17">
        <v>0.33349665944186702</v>
      </c>
      <c r="W11" s="17">
        <v>0.237632072682401</v>
      </c>
      <c r="X11" s="17">
        <v>0.27860243799720802</v>
      </c>
      <c r="Y11" s="17">
        <v>0.30540515967819498</v>
      </c>
      <c r="Z11" s="17">
        <v>0.190445459898231</v>
      </c>
      <c r="AA11" s="17">
        <v>0.142390118128706</v>
      </c>
      <c r="AB11" s="17">
        <v>0.25181020259492198</v>
      </c>
      <c r="AC11" s="17">
        <v>0.178080166060683</v>
      </c>
      <c r="AD11" s="17">
        <v>0.52369937678340295</v>
      </c>
      <c r="AE11" s="17"/>
      <c r="AF11" s="17">
        <v>0.19409010788443001</v>
      </c>
      <c r="AG11" s="17">
        <v>0.25262011177020799</v>
      </c>
      <c r="AH11" s="17">
        <v>0.229224716466331</v>
      </c>
      <c r="AI11" s="17">
        <v>0.27177287588592902</v>
      </c>
      <c r="AJ11" s="17">
        <v>0.24899338803114901</v>
      </c>
      <c r="AK11" s="17"/>
      <c r="AL11" s="17">
        <v>0.28668901505999</v>
      </c>
      <c r="AM11" s="17">
        <v>0.27345946448466402</v>
      </c>
      <c r="AN11" s="17">
        <v>0.22066677303821999</v>
      </c>
      <c r="AO11" s="17">
        <v>0.22426648891967099</v>
      </c>
      <c r="AP11" s="17">
        <v>0.18302392059717901</v>
      </c>
      <c r="AQ11" s="17"/>
      <c r="AR11" s="17">
        <v>0.16212845109513599</v>
      </c>
      <c r="AS11" s="17"/>
      <c r="AT11" s="17">
        <v>0.16304263415831399</v>
      </c>
      <c r="AU11" s="17"/>
      <c r="AV11" s="17">
        <v>0.16226867690222199</v>
      </c>
      <c r="AW11" s="17"/>
      <c r="AX11" s="17">
        <v>0.18198511694735101</v>
      </c>
      <c r="AY11" s="17">
        <v>0.23354909472002999</v>
      </c>
      <c r="AZ11" s="17"/>
      <c r="BA11" s="17">
        <v>0.27353321888394</v>
      </c>
      <c r="BB11" s="17">
        <v>0.24521399075231401</v>
      </c>
    </row>
    <row r="12" spans="2:54">
      <c r="B12" s="18" t="s">
        <v>219</v>
      </c>
      <c r="C12" s="17">
        <v>0.14001615246146901</v>
      </c>
      <c r="D12" s="17">
        <v>0.13360969111884799</v>
      </c>
      <c r="E12" s="17">
        <v>0.14649084380132801</v>
      </c>
      <c r="F12" s="17"/>
      <c r="G12" s="17">
        <v>0.19041092593543801</v>
      </c>
      <c r="H12" s="17">
        <v>0.170016544823759</v>
      </c>
      <c r="I12" s="17">
        <v>0.124811805192779</v>
      </c>
      <c r="J12" s="17">
        <v>0.14560807559724401</v>
      </c>
      <c r="K12" s="17">
        <v>7.5277787320911504E-2</v>
      </c>
      <c r="L12" s="17">
        <v>0.13228289239628099</v>
      </c>
      <c r="M12" s="17"/>
      <c r="N12" s="17">
        <v>9.9721130711718994E-2</v>
      </c>
      <c r="O12" s="17">
        <v>0.12708458555327501</v>
      </c>
      <c r="P12" s="17">
        <v>0.15666461721899799</v>
      </c>
      <c r="Q12" s="17">
        <v>0.18555995886006199</v>
      </c>
      <c r="R12" s="17"/>
      <c r="S12" s="17">
        <v>0.14858019019045901</v>
      </c>
      <c r="T12" s="17">
        <v>0.119304556936672</v>
      </c>
      <c r="U12" s="17">
        <v>4.3161106988610601E-2</v>
      </c>
      <c r="V12" s="17">
        <v>0.110197005621882</v>
      </c>
      <c r="W12" s="17">
        <v>0.190230899635217</v>
      </c>
      <c r="X12" s="17">
        <v>0.12725459563043001</v>
      </c>
      <c r="Y12" s="17">
        <v>0.21468587001485701</v>
      </c>
      <c r="Z12" s="17">
        <v>0.118331480194421</v>
      </c>
      <c r="AA12" s="17">
        <v>0.15752125601924299</v>
      </c>
      <c r="AB12" s="17">
        <v>0.15406466847174899</v>
      </c>
      <c r="AC12" s="17">
        <v>0.15009985147152299</v>
      </c>
      <c r="AD12" s="17">
        <v>0.182001516261449</v>
      </c>
      <c r="AE12" s="17"/>
      <c r="AF12" s="17">
        <v>0.106603809595466</v>
      </c>
      <c r="AG12" s="17">
        <v>0.15528152928418101</v>
      </c>
      <c r="AH12" s="17">
        <v>0.141474158664703</v>
      </c>
      <c r="AI12" s="17">
        <v>0.18181726792464001</v>
      </c>
      <c r="AJ12" s="17">
        <v>0.18933646819578401</v>
      </c>
      <c r="AK12" s="17"/>
      <c r="AL12" s="17">
        <v>0.13957613202101801</v>
      </c>
      <c r="AM12" s="17">
        <v>0.114543174250132</v>
      </c>
      <c r="AN12" s="17">
        <v>0.14192931473526901</v>
      </c>
      <c r="AO12" s="17">
        <v>0.12985362115919999</v>
      </c>
      <c r="AP12" s="17">
        <v>8.3750151030928893E-2</v>
      </c>
      <c r="AQ12" s="17"/>
      <c r="AR12" s="17">
        <v>0.120789293418972</v>
      </c>
      <c r="AS12" s="17"/>
      <c r="AT12" s="17">
        <v>0.12266022403068</v>
      </c>
      <c r="AU12" s="17"/>
      <c r="AV12" s="17">
        <v>0.12041075672283499</v>
      </c>
      <c r="AW12" s="17"/>
      <c r="AX12" s="17">
        <v>8.3042122737355395E-2</v>
      </c>
      <c r="AY12" s="17">
        <v>0.148720905693602</v>
      </c>
      <c r="AZ12" s="17"/>
      <c r="BA12" s="17">
        <v>0.13541607337734499</v>
      </c>
      <c r="BB12" s="17">
        <v>0.14843994299746599</v>
      </c>
    </row>
    <row r="13" spans="2:54">
      <c r="B13" s="18" t="s">
        <v>220</v>
      </c>
      <c r="C13" s="19">
        <v>5.4278532391036499E-2</v>
      </c>
      <c r="D13" s="19">
        <v>5.97649882685867E-2</v>
      </c>
      <c r="E13" s="19">
        <v>4.9055125558697003E-2</v>
      </c>
      <c r="F13" s="19"/>
      <c r="G13" s="19">
        <v>5.96421452259411E-2</v>
      </c>
      <c r="H13" s="19">
        <v>3.05479731580106E-2</v>
      </c>
      <c r="I13" s="19">
        <v>4.7499718667974401E-2</v>
      </c>
      <c r="J13" s="19">
        <v>4.4026130359707601E-2</v>
      </c>
      <c r="K13" s="19">
        <v>5.5729251902808898E-2</v>
      </c>
      <c r="L13" s="19">
        <v>8.1872421082983093E-2</v>
      </c>
      <c r="M13" s="19"/>
      <c r="N13" s="19">
        <v>4.3098442260285703E-2</v>
      </c>
      <c r="O13" s="19">
        <v>5.3015774293172703E-2</v>
      </c>
      <c r="P13" s="19">
        <v>4.9527599350560302E-2</v>
      </c>
      <c r="Q13" s="19">
        <v>7.3772099682983899E-2</v>
      </c>
      <c r="R13" s="19"/>
      <c r="S13" s="19">
        <v>5.5896287523980098E-2</v>
      </c>
      <c r="T13" s="19">
        <v>4.6204332065978598E-2</v>
      </c>
      <c r="U13" s="19">
        <v>3.82174788074197E-2</v>
      </c>
      <c r="V13" s="19">
        <v>4.77954213304937E-2</v>
      </c>
      <c r="W13" s="19">
        <v>4.7064531499902001E-2</v>
      </c>
      <c r="X13" s="19">
        <v>4.0816159440283099E-2</v>
      </c>
      <c r="Y13" s="19">
        <v>4.5635049002309899E-2</v>
      </c>
      <c r="Z13" s="19">
        <v>0.11077072026260899</v>
      </c>
      <c r="AA13" s="19">
        <v>6.1786911389488899E-2</v>
      </c>
      <c r="AB13" s="19">
        <v>8.5807600200706394E-2</v>
      </c>
      <c r="AC13" s="19">
        <v>5.8023318683546501E-2</v>
      </c>
      <c r="AD13" s="19">
        <v>0</v>
      </c>
      <c r="AE13" s="19"/>
      <c r="AF13" s="19">
        <v>1.9631079587260299E-2</v>
      </c>
      <c r="AG13" s="19">
        <v>6.2607202188082203E-2</v>
      </c>
      <c r="AH13" s="19">
        <v>3.2741961267314101E-2</v>
      </c>
      <c r="AI13" s="19">
        <v>5.2085688517276997E-2</v>
      </c>
      <c r="AJ13" s="19">
        <v>0.110842530249173</v>
      </c>
      <c r="AK13" s="19"/>
      <c r="AL13" s="19">
        <v>8.4128298587105299E-2</v>
      </c>
      <c r="AM13" s="19">
        <v>3.4066533783887201E-2</v>
      </c>
      <c r="AN13" s="19">
        <v>3.9047575869685699E-2</v>
      </c>
      <c r="AO13" s="19">
        <v>3.6071453166991903E-2</v>
      </c>
      <c r="AP13" s="19">
        <v>0.20601485110457399</v>
      </c>
      <c r="AQ13" s="19"/>
      <c r="AR13" s="19">
        <v>2.71913648241454E-2</v>
      </c>
      <c r="AS13" s="19"/>
      <c r="AT13" s="19">
        <v>2.9062254360666399E-2</v>
      </c>
      <c r="AU13" s="19"/>
      <c r="AV13" s="19">
        <v>2.7979047445747501E-2</v>
      </c>
      <c r="AW13" s="19"/>
      <c r="AX13" s="19">
        <v>1.3036446350514199E-2</v>
      </c>
      <c r="AY13" s="19">
        <v>2.1520749362853201E-2</v>
      </c>
      <c r="AZ13" s="19"/>
      <c r="BA13" s="19">
        <v>7.3453414271782494E-2</v>
      </c>
      <c r="BB13" s="19">
        <v>3.3666712867924303E-2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264</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1124</v>
      </c>
      <c r="D7" s="10">
        <v>545</v>
      </c>
      <c r="E7" s="10">
        <v>578</v>
      </c>
      <c r="F7" s="10"/>
      <c r="G7" s="10">
        <v>155</v>
      </c>
      <c r="H7" s="10">
        <v>189</v>
      </c>
      <c r="I7" s="10">
        <v>191</v>
      </c>
      <c r="J7" s="10">
        <v>155</v>
      </c>
      <c r="K7" s="10">
        <v>175</v>
      </c>
      <c r="L7" s="10">
        <v>259</v>
      </c>
      <c r="M7" s="10"/>
      <c r="N7" s="10">
        <v>315</v>
      </c>
      <c r="O7" s="10">
        <v>299</v>
      </c>
      <c r="P7" s="10">
        <v>221</v>
      </c>
      <c r="Q7" s="10">
        <v>279</v>
      </c>
      <c r="R7" s="10"/>
      <c r="S7" s="10">
        <v>142</v>
      </c>
      <c r="T7" s="10">
        <v>183</v>
      </c>
      <c r="U7" s="10">
        <v>114</v>
      </c>
      <c r="V7" s="10">
        <v>62</v>
      </c>
      <c r="W7" s="10">
        <v>85</v>
      </c>
      <c r="X7" s="10">
        <v>135</v>
      </c>
      <c r="Y7" s="10">
        <v>85</v>
      </c>
      <c r="Z7" s="10">
        <v>46</v>
      </c>
      <c r="AA7" s="10">
        <v>114</v>
      </c>
      <c r="AB7" s="10">
        <v>86</v>
      </c>
      <c r="AC7" s="10">
        <v>56</v>
      </c>
      <c r="AD7" s="10">
        <v>16</v>
      </c>
      <c r="AE7" s="10"/>
      <c r="AF7" s="10">
        <v>355</v>
      </c>
      <c r="AG7" s="10">
        <v>198</v>
      </c>
      <c r="AH7" s="10">
        <v>105</v>
      </c>
      <c r="AI7" s="10">
        <v>80</v>
      </c>
      <c r="AJ7" s="10">
        <v>193</v>
      </c>
      <c r="AK7" s="10"/>
      <c r="AL7" s="10">
        <v>273</v>
      </c>
      <c r="AM7" s="10">
        <v>251</v>
      </c>
      <c r="AN7" s="10">
        <v>279</v>
      </c>
      <c r="AO7" s="10">
        <v>123</v>
      </c>
      <c r="AP7" s="10">
        <v>22</v>
      </c>
      <c r="AQ7" s="10"/>
      <c r="AR7" s="10">
        <v>144</v>
      </c>
      <c r="AS7" s="10"/>
      <c r="AT7" s="10">
        <v>70</v>
      </c>
      <c r="AU7" s="10"/>
      <c r="AV7" s="10">
        <v>80</v>
      </c>
      <c r="AW7" s="10"/>
      <c r="AX7" s="10">
        <v>68</v>
      </c>
      <c r="AY7" s="10">
        <v>253</v>
      </c>
      <c r="AZ7" s="10"/>
      <c r="BA7" s="10">
        <v>402</v>
      </c>
      <c r="BB7" s="10">
        <v>447</v>
      </c>
    </row>
    <row r="8" spans="2:54" ht="30" customHeight="1">
      <c r="B8" s="11" t="s">
        <v>84</v>
      </c>
      <c r="C8" s="11">
        <v>1125</v>
      </c>
      <c r="D8" s="11">
        <v>554</v>
      </c>
      <c r="E8" s="11">
        <v>571</v>
      </c>
      <c r="F8" s="11"/>
      <c r="G8" s="11">
        <v>159</v>
      </c>
      <c r="H8" s="11">
        <v>182</v>
      </c>
      <c r="I8" s="11">
        <v>187</v>
      </c>
      <c r="J8" s="11">
        <v>204</v>
      </c>
      <c r="K8" s="11">
        <v>153</v>
      </c>
      <c r="L8" s="11">
        <v>240</v>
      </c>
      <c r="M8" s="11"/>
      <c r="N8" s="11">
        <v>291</v>
      </c>
      <c r="O8" s="11">
        <v>288</v>
      </c>
      <c r="P8" s="11">
        <v>257</v>
      </c>
      <c r="Q8" s="11">
        <v>278</v>
      </c>
      <c r="R8" s="11"/>
      <c r="S8" s="11">
        <v>143</v>
      </c>
      <c r="T8" s="11">
        <v>154</v>
      </c>
      <c r="U8" s="11">
        <v>97</v>
      </c>
      <c r="V8" s="11">
        <v>86</v>
      </c>
      <c r="W8" s="11">
        <v>91</v>
      </c>
      <c r="X8" s="11">
        <v>111</v>
      </c>
      <c r="Y8" s="11">
        <v>88</v>
      </c>
      <c r="Z8" s="11">
        <v>45</v>
      </c>
      <c r="AA8" s="11">
        <v>118</v>
      </c>
      <c r="AB8" s="11">
        <v>112</v>
      </c>
      <c r="AC8" s="11">
        <v>59</v>
      </c>
      <c r="AD8" s="11">
        <v>21</v>
      </c>
      <c r="AE8" s="11"/>
      <c r="AF8" s="11">
        <v>359</v>
      </c>
      <c r="AG8" s="11">
        <v>185</v>
      </c>
      <c r="AH8" s="11">
        <v>103</v>
      </c>
      <c r="AI8" s="11">
        <v>82</v>
      </c>
      <c r="AJ8" s="11">
        <v>196</v>
      </c>
      <c r="AK8" s="11"/>
      <c r="AL8" s="11">
        <v>277</v>
      </c>
      <c r="AM8" s="11">
        <v>252</v>
      </c>
      <c r="AN8" s="11">
        <v>273</v>
      </c>
      <c r="AO8" s="11">
        <v>116</v>
      </c>
      <c r="AP8" s="11">
        <v>20</v>
      </c>
      <c r="AQ8" s="11"/>
      <c r="AR8" s="11">
        <v>145</v>
      </c>
      <c r="AS8" s="11"/>
      <c r="AT8" s="11">
        <v>75</v>
      </c>
      <c r="AU8" s="11"/>
      <c r="AV8" s="11">
        <v>80</v>
      </c>
      <c r="AW8" s="11"/>
      <c r="AX8" s="11">
        <v>67</v>
      </c>
      <c r="AY8" s="11">
        <v>259</v>
      </c>
      <c r="AZ8" s="11"/>
      <c r="BA8" s="11">
        <v>398</v>
      </c>
      <c r="BB8" s="11">
        <v>448</v>
      </c>
    </row>
    <row r="9" spans="2:54">
      <c r="B9" s="18" t="s">
        <v>216</v>
      </c>
      <c r="C9" s="17">
        <v>5.9163237424388899E-2</v>
      </c>
      <c r="D9" s="17">
        <v>8.1895974955101702E-2</v>
      </c>
      <c r="E9" s="17">
        <v>3.72145422045842E-2</v>
      </c>
      <c r="F9" s="17"/>
      <c r="G9" s="17">
        <v>7.5759445926210603E-2</v>
      </c>
      <c r="H9" s="17">
        <v>8.1520466276710904E-2</v>
      </c>
      <c r="I9" s="17">
        <v>8.3334957751119307E-2</v>
      </c>
      <c r="J9" s="17">
        <v>6.7875013672229798E-2</v>
      </c>
      <c r="K9" s="17">
        <v>3.06618831922492E-2</v>
      </c>
      <c r="L9" s="17">
        <v>2.3087291207779401E-2</v>
      </c>
      <c r="M9" s="17"/>
      <c r="N9" s="17">
        <v>7.7416967973164094E-2</v>
      </c>
      <c r="O9" s="17">
        <v>4.1241532584812599E-2</v>
      </c>
      <c r="P9" s="17">
        <v>4.3733252394357297E-2</v>
      </c>
      <c r="Q9" s="17">
        <v>7.5133974464160799E-2</v>
      </c>
      <c r="R9" s="17"/>
      <c r="S9" s="17">
        <v>0.12869610514910901</v>
      </c>
      <c r="T9" s="17">
        <v>2.8480230713765799E-2</v>
      </c>
      <c r="U9" s="17">
        <v>5.6772066460483703E-2</v>
      </c>
      <c r="V9" s="17">
        <v>8.8708843668779805E-2</v>
      </c>
      <c r="W9" s="17">
        <v>4.5444971142585E-2</v>
      </c>
      <c r="X9" s="17">
        <v>3.4677761600552401E-2</v>
      </c>
      <c r="Y9" s="17">
        <v>1.17368850839635E-2</v>
      </c>
      <c r="Z9" s="17">
        <v>8.5503204357370299E-2</v>
      </c>
      <c r="AA9" s="17">
        <v>6.57109314025867E-2</v>
      </c>
      <c r="AB9" s="17">
        <v>6.0033228346480998E-2</v>
      </c>
      <c r="AC9" s="17">
        <v>3.1240431268918002E-2</v>
      </c>
      <c r="AD9" s="17">
        <v>6.9279852709412698E-2</v>
      </c>
      <c r="AE9" s="17"/>
      <c r="AF9" s="17">
        <v>0.110317734016998</v>
      </c>
      <c r="AG9" s="17">
        <v>7.5498693590684798E-2</v>
      </c>
      <c r="AH9" s="17">
        <v>0</v>
      </c>
      <c r="AI9" s="17">
        <v>3.2563409092741399E-2</v>
      </c>
      <c r="AJ9" s="17">
        <v>1.35567048867244E-2</v>
      </c>
      <c r="AK9" s="17"/>
      <c r="AL9" s="17">
        <v>3.9136018245669001E-2</v>
      </c>
      <c r="AM9" s="17">
        <v>4.31621671305197E-2</v>
      </c>
      <c r="AN9" s="17">
        <v>7.8876237265586902E-2</v>
      </c>
      <c r="AO9" s="17">
        <v>0.13561757587998899</v>
      </c>
      <c r="AP9" s="17">
        <v>7.7522823749289302E-2</v>
      </c>
      <c r="AQ9" s="17"/>
      <c r="AR9" s="17">
        <v>0.100842303281569</v>
      </c>
      <c r="AS9" s="17"/>
      <c r="AT9" s="17">
        <v>9.6240120569085805E-2</v>
      </c>
      <c r="AU9" s="17"/>
      <c r="AV9" s="17">
        <v>0.125596459510427</v>
      </c>
      <c r="AW9" s="17"/>
      <c r="AX9" s="17">
        <v>7.7837619606548503E-2</v>
      </c>
      <c r="AY9" s="17">
        <v>0.100937911421919</v>
      </c>
      <c r="AZ9" s="17"/>
      <c r="BA9" s="17">
        <v>3.8540041638127999E-2</v>
      </c>
      <c r="BB9" s="17">
        <v>7.3728394266201397E-2</v>
      </c>
    </row>
    <row r="10" spans="2:54">
      <c r="B10" s="18" t="s">
        <v>217</v>
      </c>
      <c r="C10" s="17">
        <v>0.26135847569585802</v>
      </c>
      <c r="D10" s="17">
        <v>0.25873325976750899</v>
      </c>
      <c r="E10" s="17">
        <v>0.26254252071051798</v>
      </c>
      <c r="F10" s="17"/>
      <c r="G10" s="17">
        <v>0.307424393365821</v>
      </c>
      <c r="H10" s="17">
        <v>0.40475159331789301</v>
      </c>
      <c r="I10" s="17">
        <v>0.31085400045505002</v>
      </c>
      <c r="J10" s="17">
        <v>0.21806782184319101</v>
      </c>
      <c r="K10" s="17">
        <v>0.234805849419881</v>
      </c>
      <c r="L10" s="17">
        <v>0.13690107277937699</v>
      </c>
      <c r="M10" s="17"/>
      <c r="N10" s="17">
        <v>0.28021371781585402</v>
      </c>
      <c r="O10" s="17">
        <v>0.25715822881217099</v>
      </c>
      <c r="P10" s="17">
        <v>0.29609410679148401</v>
      </c>
      <c r="Q10" s="17">
        <v>0.202485501935947</v>
      </c>
      <c r="R10" s="17"/>
      <c r="S10" s="17">
        <v>0.264718840429228</v>
      </c>
      <c r="T10" s="17">
        <v>0.25488497224316498</v>
      </c>
      <c r="U10" s="17">
        <v>0.17478426800437499</v>
      </c>
      <c r="V10" s="17">
        <v>0.21128493266317599</v>
      </c>
      <c r="W10" s="17">
        <v>0.26119198810661298</v>
      </c>
      <c r="X10" s="17">
        <v>0.24698604884629</v>
      </c>
      <c r="Y10" s="17">
        <v>0.30294218741868001</v>
      </c>
      <c r="Z10" s="17">
        <v>0.41815407622373701</v>
      </c>
      <c r="AA10" s="17">
        <v>0.27324413888469701</v>
      </c>
      <c r="AB10" s="17">
        <v>0.30600800284740198</v>
      </c>
      <c r="AC10" s="17">
        <v>0.27448624819997902</v>
      </c>
      <c r="AD10" s="17">
        <v>0.115226192513779</v>
      </c>
      <c r="AE10" s="17"/>
      <c r="AF10" s="17">
        <v>0.37749064362303097</v>
      </c>
      <c r="AG10" s="17">
        <v>0.15810278021636601</v>
      </c>
      <c r="AH10" s="17">
        <v>0.34992729475359302</v>
      </c>
      <c r="AI10" s="17">
        <v>0.25807795980173498</v>
      </c>
      <c r="AJ10" s="17">
        <v>0.17398759198336</v>
      </c>
      <c r="AK10" s="17"/>
      <c r="AL10" s="17">
        <v>0.187639013613774</v>
      </c>
      <c r="AM10" s="17">
        <v>0.27197889093556299</v>
      </c>
      <c r="AN10" s="17">
        <v>0.32151001484209202</v>
      </c>
      <c r="AO10" s="17">
        <v>0.32270706468541499</v>
      </c>
      <c r="AP10" s="17">
        <v>0.20896426704665699</v>
      </c>
      <c r="AQ10" s="17"/>
      <c r="AR10" s="17">
        <v>0.43923469411391902</v>
      </c>
      <c r="AS10" s="17"/>
      <c r="AT10" s="17">
        <v>0.43833155732176299</v>
      </c>
      <c r="AU10" s="17"/>
      <c r="AV10" s="17">
        <v>0.41856819902522102</v>
      </c>
      <c r="AW10" s="17"/>
      <c r="AX10" s="17">
        <v>0.33532170779734</v>
      </c>
      <c r="AY10" s="17">
        <v>0.36996510515448999</v>
      </c>
      <c r="AZ10" s="17"/>
      <c r="BA10" s="17">
        <v>0.203967757216097</v>
      </c>
      <c r="BB10" s="17">
        <v>0.28842036256351899</v>
      </c>
    </row>
    <row r="11" spans="2:54">
      <c r="B11" s="18" t="s">
        <v>218</v>
      </c>
      <c r="C11" s="17">
        <v>0.28053384175907198</v>
      </c>
      <c r="D11" s="17">
        <v>0.24201913469876599</v>
      </c>
      <c r="E11" s="17">
        <v>0.31842294393457699</v>
      </c>
      <c r="F11" s="17"/>
      <c r="G11" s="17">
        <v>0.25940412815417802</v>
      </c>
      <c r="H11" s="17">
        <v>0.21763310495968599</v>
      </c>
      <c r="I11" s="17">
        <v>0.231510219632936</v>
      </c>
      <c r="J11" s="17">
        <v>0.32101398059349101</v>
      </c>
      <c r="K11" s="17">
        <v>0.31728480286397398</v>
      </c>
      <c r="L11" s="17">
        <v>0.32268403487636899</v>
      </c>
      <c r="M11" s="17"/>
      <c r="N11" s="17">
        <v>0.31194025193260899</v>
      </c>
      <c r="O11" s="17">
        <v>0.24502200986039299</v>
      </c>
      <c r="P11" s="17">
        <v>0.262404588859941</v>
      </c>
      <c r="Q11" s="17">
        <v>0.30371545964670599</v>
      </c>
      <c r="R11" s="17"/>
      <c r="S11" s="17">
        <v>0.300014197553089</v>
      </c>
      <c r="T11" s="17">
        <v>0.243078456350212</v>
      </c>
      <c r="U11" s="17">
        <v>0.332969191108476</v>
      </c>
      <c r="V11" s="17">
        <v>0.39355758552209302</v>
      </c>
      <c r="W11" s="17">
        <v>0.22171819212008501</v>
      </c>
      <c r="X11" s="17">
        <v>0.29818815130806903</v>
      </c>
      <c r="Y11" s="17">
        <v>0.28599324476516602</v>
      </c>
      <c r="Z11" s="17">
        <v>0.22957341168220299</v>
      </c>
      <c r="AA11" s="17">
        <v>0.25504997710706601</v>
      </c>
      <c r="AB11" s="17">
        <v>0.29583643749678601</v>
      </c>
      <c r="AC11" s="17">
        <v>0.18126383842590599</v>
      </c>
      <c r="AD11" s="17">
        <v>0.30638903787731198</v>
      </c>
      <c r="AE11" s="17"/>
      <c r="AF11" s="17">
        <v>0.275698958077572</v>
      </c>
      <c r="AG11" s="17">
        <v>0.26720570628206097</v>
      </c>
      <c r="AH11" s="17">
        <v>0.30673154783642498</v>
      </c>
      <c r="AI11" s="17">
        <v>0.37812684214176301</v>
      </c>
      <c r="AJ11" s="17">
        <v>0.19722953446230099</v>
      </c>
      <c r="AK11" s="17"/>
      <c r="AL11" s="17">
        <v>0.311084844791574</v>
      </c>
      <c r="AM11" s="17">
        <v>0.30013776487122001</v>
      </c>
      <c r="AN11" s="17">
        <v>0.215920955697643</v>
      </c>
      <c r="AO11" s="17">
        <v>0.288615301971056</v>
      </c>
      <c r="AP11" s="17">
        <v>0.32883573584968701</v>
      </c>
      <c r="AQ11" s="17"/>
      <c r="AR11" s="17">
        <v>0.18626984701850199</v>
      </c>
      <c r="AS11" s="17"/>
      <c r="AT11" s="17">
        <v>0.16292228378784501</v>
      </c>
      <c r="AU11" s="17"/>
      <c r="AV11" s="17">
        <v>0.209510815549903</v>
      </c>
      <c r="AW11" s="17"/>
      <c r="AX11" s="17">
        <v>0.30740410783003402</v>
      </c>
      <c r="AY11" s="17">
        <v>0.283245399973725</v>
      </c>
      <c r="AZ11" s="17"/>
      <c r="BA11" s="17">
        <v>0.25654775139966601</v>
      </c>
      <c r="BB11" s="17">
        <v>0.30108880548787598</v>
      </c>
    </row>
    <row r="12" spans="2:54">
      <c r="B12" s="18" t="s">
        <v>219</v>
      </c>
      <c r="C12" s="17">
        <v>0.27829364431152498</v>
      </c>
      <c r="D12" s="17">
        <v>0.28859762331710997</v>
      </c>
      <c r="E12" s="17">
        <v>0.26880917137591698</v>
      </c>
      <c r="F12" s="17"/>
      <c r="G12" s="17">
        <v>0.28174030252285398</v>
      </c>
      <c r="H12" s="17">
        <v>0.23997506376556901</v>
      </c>
      <c r="I12" s="17">
        <v>0.26642047716760697</v>
      </c>
      <c r="J12" s="17">
        <v>0.26426744629617099</v>
      </c>
      <c r="K12" s="17">
        <v>0.25766362371544699</v>
      </c>
      <c r="L12" s="17">
        <v>0.33958873938433498</v>
      </c>
      <c r="M12" s="17"/>
      <c r="N12" s="17">
        <v>0.220075189934269</v>
      </c>
      <c r="O12" s="17">
        <v>0.35070364247366198</v>
      </c>
      <c r="P12" s="17">
        <v>0.26371761559554102</v>
      </c>
      <c r="Q12" s="17">
        <v>0.279690735212617</v>
      </c>
      <c r="R12" s="17"/>
      <c r="S12" s="17">
        <v>0.208564750361174</v>
      </c>
      <c r="T12" s="17">
        <v>0.28018601577108299</v>
      </c>
      <c r="U12" s="17">
        <v>0.35451605547882697</v>
      </c>
      <c r="V12" s="17">
        <v>0.26116117404296402</v>
      </c>
      <c r="W12" s="17">
        <v>0.36178209656462101</v>
      </c>
      <c r="X12" s="17">
        <v>0.27135278943159502</v>
      </c>
      <c r="Y12" s="17">
        <v>0.24022680562086501</v>
      </c>
      <c r="Z12" s="17">
        <v>0.15981163307424801</v>
      </c>
      <c r="AA12" s="17">
        <v>0.31499132265846902</v>
      </c>
      <c r="AB12" s="17">
        <v>0.22280349824572501</v>
      </c>
      <c r="AC12" s="17">
        <v>0.36562126624170099</v>
      </c>
      <c r="AD12" s="17">
        <v>0.39083619758283999</v>
      </c>
      <c r="AE12" s="17"/>
      <c r="AF12" s="17">
        <v>0.193702614937977</v>
      </c>
      <c r="AG12" s="17">
        <v>0.32142615198465402</v>
      </c>
      <c r="AH12" s="17">
        <v>0.29469428908622602</v>
      </c>
      <c r="AI12" s="17">
        <v>0.23726898172049901</v>
      </c>
      <c r="AJ12" s="17">
        <v>0.344050642210802</v>
      </c>
      <c r="AK12" s="17"/>
      <c r="AL12" s="17">
        <v>0.30847449449731301</v>
      </c>
      <c r="AM12" s="17">
        <v>0.28159250196661001</v>
      </c>
      <c r="AN12" s="17">
        <v>0.27428037298088698</v>
      </c>
      <c r="AO12" s="17">
        <v>0.17835823259217701</v>
      </c>
      <c r="AP12" s="17">
        <v>0.178662322249793</v>
      </c>
      <c r="AQ12" s="17"/>
      <c r="AR12" s="17">
        <v>0.21214665473267799</v>
      </c>
      <c r="AS12" s="17"/>
      <c r="AT12" s="17">
        <v>0.24854606077588601</v>
      </c>
      <c r="AU12" s="17"/>
      <c r="AV12" s="17">
        <v>0.174726449438907</v>
      </c>
      <c r="AW12" s="17"/>
      <c r="AX12" s="17">
        <v>0.23228869093343901</v>
      </c>
      <c r="AY12" s="17">
        <v>0.198609636746234</v>
      </c>
      <c r="AZ12" s="17"/>
      <c r="BA12" s="17">
        <v>0.306539060817341</v>
      </c>
      <c r="BB12" s="17">
        <v>0.254171783683034</v>
      </c>
    </row>
    <row r="13" spans="2:54">
      <c r="B13" s="18" t="s">
        <v>220</v>
      </c>
      <c r="C13" s="19">
        <v>0.12065080080915599</v>
      </c>
      <c r="D13" s="19">
        <v>0.12875400726151401</v>
      </c>
      <c r="E13" s="19">
        <v>0.113010821774404</v>
      </c>
      <c r="F13" s="19"/>
      <c r="G13" s="19">
        <v>7.5671730030936302E-2</v>
      </c>
      <c r="H13" s="19">
        <v>5.6119771680141303E-2</v>
      </c>
      <c r="I13" s="19">
        <v>0.107880344993287</v>
      </c>
      <c r="J13" s="19">
        <v>0.128775737594918</v>
      </c>
      <c r="K13" s="19">
        <v>0.15958384080844901</v>
      </c>
      <c r="L13" s="19">
        <v>0.17773886175213899</v>
      </c>
      <c r="M13" s="19"/>
      <c r="N13" s="19">
        <v>0.110353872344104</v>
      </c>
      <c r="O13" s="19">
        <v>0.105874586268962</v>
      </c>
      <c r="P13" s="19">
        <v>0.134050436358677</v>
      </c>
      <c r="Q13" s="19">
        <v>0.138974328740569</v>
      </c>
      <c r="R13" s="19"/>
      <c r="S13" s="19">
        <v>9.8006106507399396E-2</v>
      </c>
      <c r="T13" s="19">
        <v>0.193370324921774</v>
      </c>
      <c r="U13" s="19">
        <v>8.0958418947839603E-2</v>
      </c>
      <c r="V13" s="19">
        <v>4.5287464102986903E-2</v>
      </c>
      <c r="W13" s="19">
        <v>0.109862752066096</v>
      </c>
      <c r="X13" s="19">
        <v>0.14879524881349299</v>
      </c>
      <c r="Y13" s="19">
        <v>0.15910087711132601</v>
      </c>
      <c r="Z13" s="19">
        <v>0.10695767466244201</v>
      </c>
      <c r="AA13" s="19">
        <v>9.1003629947182002E-2</v>
      </c>
      <c r="AB13" s="19">
        <v>0.115318833063607</v>
      </c>
      <c r="AC13" s="19">
        <v>0.14738821586349601</v>
      </c>
      <c r="AD13" s="19">
        <v>0.118268719316656</v>
      </c>
      <c r="AE13" s="19"/>
      <c r="AF13" s="19">
        <v>4.2790049344422702E-2</v>
      </c>
      <c r="AG13" s="19">
        <v>0.177766667926234</v>
      </c>
      <c r="AH13" s="19">
        <v>4.8646868323755997E-2</v>
      </c>
      <c r="AI13" s="19">
        <v>9.3962807243262295E-2</v>
      </c>
      <c r="AJ13" s="19">
        <v>0.27117552645681298</v>
      </c>
      <c r="AK13" s="19"/>
      <c r="AL13" s="19">
        <v>0.15366562885167101</v>
      </c>
      <c r="AM13" s="19">
        <v>0.103128675096087</v>
      </c>
      <c r="AN13" s="19">
        <v>0.109412419213791</v>
      </c>
      <c r="AO13" s="19">
        <v>7.4701824871363606E-2</v>
      </c>
      <c r="AP13" s="19">
        <v>0.20601485110457399</v>
      </c>
      <c r="AQ13" s="19"/>
      <c r="AR13" s="19">
        <v>6.1506500853331397E-2</v>
      </c>
      <c r="AS13" s="19"/>
      <c r="AT13" s="19">
        <v>5.3959977545419598E-2</v>
      </c>
      <c r="AU13" s="19"/>
      <c r="AV13" s="19">
        <v>7.1598076475542699E-2</v>
      </c>
      <c r="AW13" s="19"/>
      <c r="AX13" s="19">
        <v>4.7147873832639402E-2</v>
      </c>
      <c r="AY13" s="19">
        <v>4.72419467036315E-2</v>
      </c>
      <c r="AZ13" s="19"/>
      <c r="BA13" s="19">
        <v>0.19440538892876799</v>
      </c>
      <c r="BB13" s="19">
        <v>8.2590653999369101E-2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B2:H18"/>
  <sheetViews>
    <sheetView showGridLines="0" workbookViewId="0">
      <pane xSplit="2" topLeftCell="C1" activePane="topRight" state="frozen"/>
      <selection pane="topRight"/>
    </sheetView>
  </sheetViews>
  <sheetFormatPr defaultColWidth="11.5703125" defaultRowHeight="14.45"/>
  <cols>
    <col min="2" max="2" width="25.7109375" customWidth="1"/>
    <col min="3" max="8" width="20.7109375" customWidth="1"/>
  </cols>
  <sheetData>
    <row r="2" spans="2:8" ht="40.15" customHeight="1">
      <c r="D2" s="36" t="s">
        <v>479</v>
      </c>
      <c r="E2" s="37"/>
      <c r="F2" s="37"/>
      <c r="G2" s="37"/>
      <c r="H2" s="37"/>
    </row>
    <row r="6" spans="2:8" ht="49.9" customHeight="1">
      <c r="B6" s="20" t="s">
        <v>43</v>
      </c>
      <c r="C6" s="20" t="s">
        <v>466</v>
      </c>
      <c r="D6" s="20" t="s">
        <v>480</v>
      </c>
      <c r="E6" s="20" t="s">
        <v>468</v>
      </c>
      <c r="F6" s="20" t="s">
        <v>469</v>
      </c>
      <c r="G6" s="20" t="s">
        <v>470</v>
      </c>
    </row>
    <row r="7" spans="2:8">
      <c r="B7" s="18" t="s">
        <v>216</v>
      </c>
      <c r="C7" s="17">
        <v>0.101890140479904</v>
      </c>
      <c r="D7" s="17">
        <v>0.106530676458852</v>
      </c>
      <c r="E7" s="17">
        <v>0.13763584707608201</v>
      </c>
      <c r="F7" s="17">
        <v>0.109614708288823</v>
      </c>
      <c r="G7" s="17">
        <v>7.0415054163625604E-2</v>
      </c>
    </row>
    <row r="8" spans="2:8">
      <c r="B8" s="18" t="s">
        <v>217</v>
      </c>
      <c r="C8" s="17">
        <v>0.31864202873060798</v>
      </c>
      <c r="D8" s="17">
        <v>0.36394541118877999</v>
      </c>
      <c r="E8" s="17">
        <v>0.39725201322985298</v>
      </c>
      <c r="F8" s="17">
        <v>0.331907645259721</v>
      </c>
      <c r="G8" s="17">
        <v>0.26003887822386401</v>
      </c>
    </row>
    <row r="9" spans="2:8">
      <c r="B9" s="18" t="s">
        <v>218</v>
      </c>
      <c r="C9" s="17">
        <v>0.29727331431493798</v>
      </c>
      <c r="D9" s="17">
        <v>0.28304562207623002</v>
      </c>
      <c r="E9" s="17">
        <v>0.25956005791529901</v>
      </c>
      <c r="F9" s="17">
        <v>0.32431779569288499</v>
      </c>
      <c r="G9" s="17">
        <v>0.294497957244028</v>
      </c>
    </row>
    <row r="10" spans="2:8">
      <c r="B10" s="18" t="s">
        <v>219</v>
      </c>
      <c r="C10" s="17">
        <v>0.20309362787781399</v>
      </c>
      <c r="D10" s="17">
        <v>0.17840727218319399</v>
      </c>
      <c r="E10" s="17">
        <v>0.14235305889116801</v>
      </c>
      <c r="F10" s="17">
        <v>0.16506619055982699</v>
      </c>
      <c r="G10" s="17">
        <v>0.28304095445665001</v>
      </c>
    </row>
    <row r="11" spans="2:8">
      <c r="B11" s="18" t="s">
        <v>220</v>
      </c>
      <c r="C11" s="17">
        <v>7.91008885967356E-2</v>
      </c>
      <c r="D11" s="17">
        <v>6.8071018092943802E-2</v>
      </c>
      <c r="E11" s="17">
        <v>6.3199022887598294E-2</v>
      </c>
      <c r="F11" s="17">
        <v>6.9093660198743898E-2</v>
      </c>
      <c r="G11" s="17">
        <v>9.2007155911832506E-2</v>
      </c>
    </row>
    <row r="12" spans="2:8">
      <c r="B12" s="16" t="s">
        <v>31</v>
      </c>
      <c r="C12" s="16"/>
      <c r="D12" s="16"/>
      <c r="E12" s="16"/>
      <c r="F12" s="16"/>
      <c r="G12" s="16"/>
    </row>
    <row r="13" spans="2:8">
      <c r="B13" t="s">
        <v>456</v>
      </c>
    </row>
    <row r="14" spans="2:8">
      <c r="B14" t="s">
        <v>457</v>
      </c>
    </row>
    <row r="18" spans="2:2">
      <c r="B18"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265</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1102</v>
      </c>
      <c r="D7" s="10">
        <v>549</v>
      </c>
      <c r="E7" s="10">
        <v>551</v>
      </c>
      <c r="F7" s="10"/>
      <c r="G7" s="10">
        <v>142</v>
      </c>
      <c r="H7" s="10">
        <v>179</v>
      </c>
      <c r="I7" s="10">
        <v>204</v>
      </c>
      <c r="J7" s="10">
        <v>151</v>
      </c>
      <c r="K7" s="10">
        <v>166</v>
      </c>
      <c r="L7" s="10">
        <v>260</v>
      </c>
      <c r="M7" s="10"/>
      <c r="N7" s="10">
        <v>319</v>
      </c>
      <c r="O7" s="10">
        <v>293</v>
      </c>
      <c r="P7" s="10">
        <v>211</v>
      </c>
      <c r="Q7" s="10">
        <v>270</v>
      </c>
      <c r="R7" s="10"/>
      <c r="S7" s="10">
        <v>173</v>
      </c>
      <c r="T7" s="10">
        <v>160</v>
      </c>
      <c r="U7" s="10">
        <v>108</v>
      </c>
      <c r="V7" s="10">
        <v>64</v>
      </c>
      <c r="W7" s="10">
        <v>74</v>
      </c>
      <c r="X7" s="10">
        <v>120</v>
      </c>
      <c r="Y7" s="10">
        <v>89</v>
      </c>
      <c r="Z7" s="10">
        <v>29</v>
      </c>
      <c r="AA7" s="10">
        <v>127</v>
      </c>
      <c r="AB7" s="10">
        <v>82</v>
      </c>
      <c r="AC7" s="10">
        <v>50</v>
      </c>
      <c r="AD7" s="10">
        <v>26</v>
      </c>
      <c r="AE7" s="10"/>
      <c r="AF7" s="10">
        <v>374</v>
      </c>
      <c r="AG7" s="10">
        <v>190</v>
      </c>
      <c r="AH7" s="10">
        <v>105</v>
      </c>
      <c r="AI7" s="10">
        <v>57</v>
      </c>
      <c r="AJ7" s="10">
        <v>180</v>
      </c>
      <c r="AK7" s="10"/>
      <c r="AL7" s="10">
        <v>266</v>
      </c>
      <c r="AM7" s="10">
        <v>232</v>
      </c>
      <c r="AN7" s="10">
        <v>289</v>
      </c>
      <c r="AO7" s="10">
        <v>131</v>
      </c>
      <c r="AP7" s="10">
        <v>22</v>
      </c>
      <c r="AQ7" s="10"/>
      <c r="AR7" s="10">
        <v>136</v>
      </c>
      <c r="AS7" s="10"/>
      <c r="AT7" s="10">
        <v>57</v>
      </c>
      <c r="AU7" s="10"/>
      <c r="AV7" s="10">
        <v>77</v>
      </c>
      <c r="AW7" s="10"/>
      <c r="AX7" s="10">
        <v>60</v>
      </c>
      <c r="AY7" s="10">
        <v>254</v>
      </c>
      <c r="AZ7" s="10"/>
      <c r="BA7" s="10">
        <v>373</v>
      </c>
      <c r="BB7" s="10">
        <v>464</v>
      </c>
    </row>
    <row r="8" spans="2:54" ht="30" customHeight="1">
      <c r="B8" s="11" t="s">
        <v>84</v>
      </c>
      <c r="C8" s="11">
        <v>1113</v>
      </c>
      <c r="D8" s="11">
        <v>564</v>
      </c>
      <c r="E8" s="11">
        <v>546</v>
      </c>
      <c r="F8" s="11"/>
      <c r="G8" s="11">
        <v>147</v>
      </c>
      <c r="H8" s="11">
        <v>177</v>
      </c>
      <c r="I8" s="11">
        <v>196</v>
      </c>
      <c r="J8" s="11">
        <v>201</v>
      </c>
      <c r="K8" s="11">
        <v>149</v>
      </c>
      <c r="L8" s="11">
        <v>242</v>
      </c>
      <c r="M8" s="11"/>
      <c r="N8" s="11">
        <v>295</v>
      </c>
      <c r="O8" s="11">
        <v>283</v>
      </c>
      <c r="P8" s="11">
        <v>253</v>
      </c>
      <c r="Q8" s="11">
        <v>273</v>
      </c>
      <c r="R8" s="11"/>
      <c r="S8" s="11">
        <v>172</v>
      </c>
      <c r="T8" s="11">
        <v>133</v>
      </c>
      <c r="U8" s="11">
        <v>90</v>
      </c>
      <c r="V8" s="11">
        <v>89</v>
      </c>
      <c r="W8" s="11">
        <v>78</v>
      </c>
      <c r="X8" s="11">
        <v>99</v>
      </c>
      <c r="Y8" s="11">
        <v>93</v>
      </c>
      <c r="Z8" s="11">
        <v>29</v>
      </c>
      <c r="AA8" s="11">
        <v>136</v>
      </c>
      <c r="AB8" s="11">
        <v>107</v>
      </c>
      <c r="AC8" s="11">
        <v>51</v>
      </c>
      <c r="AD8" s="11">
        <v>36</v>
      </c>
      <c r="AE8" s="11"/>
      <c r="AF8" s="11">
        <v>380</v>
      </c>
      <c r="AG8" s="11">
        <v>185</v>
      </c>
      <c r="AH8" s="11">
        <v>100</v>
      </c>
      <c r="AI8" s="11">
        <v>59</v>
      </c>
      <c r="AJ8" s="11">
        <v>187</v>
      </c>
      <c r="AK8" s="11"/>
      <c r="AL8" s="11">
        <v>271</v>
      </c>
      <c r="AM8" s="11">
        <v>244</v>
      </c>
      <c r="AN8" s="11">
        <v>288</v>
      </c>
      <c r="AO8" s="11">
        <v>125</v>
      </c>
      <c r="AP8" s="11">
        <v>17</v>
      </c>
      <c r="AQ8" s="11"/>
      <c r="AR8" s="11">
        <v>136</v>
      </c>
      <c r="AS8" s="11"/>
      <c r="AT8" s="11">
        <v>58</v>
      </c>
      <c r="AU8" s="11"/>
      <c r="AV8" s="11">
        <v>73</v>
      </c>
      <c r="AW8" s="11"/>
      <c r="AX8" s="11">
        <v>61</v>
      </c>
      <c r="AY8" s="11">
        <v>254</v>
      </c>
      <c r="AZ8" s="11"/>
      <c r="BA8" s="11">
        <v>374</v>
      </c>
      <c r="BB8" s="11">
        <v>466</v>
      </c>
    </row>
    <row r="9" spans="2:54">
      <c r="B9" s="18" t="s">
        <v>216</v>
      </c>
      <c r="C9" s="17">
        <v>0.101890140479904</v>
      </c>
      <c r="D9" s="17">
        <v>0.14161917769894</v>
      </c>
      <c r="E9" s="17">
        <v>6.1238169669421597E-2</v>
      </c>
      <c r="F9" s="17"/>
      <c r="G9" s="17">
        <v>0.196750110110924</v>
      </c>
      <c r="H9" s="17">
        <v>0.144185002247815</v>
      </c>
      <c r="I9" s="17">
        <v>0.118395882903561</v>
      </c>
      <c r="J9" s="17">
        <v>0.103045062772697</v>
      </c>
      <c r="K9" s="17">
        <v>3.6156336518937703E-2</v>
      </c>
      <c r="L9" s="17">
        <v>3.9341967055928302E-2</v>
      </c>
      <c r="M9" s="17"/>
      <c r="N9" s="17">
        <v>0.15459621837613899</v>
      </c>
      <c r="O9" s="17">
        <v>9.3250527893598195E-2</v>
      </c>
      <c r="P9" s="17">
        <v>6.7831057557678598E-2</v>
      </c>
      <c r="Q9" s="17">
        <v>8.4623710661810195E-2</v>
      </c>
      <c r="R9" s="17"/>
      <c r="S9" s="17">
        <v>0.20187436096320499</v>
      </c>
      <c r="T9" s="17">
        <v>5.8821457935440503E-2</v>
      </c>
      <c r="U9" s="17">
        <v>5.8653396730338599E-2</v>
      </c>
      <c r="V9" s="17">
        <v>0.124211663465347</v>
      </c>
      <c r="W9" s="17">
        <v>5.6393660930973401E-2</v>
      </c>
      <c r="X9" s="17">
        <v>8.99120934984146E-2</v>
      </c>
      <c r="Y9" s="17">
        <v>6.2166830581492402E-2</v>
      </c>
      <c r="Z9" s="17">
        <v>5.1631898469227701E-2</v>
      </c>
      <c r="AA9" s="17">
        <v>0.119935669581986</v>
      </c>
      <c r="AB9" s="17">
        <v>6.7173209931654099E-2</v>
      </c>
      <c r="AC9" s="17">
        <v>8.3164224899831496E-2</v>
      </c>
      <c r="AD9" s="17">
        <v>0.170093152908322</v>
      </c>
      <c r="AE9" s="17"/>
      <c r="AF9" s="17">
        <v>0.17005557581800401</v>
      </c>
      <c r="AG9" s="17">
        <v>8.9433001278204E-2</v>
      </c>
      <c r="AH9" s="17">
        <v>6.12758444611681E-2</v>
      </c>
      <c r="AI9" s="17">
        <v>0.18495126049854499</v>
      </c>
      <c r="AJ9" s="17">
        <v>4.39922951735046E-2</v>
      </c>
      <c r="AK9" s="17"/>
      <c r="AL9" s="17">
        <v>5.2015237036897699E-2</v>
      </c>
      <c r="AM9" s="17">
        <v>9.0159098175387101E-2</v>
      </c>
      <c r="AN9" s="17">
        <v>0.13783471701189901</v>
      </c>
      <c r="AO9" s="17">
        <v>0.188703843063664</v>
      </c>
      <c r="AP9" s="17">
        <v>0.29967145431389602</v>
      </c>
      <c r="AQ9" s="17"/>
      <c r="AR9" s="17">
        <v>0.19712214364028699</v>
      </c>
      <c r="AS9" s="17"/>
      <c r="AT9" s="17">
        <v>0.27778520839374599</v>
      </c>
      <c r="AU9" s="17"/>
      <c r="AV9" s="17">
        <v>0.20292722537622601</v>
      </c>
      <c r="AW9" s="17"/>
      <c r="AX9" s="17">
        <v>0.14837439953925299</v>
      </c>
      <c r="AY9" s="17">
        <v>0.149301935135323</v>
      </c>
      <c r="AZ9" s="17"/>
      <c r="BA9" s="17">
        <v>6.31919912993264E-2</v>
      </c>
      <c r="BB9" s="17">
        <v>0.12779660294645101</v>
      </c>
    </row>
    <row r="10" spans="2:54">
      <c r="B10" s="18" t="s">
        <v>217</v>
      </c>
      <c r="C10" s="17">
        <v>0.31864202873060798</v>
      </c>
      <c r="D10" s="17">
        <v>0.320354760112392</v>
      </c>
      <c r="E10" s="17">
        <v>0.316044984216173</v>
      </c>
      <c r="F10" s="17"/>
      <c r="G10" s="17">
        <v>0.40792064920103199</v>
      </c>
      <c r="H10" s="17">
        <v>0.45102997902293801</v>
      </c>
      <c r="I10" s="17">
        <v>0.38943905632992498</v>
      </c>
      <c r="J10" s="17">
        <v>0.227726156122499</v>
      </c>
      <c r="K10" s="17">
        <v>0.31916961226134499</v>
      </c>
      <c r="L10" s="17">
        <v>0.185144299645851</v>
      </c>
      <c r="M10" s="17"/>
      <c r="N10" s="17">
        <v>0.32368458006673301</v>
      </c>
      <c r="O10" s="17">
        <v>0.29863407308460499</v>
      </c>
      <c r="P10" s="17">
        <v>0.33878589529484898</v>
      </c>
      <c r="Q10" s="17">
        <v>0.307654727109198</v>
      </c>
      <c r="R10" s="17"/>
      <c r="S10" s="17">
        <v>0.39416983107283698</v>
      </c>
      <c r="T10" s="17">
        <v>0.30309402905389798</v>
      </c>
      <c r="U10" s="17">
        <v>0.30213352942639998</v>
      </c>
      <c r="V10" s="17">
        <v>0.21520424208389599</v>
      </c>
      <c r="W10" s="17">
        <v>0.36480373311544201</v>
      </c>
      <c r="X10" s="17">
        <v>0.21110328524800001</v>
      </c>
      <c r="Y10" s="17">
        <v>0.37342234984362799</v>
      </c>
      <c r="Z10" s="17">
        <v>0.48155777160917801</v>
      </c>
      <c r="AA10" s="17">
        <v>0.31846300450467802</v>
      </c>
      <c r="AB10" s="17">
        <v>0.321065293801366</v>
      </c>
      <c r="AC10" s="17">
        <v>0.28390536398476401</v>
      </c>
      <c r="AD10" s="17">
        <v>0.28027493748558702</v>
      </c>
      <c r="AE10" s="17"/>
      <c r="AF10" s="17">
        <v>0.43153781866150398</v>
      </c>
      <c r="AG10" s="17">
        <v>0.236367180588544</v>
      </c>
      <c r="AH10" s="17">
        <v>0.27775685292934299</v>
      </c>
      <c r="AI10" s="17">
        <v>0.29209015169316499</v>
      </c>
      <c r="AJ10" s="17">
        <v>0.25227450282504998</v>
      </c>
      <c r="AK10" s="17"/>
      <c r="AL10" s="17">
        <v>0.27376773316159098</v>
      </c>
      <c r="AM10" s="17">
        <v>0.29282729808789099</v>
      </c>
      <c r="AN10" s="17">
        <v>0.38795163615484202</v>
      </c>
      <c r="AO10" s="17">
        <v>0.37978758040635802</v>
      </c>
      <c r="AP10" s="17">
        <v>0.32217214252070803</v>
      </c>
      <c r="AQ10" s="17"/>
      <c r="AR10" s="17">
        <v>0.38084309576561398</v>
      </c>
      <c r="AS10" s="17"/>
      <c r="AT10" s="17">
        <v>0.32028675812573898</v>
      </c>
      <c r="AU10" s="17"/>
      <c r="AV10" s="17">
        <v>0.407307566559451</v>
      </c>
      <c r="AW10" s="17"/>
      <c r="AX10" s="17">
        <v>0.32298152545541198</v>
      </c>
      <c r="AY10" s="17">
        <v>0.434784613662624</v>
      </c>
      <c r="AZ10" s="17"/>
      <c r="BA10" s="17">
        <v>0.25905485758081598</v>
      </c>
      <c r="BB10" s="17">
        <v>0.32293268772073502</v>
      </c>
    </row>
    <row r="11" spans="2:54">
      <c r="B11" s="18" t="s">
        <v>218</v>
      </c>
      <c r="C11" s="17">
        <v>0.29727331431493798</v>
      </c>
      <c r="D11" s="17">
        <v>0.27613785843747501</v>
      </c>
      <c r="E11" s="17">
        <v>0.31849157756055602</v>
      </c>
      <c r="F11" s="17"/>
      <c r="G11" s="17">
        <v>0.25105176398674001</v>
      </c>
      <c r="H11" s="17">
        <v>0.18410216767718701</v>
      </c>
      <c r="I11" s="17">
        <v>0.19409365789250699</v>
      </c>
      <c r="J11" s="17">
        <v>0.36329375365370897</v>
      </c>
      <c r="K11" s="17">
        <v>0.31877598705884602</v>
      </c>
      <c r="L11" s="17">
        <v>0.42373248623374599</v>
      </c>
      <c r="M11" s="17"/>
      <c r="N11" s="17">
        <v>0.28698765084535599</v>
      </c>
      <c r="O11" s="17">
        <v>0.30444749900081602</v>
      </c>
      <c r="P11" s="17">
        <v>0.30825187297885298</v>
      </c>
      <c r="Q11" s="17">
        <v>0.29948205042896198</v>
      </c>
      <c r="R11" s="17"/>
      <c r="S11" s="17">
        <v>0.21218693767691099</v>
      </c>
      <c r="T11" s="17">
        <v>0.293320398176252</v>
      </c>
      <c r="U11" s="17">
        <v>0.24812049676929299</v>
      </c>
      <c r="V11" s="17">
        <v>0.36237450969713397</v>
      </c>
      <c r="W11" s="17">
        <v>0.32483398968281801</v>
      </c>
      <c r="X11" s="17">
        <v>0.36914371660573397</v>
      </c>
      <c r="Y11" s="17">
        <v>0.27814826590793301</v>
      </c>
      <c r="Z11" s="17">
        <v>0.18880133886032899</v>
      </c>
      <c r="AA11" s="17">
        <v>0.292971381949581</v>
      </c>
      <c r="AB11" s="17">
        <v>0.34915480268049198</v>
      </c>
      <c r="AC11" s="17">
        <v>0.293731753762559</v>
      </c>
      <c r="AD11" s="17">
        <v>0.42460170058137803</v>
      </c>
      <c r="AE11" s="17"/>
      <c r="AF11" s="17">
        <v>0.25891047957353402</v>
      </c>
      <c r="AG11" s="17">
        <v>0.282359779192001</v>
      </c>
      <c r="AH11" s="17">
        <v>0.39439180208456498</v>
      </c>
      <c r="AI11" s="17">
        <v>0.24615323342651499</v>
      </c>
      <c r="AJ11" s="17">
        <v>0.246885988732961</v>
      </c>
      <c r="AK11" s="17"/>
      <c r="AL11" s="17">
        <v>0.327140482332194</v>
      </c>
      <c r="AM11" s="17">
        <v>0.31576130004561698</v>
      </c>
      <c r="AN11" s="17">
        <v>0.27705985128066701</v>
      </c>
      <c r="AO11" s="17">
        <v>0.20650562574655101</v>
      </c>
      <c r="AP11" s="17">
        <v>0.264326129063226</v>
      </c>
      <c r="AQ11" s="17"/>
      <c r="AR11" s="17">
        <v>0.21144357427916199</v>
      </c>
      <c r="AS11" s="17"/>
      <c r="AT11" s="17">
        <v>0.15503055536501201</v>
      </c>
      <c r="AU11" s="17"/>
      <c r="AV11" s="17">
        <v>0.181834435463127</v>
      </c>
      <c r="AW11" s="17"/>
      <c r="AX11" s="17">
        <v>0.37336495528473801</v>
      </c>
      <c r="AY11" s="17">
        <v>0.25308411353692301</v>
      </c>
      <c r="AZ11" s="17"/>
      <c r="BA11" s="17">
        <v>0.30544578927606097</v>
      </c>
      <c r="BB11" s="17">
        <v>0.29921431942465299</v>
      </c>
    </row>
    <row r="12" spans="2:54">
      <c r="B12" s="18" t="s">
        <v>219</v>
      </c>
      <c r="C12" s="17">
        <v>0.20309362787781399</v>
      </c>
      <c r="D12" s="17">
        <v>0.184725617486308</v>
      </c>
      <c r="E12" s="17">
        <v>0.22282598429755099</v>
      </c>
      <c r="F12" s="17"/>
      <c r="G12" s="17">
        <v>0.117790872993234</v>
      </c>
      <c r="H12" s="17">
        <v>0.16974839896246799</v>
      </c>
      <c r="I12" s="17">
        <v>0.23204029624331199</v>
      </c>
      <c r="J12" s="17">
        <v>0.228511175074843</v>
      </c>
      <c r="K12" s="17">
        <v>0.22867548163745199</v>
      </c>
      <c r="L12" s="17">
        <v>0.21921263485467299</v>
      </c>
      <c r="M12" s="17"/>
      <c r="N12" s="17">
        <v>0.161401295500188</v>
      </c>
      <c r="O12" s="17">
        <v>0.23421302626461901</v>
      </c>
      <c r="P12" s="17">
        <v>0.22452087729466499</v>
      </c>
      <c r="Q12" s="17">
        <v>0.19614380649211099</v>
      </c>
      <c r="R12" s="17"/>
      <c r="S12" s="17">
        <v>0.142880973347152</v>
      </c>
      <c r="T12" s="17">
        <v>0.238709309416657</v>
      </c>
      <c r="U12" s="17">
        <v>0.31164581660711699</v>
      </c>
      <c r="V12" s="17">
        <v>0.223180408871999</v>
      </c>
      <c r="W12" s="17">
        <v>0.194391573226181</v>
      </c>
      <c r="X12" s="17">
        <v>0.235012269256277</v>
      </c>
      <c r="Y12" s="17">
        <v>0.18244949751873901</v>
      </c>
      <c r="Z12" s="17">
        <v>0.13110865317435899</v>
      </c>
      <c r="AA12" s="17">
        <v>0.191364934676784</v>
      </c>
      <c r="AB12" s="17">
        <v>0.19653637593647699</v>
      </c>
      <c r="AC12" s="17">
        <v>0.237301947383251</v>
      </c>
      <c r="AD12" s="17">
        <v>9.6883357750224594E-2</v>
      </c>
      <c r="AE12" s="17"/>
      <c r="AF12" s="17">
        <v>0.109296925108864</v>
      </c>
      <c r="AG12" s="17">
        <v>0.25949346595608802</v>
      </c>
      <c r="AH12" s="17">
        <v>0.20994237794725901</v>
      </c>
      <c r="AI12" s="17">
        <v>0.25792889423262599</v>
      </c>
      <c r="AJ12" s="17">
        <v>0.29037194188390703</v>
      </c>
      <c r="AK12" s="17"/>
      <c r="AL12" s="17">
        <v>0.22158332896444499</v>
      </c>
      <c r="AM12" s="17">
        <v>0.24645048191282601</v>
      </c>
      <c r="AN12" s="17">
        <v>0.14515064583095599</v>
      </c>
      <c r="AO12" s="17">
        <v>0.18488003872731301</v>
      </c>
      <c r="AP12" s="17">
        <v>0</v>
      </c>
      <c r="AQ12" s="17"/>
      <c r="AR12" s="17">
        <v>0.163860953047406</v>
      </c>
      <c r="AS12" s="17"/>
      <c r="AT12" s="17">
        <v>0.17438386786176099</v>
      </c>
      <c r="AU12" s="17"/>
      <c r="AV12" s="17">
        <v>0.17858821210907</v>
      </c>
      <c r="AW12" s="17"/>
      <c r="AX12" s="17">
        <v>0.118816105234846</v>
      </c>
      <c r="AY12" s="17">
        <v>0.13112419577291301</v>
      </c>
      <c r="AZ12" s="17"/>
      <c r="BA12" s="17">
        <v>0.241518485313922</v>
      </c>
      <c r="BB12" s="17">
        <v>0.19766604068416799</v>
      </c>
    </row>
    <row r="13" spans="2:54">
      <c r="B13" s="18" t="s">
        <v>220</v>
      </c>
      <c r="C13" s="19">
        <v>7.91008885967356E-2</v>
      </c>
      <c r="D13" s="19">
        <v>7.7162586264885702E-2</v>
      </c>
      <c r="E13" s="19">
        <v>8.1399284256298998E-2</v>
      </c>
      <c r="F13" s="19"/>
      <c r="G13" s="19">
        <v>2.64866037080701E-2</v>
      </c>
      <c r="H13" s="19">
        <v>5.0934452089592103E-2</v>
      </c>
      <c r="I13" s="19">
        <v>6.6031106630695502E-2</v>
      </c>
      <c r="J13" s="19">
        <v>7.7423852376252003E-2</v>
      </c>
      <c r="K13" s="19">
        <v>9.7222582523419004E-2</v>
      </c>
      <c r="L13" s="19">
        <v>0.13256861220980101</v>
      </c>
      <c r="M13" s="19"/>
      <c r="N13" s="19">
        <v>7.3330255211582596E-2</v>
      </c>
      <c r="O13" s="19">
        <v>6.9454873756361293E-2</v>
      </c>
      <c r="P13" s="19">
        <v>6.0610296873954403E-2</v>
      </c>
      <c r="Q13" s="19">
        <v>0.112095705307919</v>
      </c>
      <c r="R13" s="19"/>
      <c r="S13" s="19">
        <v>4.8887896939895502E-2</v>
      </c>
      <c r="T13" s="19">
        <v>0.106054805417752</v>
      </c>
      <c r="U13" s="19">
        <v>7.9446760466850494E-2</v>
      </c>
      <c r="V13" s="19">
        <v>7.5029175881624194E-2</v>
      </c>
      <c r="W13" s="19">
        <v>5.9577043044585803E-2</v>
      </c>
      <c r="X13" s="19">
        <v>9.4828635391575294E-2</v>
      </c>
      <c r="Y13" s="19">
        <v>0.103813056148208</v>
      </c>
      <c r="Z13" s="19">
        <v>0.14690033788690601</v>
      </c>
      <c r="AA13" s="19">
        <v>7.7265009286971303E-2</v>
      </c>
      <c r="AB13" s="19">
        <v>6.6070317650010493E-2</v>
      </c>
      <c r="AC13" s="19">
        <v>0.101896709969594</v>
      </c>
      <c r="AD13" s="19">
        <v>2.8146851274489001E-2</v>
      </c>
      <c r="AE13" s="19"/>
      <c r="AF13" s="19">
        <v>3.0199200838094301E-2</v>
      </c>
      <c r="AG13" s="19">
        <v>0.132346572985163</v>
      </c>
      <c r="AH13" s="19">
        <v>5.6633122577665097E-2</v>
      </c>
      <c r="AI13" s="19">
        <v>1.8876460149148101E-2</v>
      </c>
      <c r="AJ13" s="19">
        <v>0.16647527138457699</v>
      </c>
      <c r="AK13" s="19"/>
      <c r="AL13" s="19">
        <v>0.125493218504871</v>
      </c>
      <c r="AM13" s="19">
        <v>5.4801821778279199E-2</v>
      </c>
      <c r="AN13" s="19">
        <v>5.2003149721636499E-2</v>
      </c>
      <c r="AO13" s="19">
        <v>4.0122912056114499E-2</v>
      </c>
      <c r="AP13" s="19">
        <v>0.11383027410217</v>
      </c>
      <c r="AQ13" s="19"/>
      <c r="AR13" s="19">
        <v>4.6730233267532499E-2</v>
      </c>
      <c r="AS13" s="19"/>
      <c r="AT13" s="19">
        <v>7.2513610253743199E-2</v>
      </c>
      <c r="AU13" s="19"/>
      <c r="AV13" s="19">
        <v>2.9342560492125899E-2</v>
      </c>
      <c r="AW13" s="19"/>
      <c r="AX13" s="19">
        <v>3.6463014485751101E-2</v>
      </c>
      <c r="AY13" s="19">
        <v>3.17051418922163E-2</v>
      </c>
      <c r="AZ13" s="19"/>
      <c r="BA13" s="19">
        <v>0.130788876529875</v>
      </c>
      <c r="BB13" s="19">
        <v>5.2390349223993098E-2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266</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1102</v>
      </c>
      <c r="D7" s="10">
        <v>549</v>
      </c>
      <c r="E7" s="10">
        <v>551</v>
      </c>
      <c r="F7" s="10"/>
      <c r="G7" s="10">
        <v>142</v>
      </c>
      <c r="H7" s="10">
        <v>179</v>
      </c>
      <c r="I7" s="10">
        <v>204</v>
      </c>
      <c r="J7" s="10">
        <v>151</v>
      </c>
      <c r="K7" s="10">
        <v>166</v>
      </c>
      <c r="L7" s="10">
        <v>260</v>
      </c>
      <c r="M7" s="10"/>
      <c r="N7" s="10">
        <v>319</v>
      </c>
      <c r="O7" s="10">
        <v>293</v>
      </c>
      <c r="P7" s="10">
        <v>211</v>
      </c>
      <c r="Q7" s="10">
        <v>270</v>
      </c>
      <c r="R7" s="10"/>
      <c r="S7" s="10">
        <v>173</v>
      </c>
      <c r="T7" s="10">
        <v>160</v>
      </c>
      <c r="U7" s="10">
        <v>108</v>
      </c>
      <c r="V7" s="10">
        <v>64</v>
      </c>
      <c r="W7" s="10">
        <v>74</v>
      </c>
      <c r="X7" s="10">
        <v>120</v>
      </c>
      <c r="Y7" s="10">
        <v>89</v>
      </c>
      <c r="Z7" s="10">
        <v>29</v>
      </c>
      <c r="AA7" s="10">
        <v>127</v>
      </c>
      <c r="AB7" s="10">
        <v>82</v>
      </c>
      <c r="AC7" s="10">
        <v>50</v>
      </c>
      <c r="AD7" s="10">
        <v>26</v>
      </c>
      <c r="AE7" s="10"/>
      <c r="AF7" s="10">
        <v>374</v>
      </c>
      <c r="AG7" s="10">
        <v>190</v>
      </c>
      <c r="AH7" s="10">
        <v>105</v>
      </c>
      <c r="AI7" s="10">
        <v>57</v>
      </c>
      <c r="AJ7" s="10">
        <v>180</v>
      </c>
      <c r="AK7" s="10"/>
      <c r="AL7" s="10">
        <v>266</v>
      </c>
      <c r="AM7" s="10">
        <v>232</v>
      </c>
      <c r="AN7" s="10">
        <v>289</v>
      </c>
      <c r="AO7" s="10">
        <v>131</v>
      </c>
      <c r="AP7" s="10">
        <v>22</v>
      </c>
      <c r="AQ7" s="10"/>
      <c r="AR7" s="10">
        <v>136</v>
      </c>
      <c r="AS7" s="10"/>
      <c r="AT7" s="10">
        <v>57</v>
      </c>
      <c r="AU7" s="10"/>
      <c r="AV7" s="10">
        <v>77</v>
      </c>
      <c r="AW7" s="10"/>
      <c r="AX7" s="10">
        <v>60</v>
      </c>
      <c r="AY7" s="10">
        <v>254</v>
      </c>
      <c r="AZ7" s="10"/>
      <c r="BA7" s="10">
        <v>373</v>
      </c>
      <c r="BB7" s="10">
        <v>464</v>
      </c>
    </row>
    <row r="8" spans="2:54" ht="30" customHeight="1">
      <c r="B8" s="11" t="s">
        <v>84</v>
      </c>
      <c r="C8" s="11">
        <v>1113</v>
      </c>
      <c r="D8" s="11">
        <v>564</v>
      </c>
      <c r="E8" s="11">
        <v>546</v>
      </c>
      <c r="F8" s="11"/>
      <c r="G8" s="11">
        <v>147</v>
      </c>
      <c r="H8" s="11">
        <v>177</v>
      </c>
      <c r="I8" s="11">
        <v>196</v>
      </c>
      <c r="J8" s="11">
        <v>201</v>
      </c>
      <c r="K8" s="11">
        <v>149</v>
      </c>
      <c r="L8" s="11">
        <v>242</v>
      </c>
      <c r="M8" s="11"/>
      <c r="N8" s="11">
        <v>295</v>
      </c>
      <c r="O8" s="11">
        <v>283</v>
      </c>
      <c r="P8" s="11">
        <v>253</v>
      </c>
      <c r="Q8" s="11">
        <v>273</v>
      </c>
      <c r="R8" s="11"/>
      <c r="S8" s="11">
        <v>172</v>
      </c>
      <c r="T8" s="11">
        <v>133</v>
      </c>
      <c r="U8" s="11">
        <v>90</v>
      </c>
      <c r="V8" s="11">
        <v>89</v>
      </c>
      <c r="W8" s="11">
        <v>78</v>
      </c>
      <c r="X8" s="11">
        <v>99</v>
      </c>
      <c r="Y8" s="11">
        <v>93</v>
      </c>
      <c r="Z8" s="11">
        <v>29</v>
      </c>
      <c r="AA8" s="11">
        <v>136</v>
      </c>
      <c r="AB8" s="11">
        <v>107</v>
      </c>
      <c r="AC8" s="11">
        <v>51</v>
      </c>
      <c r="AD8" s="11">
        <v>36</v>
      </c>
      <c r="AE8" s="11"/>
      <c r="AF8" s="11">
        <v>380</v>
      </c>
      <c r="AG8" s="11">
        <v>185</v>
      </c>
      <c r="AH8" s="11">
        <v>100</v>
      </c>
      <c r="AI8" s="11">
        <v>59</v>
      </c>
      <c r="AJ8" s="11">
        <v>187</v>
      </c>
      <c r="AK8" s="11"/>
      <c r="AL8" s="11">
        <v>271</v>
      </c>
      <c r="AM8" s="11">
        <v>244</v>
      </c>
      <c r="AN8" s="11">
        <v>288</v>
      </c>
      <c r="AO8" s="11">
        <v>125</v>
      </c>
      <c r="AP8" s="11">
        <v>17</v>
      </c>
      <c r="AQ8" s="11"/>
      <c r="AR8" s="11">
        <v>136</v>
      </c>
      <c r="AS8" s="11"/>
      <c r="AT8" s="11">
        <v>58</v>
      </c>
      <c r="AU8" s="11"/>
      <c r="AV8" s="11">
        <v>73</v>
      </c>
      <c r="AW8" s="11"/>
      <c r="AX8" s="11">
        <v>61</v>
      </c>
      <c r="AY8" s="11">
        <v>254</v>
      </c>
      <c r="AZ8" s="11"/>
      <c r="BA8" s="11">
        <v>374</v>
      </c>
      <c r="BB8" s="11">
        <v>466</v>
      </c>
    </row>
    <row r="9" spans="2:54">
      <c r="B9" s="18" t="s">
        <v>216</v>
      </c>
      <c r="C9" s="17">
        <v>0.106530676458852</v>
      </c>
      <c r="D9" s="17">
        <v>0.120930707117983</v>
      </c>
      <c r="E9" s="17">
        <v>9.2056953560037097E-2</v>
      </c>
      <c r="F9" s="17"/>
      <c r="G9" s="17">
        <v>0.18984618559056901</v>
      </c>
      <c r="H9" s="17">
        <v>0.13145195614168201</v>
      </c>
      <c r="I9" s="17">
        <v>0.103146619452194</v>
      </c>
      <c r="J9" s="17">
        <v>0.119771982094263</v>
      </c>
      <c r="K9" s="17">
        <v>5.3561485638852199E-2</v>
      </c>
      <c r="L9" s="17">
        <v>6.1929032101179698E-2</v>
      </c>
      <c r="M9" s="17"/>
      <c r="N9" s="17">
        <v>0.14882958676067801</v>
      </c>
      <c r="O9" s="17">
        <v>9.4144959895292396E-2</v>
      </c>
      <c r="P9" s="17">
        <v>5.8576827171118701E-2</v>
      </c>
      <c r="Q9" s="17">
        <v>0.11744140333297901</v>
      </c>
      <c r="R9" s="17"/>
      <c r="S9" s="17">
        <v>0.196401187106478</v>
      </c>
      <c r="T9" s="17">
        <v>0.10246689306795601</v>
      </c>
      <c r="U9" s="17">
        <v>7.78614457670017E-2</v>
      </c>
      <c r="V9" s="17">
        <v>0.10919349850564899</v>
      </c>
      <c r="W9" s="17">
        <v>6.1050702985576397E-2</v>
      </c>
      <c r="X9" s="17">
        <v>6.9787928127051896E-2</v>
      </c>
      <c r="Y9" s="17">
        <v>6.8784549091396405E-2</v>
      </c>
      <c r="Z9" s="17">
        <v>0.109227391245733</v>
      </c>
      <c r="AA9" s="17">
        <v>0.12467411522456601</v>
      </c>
      <c r="AB9" s="17">
        <v>6.9278391604426198E-2</v>
      </c>
      <c r="AC9" s="17">
        <v>0.121628708638727</v>
      </c>
      <c r="AD9" s="17">
        <v>7.3305982323810207E-2</v>
      </c>
      <c r="AE9" s="17"/>
      <c r="AF9" s="17">
        <v>0.17581109016205901</v>
      </c>
      <c r="AG9" s="17">
        <v>8.9881795937469894E-2</v>
      </c>
      <c r="AH9" s="17">
        <v>0.104619542018143</v>
      </c>
      <c r="AI9" s="17">
        <v>0.16194968169770399</v>
      </c>
      <c r="AJ9" s="17">
        <v>3.2416512670525803E-2</v>
      </c>
      <c r="AK9" s="17"/>
      <c r="AL9" s="17">
        <v>7.0415607484104401E-2</v>
      </c>
      <c r="AM9" s="17">
        <v>9.9015821200889698E-2</v>
      </c>
      <c r="AN9" s="17">
        <v>0.14125667340067299</v>
      </c>
      <c r="AO9" s="17">
        <v>0.16770523447904101</v>
      </c>
      <c r="AP9" s="17">
        <v>0.27114138565769902</v>
      </c>
      <c r="AQ9" s="17"/>
      <c r="AR9" s="17">
        <v>0.18896105149391301</v>
      </c>
      <c r="AS9" s="17"/>
      <c r="AT9" s="17">
        <v>0.198056502790109</v>
      </c>
      <c r="AU9" s="17"/>
      <c r="AV9" s="17">
        <v>0.209464569904286</v>
      </c>
      <c r="AW9" s="17"/>
      <c r="AX9" s="17">
        <v>0.120117264816996</v>
      </c>
      <c r="AY9" s="17">
        <v>0.15271541813449599</v>
      </c>
      <c r="AZ9" s="17"/>
      <c r="BA9" s="17">
        <v>7.6296469068752204E-2</v>
      </c>
      <c r="BB9" s="17">
        <v>0.12108537583969201</v>
      </c>
    </row>
    <row r="10" spans="2:54">
      <c r="B10" s="18" t="s">
        <v>217</v>
      </c>
      <c r="C10" s="17">
        <v>0.36394541118877999</v>
      </c>
      <c r="D10" s="17">
        <v>0.39619446353800802</v>
      </c>
      <c r="E10" s="17">
        <v>0.32997895491027801</v>
      </c>
      <c r="F10" s="17"/>
      <c r="G10" s="17">
        <v>0.38134031479534702</v>
      </c>
      <c r="H10" s="17">
        <v>0.44373475510489102</v>
      </c>
      <c r="I10" s="17">
        <v>0.45800038997091402</v>
      </c>
      <c r="J10" s="17">
        <v>0.28249000462827101</v>
      </c>
      <c r="K10" s="17">
        <v>0.32728709903752701</v>
      </c>
      <c r="L10" s="17">
        <v>0.30902033419928199</v>
      </c>
      <c r="M10" s="17"/>
      <c r="N10" s="17">
        <v>0.44262571271434198</v>
      </c>
      <c r="O10" s="17">
        <v>0.35039419881842898</v>
      </c>
      <c r="P10" s="17">
        <v>0.33258734434465198</v>
      </c>
      <c r="Q10" s="17">
        <v>0.31985946676052401</v>
      </c>
      <c r="R10" s="17"/>
      <c r="S10" s="17">
        <v>0.43761665952059298</v>
      </c>
      <c r="T10" s="17">
        <v>0.32268684195251601</v>
      </c>
      <c r="U10" s="17">
        <v>0.358408411844304</v>
      </c>
      <c r="V10" s="17">
        <v>0.301969513302633</v>
      </c>
      <c r="W10" s="17">
        <v>0.36404106450547102</v>
      </c>
      <c r="X10" s="17">
        <v>0.34767888336782898</v>
      </c>
      <c r="Y10" s="17">
        <v>0.357146753242919</v>
      </c>
      <c r="Z10" s="17">
        <v>0.36916851407651802</v>
      </c>
      <c r="AA10" s="17">
        <v>0.36078695461884103</v>
      </c>
      <c r="AB10" s="17">
        <v>0.38410914425492798</v>
      </c>
      <c r="AC10" s="17">
        <v>0.43134072604823798</v>
      </c>
      <c r="AD10" s="17">
        <v>0.24804847960637499</v>
      </c>
      <c r="AE10" s="17"/>
      <c r="AF10" s="17">
        <v>0.49164897330188401</v>
      </c>
      <c r="AG10" s="17">
        <v>0.25179778244002998</v>
      </c>
      <c r="AH10" s="17">
        <v>0.397939782171428</v>
      </c>
      <c r="AI10" s="17">
        <v>0.487909533905727</v>
      </c>
      <c r="AJ10" s="17">
        <v>0.23594906154255399</v>
      </c>
      <c r="AK10" s="17"/>
      <c r="AL10" s="17">
        <v>0.32289503613280002</v>
      </c>
      <c r="AM10" s="17">
        <v>0.31393393632005701</v>
      </c>
      <c r="AN10" s="17">
        <v>0.39305956107564999</v>
      </c>
      <c r="AO10" s="17">
        <v>0.48884984630408101</v>
      </c>
      <c r="AP10" s="17">
        <v>0.58065877995592297</v>
      </c>
      <c r="AQ10" s="17"/>
      <c r="AR10" s="17">
        <v>0.39001452199417003</v>
      </c>
      <c r="AS10" s="17"/>
      <c r="AT10" s="17">
        <v>0.44966551556970502</v>
      </c>
      <c r="AU10" s="17"/>
      <c r="AV10" s="17">
        <v>0.36885745467509001</v>
      </c>
      <c r="AW10" s="17"/>
      <c r="AX10" s="17">
        <v>0.356141902613413</v>
      </c>
      <c r="AY10" s="17">
        <v>0.47854353712377501</v>
      </c>
      <c r="AZ10" s="17"/>
      <c r="BA10" s="17">
        <v>0.27941503160985198</v>
      </c>
      <c r="BB10" s="17">
        <v>0.40397826653164298</v>
      </c>
    </row>
    <row r="11" spans="2:54">
      <c r="B11" s="18" t="s">
        <v>218</v>
      </c>
      <c r="C11" s="17">
        <v>0.28304562207623002</v>
      </c>
      <c r="D11" s="17">
        <v>0.25010623194021903</v>
      </c>
      <c r="E11" s="17">
        <v>0.31640216299955398</v>
      </c>
      <c r="F11" s="17"/>
      <c r="G11" s="17">
        <v>0.25256472467656199</v>
      </c>
      <c r="H11" s="17">
        <v>0.213667871962368</v>
      </c>
      <c r="I11" s="17">
        <v>0.21221387418678</v>
      </c>
      <c r="J11" s="17">
        <v>0.33410210851039701</v>
      </c>
      <c r="K11" s="17">
        <v>0.339956719952969</v>
      </c>
      <c r="L11" s="17">
        <v>0.33227382593141402</v>
      </c>
      <c r="M11" s="17"/>
      <c r="N11" s="17">
        <v>0.229453257679338</v>
      </c>
      <c r="O11" s="17">
        <v>0.29842407943369897</v>
      </c>
      <c r="P11" s="17">
        <v>0.32795428165132601</v>
      </c>
      <c r="Q11" s="17">
        <v>0.28481016610441101</v>
      </c>
      <c r="R11" s="17"/>
      <c r="S11" s="17">
        <v>0.19910530511664401</v>
      </c>
      <c r="T11" s="17">
        <v>0.293523733798496</v>
      </c>
      <c r="U11" s="17">
        <v>0.23484281385282299</v>
      </c>
      <c r="V11" s="17">
        <v>0.32735930578787098</v>
      </c>
      <c r="W11" s="17">
        <v>0.366446957201365</v>
      </c>
      <c r="X11" s="17">
        <v>0.385773876896923</v>
      </c>
      <c r="Y11" s="17">
        <v>0.310495145969369</v>
      </c>
      <c r="Z11" s="17">
        <v>0.228474644086509</v>
      </c>
      <c r="AA11" s="17">
        <v>0.27485070138546802</v>
      </c>
      <c r="AB11" s="17">
        <v>0.25350124372030303</v>
      </c>
      <c r="AC11" s="17">
        <v>0.257161564173498</v>
      </c>
      <c r="AD11" s="17">
        <v>0.31885935232899698</v>
      </c>
      <c r="AE11" s="17"/>
      <c r="AF11" s="17">
        <v>0.226551918454521</v>
      </c>
      <c r="AG11" s="17">
        <v>0.34193064594237799</v>
      </c>
      <c r="AH11" s="17">
        <v>0.36564191038522798</v>
      </c>
      <c r="AI11" s="17">
        <v>0.23302920817780301</v>
      </c>
      <c r="AJ11" s="17">
        <v>0.26529638516489201</v>
      </c>
      <c r="AK11" s="17"/>
      <c r="AL11" s="17">
        <v>0.32436788449003601</v>
      </c>
      <c r="AM11" s="17">
        <v>0.33569811818620299</v>
      </c>
      <c r="AN11" s="17">
        <v>0.27302703382190702</v>
      </c>
      <c r="AO11" s="17">
        <v>0.15529847142473799</v>
      </c>
      <c r="AP11" s="17">
        <v>9.7802550078163297E-2</v>
      </c>
      <c r="AQ11" s="17"/>
      <c r="AR11" s="17">
        <v>0.212999281789858</v>
      </c>
      <c r="AS11" s="17"/>
      <c r="AT11" s="17">
        <v>0.12748171684439299</v>
      </c>
      <c r="AU11" s="17"/>
      <c r="AV11" s="17">
        <v>0.25759096516673302</v>
      </c>
      <c r="AW11" s="17"/>
      <c r="AX11" s="17">
        <v>0.36653663314985402</v>
      </c>
      <c r="AY11" s="17">
        <v>0.22148632455169701</v>
      </c>
      <c r="AZ11" s="17"/>
      <c r="BA11" s="17">
        <v>0.32548352683708798</v>
      </c>
      <c r="BB11" s="17">
        <v>0.26842988448997201</v>
      </c>
    </row>
    <row r="12" spans="2:54">
      <c r="B12" s="18" t="s">
        <v>219</v>
      </c>
      <c r="C12" s="17">
        <v>0.17840727218319399</v>
      </c>
      <c r="D12" s="17">
        <v>0.15777669725448601</v>
      </c>
      <c r="E12" s="17">
        <v>0.200383986077841</v>
      </c>
      <c r="F12" s="17"/>
      <c r="G12" s="17">
        <v>0.12518578204012301</v>
      </c>
      <c r="H12" s="17">
        <v>0.17027192220256601</v>
      </c>
      <c r="I12" s="17">
        <v>0.17320286295120599</v>
      </c>
      <c r="J12" s="17">
        <v>0.18194856913651899</v>
      </c>
      <c r="K12" s="17">
        <v>0.21587788989432699</v>
      </c>
      <c r="L12" s="17">
        <v>0.19495693077741799</v>
      </c>
      <c r="M12" s="17"/>
      <c r="N12" s="17">
        <v>0.12526665375617799</v>
      </c>
      <c r="O12" s="17">
        <v>0.186242031977913</v>
      </c>
      <c r="P12" s="17">
        <v>0.21134585671347</v>
      </c>
      <c r="Q12" s="17">
        <v>0.19659441109145201</v>
      </c>
      <c r="R12" s="17"/>
      <c r="S12" s="17">
        <v>0.13071636343969201</v>
      </c>
      <c r="T12" s="17">
        <v>0.191277244563542</v>
      </c>
      <c r="U12" s="17">
        <v>0.24849589217596399</v>
      </c>
      <c r="V12" s="17">
        <v>0.21302202030526499</v>
      </c>
      <c r="W12" s="17">
        <v>0.110437893605772</v>
      </c>
      <c r="X12" s="17">
        <v>0.15687817427130499</v>
      </c>
      <c r="Y12" s="17">
        <v>0.126805682127064</v>
      </c>
      <c r="Z12" s="17">
        <v>9.6473119343439606E-2</v>
      </c>
      <c r="AA12" s="17">
        <v>0.18297192591595701</v>
      </c>
      <c r="AB12" s="17">
        <v>0.249636082279802</v>
      </c>
      <c r="AC12" s="17">
        <v>0.17505067710753999</v>
      </c>
      <c r="AD12" s="17">
        <v>0.27957323405419299</v>
      </c>
      <c r="AE12" s="17"/>
      <c r="AF12" s="17">
        <v>8.8744072443502506E-2</v>
      </c>
      <c r="AG12" s="17">
        <v>0.23438493419026599</v>
      </c>
      <c r="AH12" s="17">
        <v>0.10966578105338801</v>
      </c>
      <c r="AI12" s="17">
        <v>9.0274369066235496E-2</v>
      </c>
      <c r="AJ12" s="17">
        <v>0.27888392788591199</v>
      </c>
      <c r="AK12" s="17"/>
      <c r="AL12" s="17">
        <v>0.183331183438143</v>
      </c>
      <c r="AM12" s="17">
        <v>0.19613494128839901</v>
      </c>
      <c r="AN12" s="17">
        <v>0.14718021308524501</v>
      </c>
      <c r="AO12" s="17">
        <v>0.15093229783127499</v>
      </c>
      <c r="AP12" s="17">
        <v>0</v>
      </c>
      <c r="AQ12" s="17"/>
      <c r="AR12" s="17">
        <v>0.15832111081250499</v>
      </c>
      <c r="AS12" s="17"/>
      <c r="AT12" s="17">
        <v>0.18506214336697899</v>
      </c>
      <c r="AU12" s="17"/>
      <c r="AV12" s="17">
        <v>0.105994164788349</v>
      </c>
      <c r="AW12" s="17"/>
      <c r="AX12" s="17">
        <v>0.125464355710207</v>
      </c>
      <c r="AY12" s="17">
        <v>0.11636154216233</v>
      </c>
      <c r="AZ12" s="17"/>
      <c r="BA12" s="17">
        <v>0.20347466091934599</v>
      </c>
      <c r="BB12" s="17">
        <v>0.16366140650337099</v>
      </c>
    </row>
    <row r="13" spans="2:54">
      <c r="B13" s="18" t="s">
        <v>220</v>
      </c>
      <c r="C13" s="19">
        <v>6.8071018092943802E-2</v>
      </c>
      <c r="D13" s="19">
        <v>7.4991900149303597E-2</v>
      </c>
      <c r="E13" s="19">
        <v>6.1177942452289899E-2</v>
      </c>
      <c r="F13" s="19"/>
      <c r="G13" s="19">
        <v>5.1062992897398699E-2</v>
      </c>
      <c r="H13" s="19">
        <v>4.08734945884923E-2</v>
      </c>
      <c r="I13" s="19">
        <v>5.3436253438907198E-2</v>
      </c>
      <c r="J13" s="19">
        <v>8.1687335630550001E-2</v>
      </c>
      <c r="K13" s="19">
        <v>6.3316805476323901E-2</v>
      </c>
      <c r="L13" s="19">
        <v>0.10181987699070701</v>
      </c>
      <c r="M13" s="19"/>
      <c r="N13" s="19">
        <v>5.3824789089463497E-2</v>
      </c>
      <c r="O13" s="19">
        <v>7.0794729874665993E-2</v>
      </c>
      <c r="P13" s="19">
        <v>6.95356901194331E-2</v>
      </c>
      <c r="Q13" s="19">
        <v>8.1294552710634196E-2</v>
      </c>
      <c r="R13" s="19"/>
      <c r="S13" s="19">
        <v>3.6160484816592599E-2</v>
      </c>
      <c r="T13" s="19">
        <v>9.0045286617490394E-2</v>
      </c>
      <c r="U13" s="19">
        <v>8.0391436359907795E-2</v>
      </c>
      <c r="V13" s="19">
        <v>4.8455662098581903E-2</v>
      </c>
      <c r="W13" s="19">
        <v>9.8023381701815598E-2</v>
      </c>
      <c r="X13" s="19">
        <v>3.9881137336890797E-2</v>
      </c>
      <c r="Y13" s="19">
        <v>0.13676786956925099</v>
      </c>
      <c r="Z13" s="19">
        <v>0.19665633124780099</v>
      </c>
      <c r="AA13" s="19">
        <v>5.6716302855168099E-2</v>
      </c>
      <c r="AB13" s="19">
        <v>4.34751381405412E-2</v>
      </c>
      <c r="AC13" s="19">
        <v>1.4818324031997E-2</v>
      </c>
      <c r="AD13" s="19">
        <v>8.0212951686624498E-2</v>
      </c>
      <c r="AE13" s="19"/>
      <c r="AF13" s="19">
        <v>1.7243945638034299E-2</v>
      </c>
      <c r="AG13" s="19">
        <v>8.2004841489856303E-2</v>
      </c>
      <c r="AH13" s="19">
        <v>2.21329843718138E-2</v>
      </c>
      <c r="AI13" s="19">
        <v>2.68372071525298E-2</v>
      </c>
      <c r="AJ13" s="19">
        <v>0.18745411273611601</v>
      </c>
      <c r="AK13" s="19"/>
      <c r="AL13" s="19">
        <v>9.89902884549166E-2</v>
      </c>
      <c r="AM13" s="19">
        <v>5.5217183004450401E-2</v>
      </c>
      <c r="AN13" s="19">
        <v>4.54765186165259E-2</v>
      </c>
      <c r="AO13" s="19">
        <v>3.7214149960865098E-2</v>
      </c>
      <c r="AP13" s="19">
        <v>5.0397284308215003E-2</v>
      </c>
      <c r="AQ13" s="19"/>
      <c r="AR13" s="19">
        <v>4.9704033909554503E-2</v>
      </c>
      <c r="AS13" s="19"/>
      <c r="AT13" s="19">
        <v>3.9734121428814703E-2</v>
      </c>
      <c r="AU13" s="19"/>
      <c r="AV13" s="19">
        <v>5.8092845465542102E-2</v>
      </c>
      <c r="AW13" s="19"/>
      <c r="AX13" s="19">
        <v>3.1739843709530098E-2</v>
      </c>
      <c r="AY13" s="19">
        <v>3.0893178027702702E-2</v>
      </c>
      <c r="AZ13" s="19"/>
      <c r="BA13" s="19">
        <v>0.115330311564962</v>
      </c>
      <c r="BB13" s="19">
        <v>4.2845066635322802E-2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267</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1102</v>
      </c>
      <c r="D7" s="10">
        <v>549</v>
      </c>
      <c r="E7" s="10">
        <v>551</v>
      </c>
      <c r="F7" s="10"/>
      <c r="G7" s="10">
        <v>142</v>
      </c>
      <c r="H7" s="10">
        <v>179</v>
      </c>
      <c r="I7" s="10">
        <v>204</v>
      </c>
      <c r="J7" s="10">
        <v>151</v>
      </c>
      <c r="K7" s="10">
        <v>166</v>
      </c>
      <c r="L7" s="10">
        <v>260</v>
      </c>
      <c r="M7" s="10"/>
      <c r="N7" s="10">
        <v>319</v>
      </c>
      <c r="O7" s="10">
        <v>293</v>
      </c>
      <c r="P7" s="10">
        <v>211</v>
      </c>
      <c r="Q7" s="10">
        <v>270</v>
      </c>
      <c r="R7" s="10"/>
      <c r="S7" s="10">
        <v>173</v>
      </c>
      <c r="T7" s="10">
        <v>160</v>
      </c>
      <c r="U7" s="10">
        <v>108</v>
      </c>
      <c r="V7" s="10">
        <v>64</v>
      </c>
      <c r="W7" s="10">
        <v>74</v>
      </c>
      <c r="X7" s="10">
        <v>120</v>
      </c>
      <c r="Y7" s="10">
        <v>89</v>
      </c>
      <c r="Z7" s="10">
        <v>29</v>
      </c>
      <c r="AA7" s="10">
        <v>127</v>
      </c>
      <c r="AB7" s="10">
        <v>82</v>
      </c>
      <c r="AC7" s="10">
        <v>50</v>
      </c>
      <c r="AD7" s="10">
        <v>26</v>
      </c>
      <c r="AE7" s="10"/>
      <c r="AF7" s="10">
        <v>374</v>
      </c>
      <c r="AG7" s="10">
        <v>190</v>
      </c>
      <c r="AH7" s="10">
        <v>105</v>
      </c>
      <c r="AI7" s="10">
        <v>57</v>
      </c>
      <c r="AJ7" s="10">
        <v>180</v>
      </c>
      <c r="AK7" s="10"/>
      <c r="AL7" s="10">
        <v>266</v>
      </c>
      <c r="AM7" s="10">
        <v>232</v>
      </c>
      <c r="AN7" s="10">
        <v>289</v>
      </c>
      <c r="AO7" s="10">
        <v>131</v>
      </c>
      <c r="AP7" s="10">
        <v>22</v>
      </c>
      <c r="AQ7" s="10"/>
      <c r="AR7" s="10">
        <v>136</v>
      </c>
      <c r="AS7" s="10"/>
      <c r="AT7" s="10">
        <v>57</v>
      </c>
      <c r="AU7" s="10"/>
      <c r="AV7" s="10">
        <v>77</v>
      </c>
      <c r="AW7" s="10"/>
      <c r="AX7" s="10">
        <v>60</v>
      </c>
      <c r="AY7" s="10">
        <v>254</v>
      </c>
      <c r="AZ7" s="10"/>
      <c r="BA7" s="10">
        <v>373</v>
      </c>
      <c r="BB7" s="10">
        <v>464</v>
      </c>
    </row>
    <row r="8" spans="2:54" ht="30" customHeight="1">
      <c r="B8" s="11" t="s">
        <v>84</v>
      </c>
      <c r="C8" s="11">
        <v>1113</v>
      </c>
      <c r="D8" s="11">
        <v>564</v>
      </c>
      <c r="E8" s="11">
        <v>546</v>
      </c>
      <c r="F8" s="11"/>
      <c r="G8" s="11">
        <v>147</v>
      </c>
      <c r="H8" s="11">
        <v>177</v>
      </c>
      <c r="I8" s="11">
        <v>196</v>
      </c>
      <c r="J8" s="11">
        <v>201</v>
      </c>
      <c r="K8" s="11">
        <v>149</v>
      </c>
      <c r="L8" s="11">
        <v>242</v>
      </c>
      <c r="M8" s="11"/>
      <c r="N8" s="11">
        <v>295</v>
      </c>
      <c r="O8" s="11">
        <v>283</v>
      </c>
      <c r="P8" s="11">
        <v>253</v>
      </c>
      <c r="Q8" s="11">
        <v>273</v>
      </c>
      <c r="R8" s="11"/>
      <c r="S8" s="11">
        <v>172</v>
      </c>
      <c r="T8" s="11">
        <v>133</v>
      </c>
      <c r="U8" s="11">
        <v>90</v>
      </c>
      <c r="V8" s="11">
        <v>89</v>
      </c>
      <c r="W8" s="11">
        <v>78</v>
      </c>
      <c r="X8" s="11">
        <v>99</v>
      </c>
      <c r="Y8" s="11">
        <v>93</v>
      </c>
      <c r="Z8" s="11">
        <v>29</v>
      </c>
      <c r="AA8" s="11">
        <v>136</v>
      </c>
      <c r="AB8" s="11">
        <v>107</v>
      </c>
      <c r="AC8" s="11">
        <v>51</v>
      </c>
      <c r="AD8" s="11">
        <v>36</v>
      </c>
      <c r="AE8" s="11"/>
      <c r="AF8" s="11">
        <v>380</v>
      </c>
      <c r="AG8" s="11">
        <v>185</v>
      </c>
      <c r="AH8" s="11">
        <v>100</v>
      </c>
      <c r="AI8" s="11">
        <v>59</v>
      </c>
      <c r="AJ8" s="11">
        <v>187</v>
      </c>
      <c r="AK8" s="11"/>
      <c r="AL8" s="11">
        <v>271</v>
      </c>
      <c r="AM8" s="11">
        <v>244</v>
      </c>
      <c r="AN8" s="11">
        <v>288</v>
      </c>
      <c r="AO8" s="11">
        <v>125</v>
      </c>
      <c r="AP8" s="11">
        <v>17</v>
      </c>
      <c r="AQ8" s="11"/>
      <c r="AR8" s="11">
        <v>136</v>
      </c>
      <c r="AS8" s="11"/>
      <c r="AT8" s="11">
        <v>58</v>
      </c>
      <c r="AU8" s="11"/>
      <c r="AV8" s="11">
        <v>73</v>
      </c>
      <c r="AW8" s="11"/>
      <c r="AX8" s="11">
        <v>61</v>
      </c>
      <c r="AY8" s="11">
        <v>254</v>
      </c>
      <c r="AZ8" s="11"/>
      <c r="BA8" s="11">
        <v>374</v>
      </c>
      <c r="BB8" s="11">
        <v>466</v>
      </c>
    </row>
    <row r="9" spans="2:54">
      <c r="B9" s="18" t="s">
        <v>216</v>
      </c>
      <c r="C9" s="17">
        <v>0.13763584707608201</v>
      </c>
      <c r="D9" s="17">
        <v>0.17266688445857001</v>
      </c>
      <c r="E9" s="17">
        <v>0.101970126422952</v>
      </c>
      <c r="F9" s="17"/>
      <c r="G9" s="17">
        <v>0.20214467117593399</v>
      </c>
      <c r="H9" s="17">
        <v>0.15963969430720701</v>
      </c>
      <c r="I9" s="17">
        <v>0.12297530989441</v>
      </c>
      <c r="J9" s="17">
        <v>0.15199479801388299</v>
      </c>
      <c r="K9" s="17">
        <v>0.11387428656814801</v>
      </c>
      <c r="L9" s="17">
        <v>9.6815286750258703E-2</v>
      </c>
      <c r="M9" s="17"/>
      <c r="N9" s="17">
        <v>0.23213113194691801</v>
      </c>
      <c r="O9" s="17">
        <v>0.12996073549542</v>
      </c>
      <c r="P9" s="17">
        <v>7.1994437553022095E-2</v>
      </c>
      <c r="Q9" s="17">
        <v>0.10830938447529501</v>
      </c>
      <c r="R9" s="17"/>
      <c r="S9" s="17">
        <v>0.247828683487678</v>
      </c>
      <c r="T9" s="17">
        <v>0.12005253446681501</v>
      </c>
      <c r="U9" s="17">
        <v>0.127498488105803</v>
      </c>
      <c r="V9" s="17">
        <v>0.145101544911136</v>
      </c>
      <c r="W9" s="17">
        <v>6.8480430123987704E-2</v>
      </c>
      <c r="X9" s="17">
        <v>6.5143710232638305E-2</v>
      </c>
      <c r="Y9" s="17">
        <v>0.11444146503729399</v>
      </c>
      <c r="Z9" s="17">
        <v>0.100438994175434</v>
      </c>
      <c r="AA9" s="17">
        <v>0.13821793884120601</v>
      </c>
      <c r="AB9" s="17">
        <v>0.13632488763908099</v>
      </c>
      <c r="AC9" s="17">
        <v>9.2251794214075603E-2</v>
      </c>
      <c r="AD9" s="17">
        <v>0.18703068595897801</v>
      </c>
      <c r="AE9" s="17"/>
      <c r="AF9" s="17">
        <v>0.228402995886789</v>
      </c>
      <c r="AG9" s="17">
        <v>8.9308100675330002E-2</v>
      </c>
      <c r="AH9" s="17">
        <v>0.14910242106645599</v>
      </c>
      <c r="AI9" s="17">
        <v>0.189331771861149</v>
      </c>
      <c r="AJ9" s="17">
        <v>5.1644564754312901E-2</v>
      </c>
      <c r="AK9" s="17"/>
      <c r="AL9" s="17">
        <v>8.2293790738664899E-2</v>
      </c>
      <c r="AM9" s="17">
        <v>0.132600094817033</v>
      </c>
      <c r="AN9" s="17">
        <v>0.183256786359382</v>
      </c>
      <c r="AO9" s="17">
        <v>0.22659021050525599</v>
      </c>
      <c r="AP9" s="17">
        <v>0.30542249931852999</v>
      </c>
      <c r="AQ9" s="17"/>
      <c r="AR9" s="17">
        <v>0.236754384167007</v>
      </c>
      <c r="AS9" s="17"/>
      <c r="AT9" s="17">
        <v>0.226213012641129</v>
      </c>
      <c r="AU9" s="17"/>
      <c r="AV9" s="17">
        <v>0.25613940911219502</v>
      </c>
      <c r="AW9" s="17"/>
      <c r="AX9" s="17">
        <v>0.147156119797591</v>
      </c>
      <c r="AY9" s="17">
        <v>0.21608928074432401</v>
      </c>
      <c r="AZ9" s="17"/>
      <c r="BA9" s="17">
        <v>0.103295370725157</v>
      </c>
      <c r="BB9" s="17">
        <v>0.15950159724027099</v>
      </c>
    </row>
    <row r="10" spans="2:54">
      <c r="B10" s="18" t="s">
        <v>217</v>
      </c>
      <c r="C10" s="17">
        <v>0.39725201322985298</v>
      </c>
      <c r="D10" s="17">
        <v>0.41083996874871398</v>
      </c>
      <c r="E10" s="17">
        <v>0.38268433688501902</v>
      </c>
      <c r="F10" s="17"/>
      <c r="G10" s="17">
        <v>0.43272056096578299</v>
      </c>
      <c r="H10" s="17">
        <v>0.449469810198105</v>
      </c>
      <c r="I10" s="17">
        <v>0.46487947267770502</v>
      </c>
      <c r="J10" s="17">
        <v>0.37080133021148598</v>
      </c>
      <c r="K10" s="17">
        <v>0.355202558941561</v>
      </c>
      <c r="L10" s="17">
        <v>0.33057497157118798</v>
      </c>
      <c r="M10" s="17"/>
      <c r="N10" s="17">
        <v>0.418941104080295</v>
      </c>
      <c r="O10" s="17">
        <v>0.40916479695806901</v>
      </c>
      <c r="P10" s="17">
        <v>0.390899813045964</v>
      </c>
      <c r="Q10" s="17">
        <v>0.36197894434070599</v>
      </c>
      <c r="R10" s="17"/>
      <c r="S10" s="17">
        <v>0.420750370812985</v>
      </c>
      <c r="T10" s="17">
        <v>0.41091653501975001</v>
      </c>
      <c r="U10" s="17">
        <v>0.35534869208950398</v>
      </c>
      <c r="V10" s="17">
        <v>0.370909264790727</v>
      </c>
      <c r="W10" s="17">
        <v>0.41793294863578401</v>
      </c>
      <c r="X10" s="17">
        <v>0.44267395769722301</v>
      </c>
      <c r="Y10" s="17">
        <v>0.32293007623752701</v>
      </c>
      <c r="Z10" s="17">
        <v>0.37391845370013299</v>
      </c>
      <c r="AA10" s="17">
        <v>0.43407395404369598</v>
      </c>
      <c r="AB10" s="17">
        <v>0.40193360739523798</v>
      </c>
      <c r="AC10" s="17">
        <v>0.44532935520992101</v>
      </c>
      <c r="AD10" s="17">
        <v>0.22675540381451101</v>
      </c>
      <c r="AE10" s="17"/>
      <c r="AF10" s="17">
        <v>0.50591283011324795</v>
      </c>
      <c r="AG10" s="17">
        <v>0.35365108887333602</v>
      </c>
      <c r="AH10" s="17">
        <v>0.37596215690499302</v>
      </c>
      <c r="AI10" s="17">
        <v>0.50241979037764495</v>
      </c>
      <c r="AJ10" s="17">
        <v>0.26455213875489197</v>
      </c>
      <c r="AK10" s="17"/>
      <c r="AL10" s="17">
        <v>0.32879367196327203</v>
      </c>
      <c r="AM10" s="17">
        <v>0.39163545702538</v>
      </c>
      <c r="AN10" s="17">
        <v>0.46031624006020799</v>
      </c>
      <c r="AO10" s="17">
        <v>0.43537578134425697</v>
      </c>
      <c r="AP10" s="17">
        <v>0.40790163779824901</v>
      </c>
      <c r="AQ10" s="17"/>
      <c r="AR10" s="17">
        <v>0.41939470384252298</v>
      </c>
      <c r="AS10" s="17"/>
      <c r="AT10" s="17">
        <v>0.47432511168535901</v>
      </c>
      <c r="AU10" s="17"/>
      <c r="AV10" s="17">
        <v>0.44339942472888799</v>
      </c>
      <c r="AW10" s="17"/>
      <c r="AX10" s="17">
        <v>0.47417624685641402</v>
      </c>
      <c r="AY10" s="17">
        <v>0.47171271953257998</v>
      </c>
      <c r="AZ10" s="17"/>
      <c r="BA10" s="17">
        <v>0.31810697100624802</v>
      </c>
      <c r="BB10" s="17">
        <v>0.457654640121471</v>
      </c>
    </row>
    <row r="11" spans="2:54">
      <c r="B11" s="18" t="s">
        <v>218</v>
      </c>
      <c r="C11" s="17">
        <v>0.25956005791529901</v>
      </c>
      <c r="D11" s="17">
        <v>0.240789365555651</v>
      </c>
      <c r="E11" s="17">
        <v>0.27819456151863797</v>
      </c>
      <c r="F11" s="17"/>
      <c r="G11" s="17">
        <v>0.183222957502405</v>
      </c>
      <c r="H11" s="17">
        <v>0.189549296329589</v>
      </c>
      <c r="I11" s="17">
        <v>0.20264521983234601</v>
      </c>
      <c r="J11" s="17">
        <v>0.27849998793186698</v>
      </c>
      <c r="K11" s="17">
        <v>0.30149056617542103</v>
      </c>
      <c r="L11" s="17">
        <v>0.36180363226234802</v>
      </c>
      <c r="M11" s="17"/>
      <c r="N11" s="17">
        <v>0.20473468181174001</v>
      </c>
      <c r="O11" s="17">
        <v>0.25053317127596197</v>
      </c>
      <c r="P11" s="17">
        <v>0.28214526432917097</v>
      </c>
      <c r="Q11" s="17">
        <v>0.30527279961220199</v>
      </c>
      <c r="R11" s="17"/>
      <c r="S11" s="17">
        <v>0.17624665483815299</v>
      </c>
      <c r="T11" s="17">
        <v>0.26334650764498402</v>
      </c>
      <c r="U11" s="17">
        <v>0.277678834977102</v>
      </c>
      <c r="V11" s="17">
        <v>0.28455090703566899</v>
      </c>
      <c r="W11" s="17">
        <v>0.308913925242572</v>
      </c>
      <c r="X11" s="17">
        <v>0.30724598184636998</v>
      </c>
      <c r="Y11" s="17">
        <v>0.30341689575257202</v>
      </c>
      <c r="Z11" s="17">
        <v>0.23532369942874101</v>
      </c>
      <c r="AA11" s="17">
        <v>0.21730879593511199</v>
      </c>
      <c r="AB11" s="17">
        <v>0.24973349148641999</v>
      </c>
      <c r="AC11" s="17">
        <v>0.28261733493961999</v>
      </c>
      <c r="AD11" s="17">
        <v>0.35923195863669299</v>
      </c>
      <c r="AE11" s="17"/>
      <c r="AF11" s="17">
        <v>0.17278778926911201</v>
      </c>
      <c r="AG11" s="17">
        <v>0.28108290349899001</v>
      </c>
      <c r="AH11" s="17">
        <v>0.32861343864114001</v>
      </c>
      <c r="AI11" s="17">
        <v>0.16478778836816901</v>
      </c>
      <c r="AJ11" s="17">
        <v>0.29698289622299101</v>
      </c>
      <c r="AK11" s="17"/>
      <c r="AL11" s="17">
        <v>0.33345183129943201</v>
      </c>
      <c r="AM11" s="17">
        <v>0.26363285313603602</v>
      </c>
      <c r="AN11" s="17">
        <v>0.23088645876164801</v>
      </c>
      <c r="AO11" s="17">
        <v>0.180736445965409</v>
      </c>
      <c r="AP11" s="17">
        <v>0.236278578575005</v>
      </c>
      <c r="AQ11" s="17"/>
      <c r="AR11" s="17">
        <v>0.15830928781510401</v>
      </c>
      <c r="AS11" s="17"/>
      <c r="AT11" s="17">
        <v>7.1152729867455605E-2</v>
      </c>
      <c r="AU11" s="17"/>
      <c r="AV11" s="17">
        <v>0.14213457389583101</v>
      </c>
      <c r="AW11" s="17"/>
      <c r="AX11" s="17">
        <v>0.255369028405938</v>
      </c>
      <c r="AY11" s="17">
        <v>0.18165875960496899</v>
      </c>
      <c r="AZ11" s="17"/>
      <c r="BA11" s="17">
        <v>0.30291748857879902</v>
      </c>
      <c r="BB11" s="17">
        <v>0.242287281598423</v>
      </c>
    </row>
    <row r="12" spans="2:54">
      <c r="B12" s="18" t="s">
        <v>219</v>
      </c>
      <c r="C12" s="17">
        <v>0.14235305889116801</v>
      </c>
      <c r="D12" s="17">
        <v>0.10677425172935701</v>
      </c>
      <c r="E12" s="17">
        <v>0.17963381652965299</v>
      </c>
      <c r="F12" s="17"/>
      <c r="G12" s="17">
        <v>0.129167469220904</v>
      </c>
      <c r="H12" s="17">
        <v>0.161378860473606</v>
      </c>
      <c r="I12" s="17">
        <v>0.159748936825891</v>
      </c>
      <c r="J12" s="17">
        <v>0.12943119418954599</v>
      </c>
      <c r="K12" s="17">
        <v>0.13600668577036501</v>
      </c>
      <c r="L12" s="17">
        <v>0.137011239266464</v>
      </c>
      <c r="M12" s="17"/>
      <c r="N12" s="17">
        <v>9.1076601640636301E-2</v>
      </c>
      <c r="O12" s="17">
        <v>0.152831811151008</v>
      </c>
      <c r="P12" s="17">
        <v>0.19431433991354699</v>
      </c>
      <c r="Q12" s="17">
        <v>0.14020725172142401</v>
      </c>
      <c r="R12" s="17"/>
      <c r="S12" s="17">
        <v>0.105082305018844</v>
      </c>
      <c r="T12" s="17">
        <v>0.118295062213258</v>
      </c>
      <c r="U12" s="17">
        <v>0.15306632266425099</v>
      </c>
      <c r="V12" s="17">
        <v>0.16880326629977899</v>
      </c>
      <c r="W12" s="17">
        <v>0.11894904177196899</v>
      </c>
      <c r="X12" s="17">
        <v>0.153289875134036</v>
      </c>
      <c r="Y12" s="17">
        <v>0.165629926214624</v>
      </c>
      <c r="Z12" s="17">
        <v>0.16550219630392199</v>
      </c>
      <c r="AA12" s="17">
        <v>0.15517575573494499</v>
      </c>
      <c r="AB12" s="17">
        <v>0.18093597005467199</v>
      </c>
      <c r="AC12" s="17">
        <v>0.126249686005557</v>
      </c>
      <c r="AD12" s="17">
        <v>0.118622148628705</v>
      </c>
      <c r="AE12" s="17"/>
      <c r="AF12" s="17">
        <v>7.5370264937338199E-2</v>
      </c>
      <c r="AG12" s="17">
        <v>0.17461956219451399</v>
      </c>
      <c r="AH12" s="17">
        <v>0.124188999015597</v>
      </c>
      <c r="AI12" s="17">
        <v>0.116623442240508</v>
      </c>
      <c r="AJ12" s="17">
        <v>0.237317866088258</v>
      </c>
      <c r="AK12" s="17"/>
      <c r="AL12" s="17">
        <v>0.157797311547305</v>
      </c>
      <c r="AM12" s="17">
        <v>0.143873471186171</v>
      </c>
      <c r="AN12" s="17">
        <v>0.104354137838926</v>
      </c>
      <c r="AO12" s="17">
        <v>0.11972756237349801</v>
      </c>
      <c r="AP12" s="17">
        <v>0</v>
      </c>
      <c r="AQ12" s="17"/>
      <c r="AR12" s="17">
        <v>0.144720640629176</v>
      </c>
      <c r="AS12" s="17"/>
      <c r="AT12" s="17">
        <v>0.13263388125863801</v>
      </c>
      <c r="AU12" s="17"/>
      <c r="AV12" s="17">
        <v>0.13335196673515801</v>
      </c>
      <c r="AW12" s="17"/>
      <c r="AX12" s="17">
        <v>0.112484187333265</v>
      </c>
      <c r="AY12" s="17">
        <v>0.113311417725026</v>
      </c>
      <c r="AZ12" s="17"/>
      <c r="BA12" s="17">
        <v>0.166991008403781</v>
      </c>
      <c r="BB12" s="17">
        <v>0.106351989859386</v>
      </c>
    </row>
    <row r="13" spans="2:54">
      <c r="B13" s="18" t="s">
        <v>220</v>
      </c>
      <c r="C13" s="19">
        <v>6.3199022887598294E-2</v>
      </c>
      <c r="D13" s="19">
        <v>6.8929529507708295E-2</v>
      </c>
      <c r="E13" s="19">
        <v>5.7517158643737701E-2</v>
      </c>
      <c r="F13" s="19"/>
      <c r="G13" s="19">
        <v>5.2744341134975198E-2</v>
      </c>
      <c r="H13" s="19">
        <v>3.9962338691492599E-2</v>
      </c>
      <c r="I13" s="19">
        <v>4.9751060769648602E-2</v>
      </c>
      <c r="J13" s="19">
        <v>6.9272689653218505E-2</v>
      </c>
      <c r="K13" s="19">
        <v>9.3425902544503794E-2</v>
      </c>
      <c r="L13" s="19">
        <v>7.3794870149741107E-2</v>
      </c>
      <c r="M13" s="19"/>
      <c r="N13" s="19">
        <v>5.3116480520410798E-2</v>
      </c>
      <c r="O13" s="19">
        <v>5.7509485119540897E-2</v>
      </c>
      <c r="P13" s="19">
        <v>6.0646145158296097E-2</v>
      </c>
      <c r="Q13" s="19">
        <v>8.4231619850372599E-2</v>
      </c>
      <c r="R13" s="19"/>
      <c r="S13" s="19">
        <v>5.0091985842339599E-2</v>
      </c>
      <c r="T13" s="19">
        <v>8.7389360655193302E-2</v>
      </c>
      <c r="U13" s="19">
        <v>8.6407662163340795E-2</v>
      </c>
      <c r="V13" s="19">
        <v>3.0635016962689301E-2</v>
      </c>
      <c r="W13" s="19">
        <v>8.5723654225687895E-2</v>
      </c>
      <c r="X13" s="19">
        <v>3.1646475089732298E-2</v>
      </c>
      <c r="Y13" s="19">
        <v>9.3581636757983394E-2</v>
      </c>
      <c r="Z13" s="19">
        <v>0.12481665639177</v>
      </c>
      <c r="AA13" s="19">
        <v>5.5223555445040901E-2</v>
      </c>
      <c r="AB13" s="19">
        <v>3.1072043424589201E-2</v>
      </c>
      <c r="AC13" s="19">
        <v>5.3551829630826497E-2</v>
      </c>
      <c r="AD13" s="19">
        <v>0.108359802961113</v>
      </c>
      <c r="AE13" s="19"/>
      <c r="AF13" s="19">
        <v>1.7526119793511801E-2</v>
      </c>
      <c r="AG13" s="19">
        <v>0.101338344757831</v>
      </c>
      <c r="AH13" s="19">
        <v>2.21329843718138E-2</v>
      </c>
      <c r="AI13" s="19">
        <v>2.68372071525298E-2</v>
      </c>
      <c r="AJ13" s="19">
        <v>0.14950253417954601</v>
      </c>
      <c r="AK13" s="19"/>
      <c r="AL13" s="19">
        <v>9.7663394451326602E-2</v>
      </c>
      <c r="AM13" s="19">
        <v>6.8258123835379894E-2</v>
      </c>
      <c r="AN13" s="19">
        <v>2.1186376979837301E-2</v>
      </c>
      <c r="AO13" s="19">
        <v>3.7569999811579699E-2</v>
      </c>
      <c r="AP13" s="19">
        <v>5.0397284308215003E-2</v>
      </c>
      <c r="AQ13" s="19"/>
      <c r="AR13" s="19">
        <v>4.0820983546189099E-2</v>
      </c>
      <c r="AS13" s="19"/>
      <c r="AT13" s="19">
        <v>9.5675264547418606E-2</v>
      </c>
      <c r="AU13" s="19"/>
      <c r="AV13" s="19">
        <v>2.4974625527928299E-2</v>
      </c>
      <c r="AW13" s="19"/>
      <c r="AX13" s="19">
        <v>1.0814417606791801E-2</v>
      </c>
      <c r="AY13" s="19">
        <v>1.72278223931015E-2</v>
      </c>
      <c r="AZ13" s="19"/>
      <c r="BA13" s="19">
        <v>0.108689161286016</v>
      </c>
      <c r="BB13" s="19">
        <v>3.42044911804497E-2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268</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1102</v>
      </c>
      <c r="D7" s="10">
        <v>549</v>
      </c>
      <c r="E7" s="10">
        <v>551</v>
      </c>
      <c r="F7" s="10"/>
      <c r="G7" s="10">
        <v>142</v>
      </c>
      <c r="H7" s="10">
        <v>179</v>
      </c>
      <c r="I7" s="10">
        <v>204</v>
      </c>
      <c r="J7" s="10">
        <v>151</v>
      </c>
      <c r="K7" s="10">
        <v>166</v>
      </c>
      <c r="L7" s="10">
        <v>260</v>
      </c>
      <c r="M7" s="10"/>
      <c r="N7" s="10">
        <v>319</v>
      </c>
      <c r="O7" s="10">
        <v>293</v>
      </c>
      <c r="P7" s="10">
        <v>211</v>
      </c>
      <c r="Q7" s="10">
        <v>270</v>
      </c>
      <c r="R7" s="10"/>
      <c r="S7" s="10">
        <v>173</v>
      </c>
      <c r="T7" s="10">
        <v>160</v>
      </c>
      <c r="U7" s="10">
        <v>108</v>
      </c>
      <c r="V7" s="10">
        <v>64</v>
      </c>
      <c r="W7" s="10">
        <v>74</v>
      </c>
      <c r="X7" s="10">
        <v>120</v>
      </c>
      <c r="Y7" s="10">
        <v>89</v>
      </c>
      <c r="Z7" s="10">
        <v>29</v>
      </c>
      <c r="AA7" s="10">
        <v>127</v>
      </c>
      <c r="AB7" s="10">
        <v>82</v>
      </c>
      <c r="AC7" s="10">
        <v>50</v>
      </c>
      <c r="AD7" s="10">
        <v>26</v>
      </c>
      <c r="AE7" s="10"/>
      <c r="AF7" s="10">
        <v>374</v>
      </c>
      <c r="AG7" s="10">
        <v>190</v>
      </c>
      <c r="AH7" s="10">
        <v>105</v>
      </c>
      <c r="AI7" s="10">
        <v>57</v>
      </c>
      <c r="AJ7" s="10">
        <v>180</v>
      </c>
      <c r="AK7" s="10"/>
      <c r="AL7" s="10">
        <v>266</v>
      </c>
      <c r="AM7" s="10">
        <v>232</v>
      </c>
      <c r="AN7" s="10">
        <v>289</v>
      </c>
      <c r="AO7" s="10">
        <v>131</v>
      </c>
      <c r="AP7" s="10">
        <v>22</v>
      </c>
      <c r="AQ7" s="10"/>
      <c r="AR7" s="10">
        <v>136</v>
      </c>
      <c r="AS7" s="10"/>
      <c r="AT7" s="10">
        <v>57</v>
      </c>
      <c r="AU7" s="10"/>
      <c r="AV7" s="10">
        <v>77</v>
      </c>
      <c r="AW7" s="10"/>
      <c r="AX7" s="10">
        <v>60</v>
      </c>
      <c r="AY7" s="10">
        <v>254</v>
      </c>
      <c r="AZ7" s="10"/>
      <c r="BA7" s="10">
        <v>373</v>
      </c>
      <c r="BB7" s="10">
        <v>464</v>
      </c>
    </row>
    <row r="8" spans="2:54" ht="30" customHeight="1">
      <c r="B8" s="11" t="s">
        <v>84</v>
      </c>
      <c r="C8" s="11">
        <v>1113</v>
      </c>
      <c r="D8" s="11">
        <v>564</v>
      </c>
      <c r="E8" s="11">
        <v>546</v>
      </c>
      <c r="F8" s="11"/>
      <c r="G8" s="11">
        <v>147</v>
      </c>
      <c r="H8" s="11">
        <v>177</v>
      </c>
      <c r="I8" s="11">
        <v>196</v>
      </c>
      <c r="J8" s="11">
        <v>201</v>
      </c>
      <c r="K8" s="11">
        <v>149</v>
      </c>
      <c r="L8" s="11">
        <v>242</v>
      </c>
      <c r="M8" s="11"/>
      <c r="N8" s="11">
        <v>295</v>
      </c>
      <c r="O8" s="11">
        <v>283</v>
      </c>
      <c r="P8" s="11">
        <v>253</v>
      </c>
      <c r="Q8" s="11">
        <v>273</v>
      </c>
      <c r="R8" s="11"/>
      <c r="S8" s="11">
        <v>172</v>
      </c>
      <c r="T8" s="11">
        <v>133</v>
      </c>
      <c r="U8" s="11">
        <v>90</v>
      </c>
      <c r="V8" s="11">
        <v>89</v>
      </c>
      <c r="W8" s="11">
        <v>78</v>
      </c>
      <c r="X8" s="11">
        <v>99</v>
      </c>
      <c r="Y8" s="11">
        <v>93</v>
      </c>
      <c r="Z8" s="11">
        <v>29</v>
      </c>
      <c r="AA8" s="11">
        <v>136</v>
      </c>
      <c r="AB8" s="11">
        <v>107</v>
      </c>
      <c r="AC8" s="11">
        <v>51</v>
      </c>
      <c r="AD8" s="11">
        <v>36</v>
      </c>
      <c r="AE8" s="11"/>
      <c r="AF8" s="11">
        <v>380</v>
      </c>
      <c r="AG8" s="11">
        <v>185</v>
      </c>
      <c r="AH8" s="11">
        <v>100</v>
      </c>
      <c r="AI8" s="11">
        <v>59</v>
      </c>
      <c r="AJ8" s="11">
        <v>187</v>
      </c>
      <c r="AK8" s="11"/>
      <c r="AL8" s="11">
        <v>271</v>
      </c>
      <c r="AM8" s="11">
        <v>244</v>
      </c>
      <c r="AN8" s="11">
        <v>288</v>
      </c>
      <c r="AO8" s="11">
        <v>125</v>
      </c>
      <c r="AP8" s="11">
        <v>17</v>
      </c>
      <c r="AQ8" s="11"/>
      <c r="AR8" s="11">
        <v>136</v>
      </c>
      <c r="AS8" s="11"/>
      <c r="AT8" s="11">
        <v>58</v>
      </c>
      <c r="AU8" s="11"/>
      <c r="AV8" s="11">
        <v>73</v>
      </c>
      <c r="AW8" s="11"/>
      <c r="AX8" s="11">
        <v>61</v>
      </c>
      <c r="AY8" s="11">
        <v>254</v>
      </c>
      <c r="AZ8" s="11"/>
      <c r="BA8" s="11">
        <v>374</v>
      </c>
      <c r="BB8" s="11">
        <v>466</v>
      </c>
    </row>
    <row r="9" spans="2:54">
      <c r="B9" s="18" t="s">
        <v>216</v>
      </c>
      <c r="C9" s="17">
        <v>0.109614708288823</v>
      </c>
      <c r="D9" s="17">
        <v>0.140006376150654</v>
      </c>
      <c r="E9" s="17">
        <v>7.8635711364909794E-2</v>
      </c>
      <c r="F9" s="17"/>
      <c r="G9" s="17">
        <v>0.20436076550593801</v>
      </c>
      <c r="H9" s="17">
        <v>0.144717230480538</v>
      </c>
      <c r="I9" s="17">
        <v>0.13664283217585299</v>
      </c>
      <c r="J9" s="17">
        <v>0.119065216239267</v>
      </c>
      <c r="K9" s="17">
        <v>4.56758753839165E-2</v>
      </c>
      <c r="L9" s="17">
        <v>3.5908002251080498E-2</v>
      </c>
      <c r="M9" s="17"/>
      <c r="N9" s="17">
        <v>0.16067008785402501</v>
      </c>
      <c r="O9" s="17">
        <v>8.4411640437453306E-2</v>
      </c>
      <c r="P9" s="17">
        <v>6.6249996198790295E-2</v>
      </c>
      <c r="Q9" s="17">
        <v>0.120180289318981</v>
      </c>
      <c r="R9" s="17"/>
      <c r="S9" s="17">
        <v>0.196962612138775</v>
      </c>
      <c r="T9" s="17">
        <v>7.9766139102148498E-2</v>
      </c>
      <c r="U9" s="17">
        <v>0.103963990638948</v>
      </c>
      <c r="V9" s="17">
        <v>0.15527963690732799</v>
      </c>
      <c r="W9" s="17">
        <v>0.115598403171155</v>
      </c>
      <c r="X9" s="17">
        <v>6.31191978106284E-2</v>
      </c>
      <c r="Y9" s="17">
        <v>6.5936126517830901E-2</v>
      </c>
      <c r="Z9" s="17">
        <v>5.6767594128372199E-2</v>
      </c>
      <c r="AA9" s="17">
        <v>0.139374574485882</v>
      </c>
      <c r="AB9" s="17">
        <v>5.1986277583500301E-2</v>
      </c>
      <c r="AC9" s="17">
        <v>8.0218222004861603E-2</v>
      </c>
      <c r="AD9" s="17">
        <v>7.3305982323810207E-2</v>
      </c>
      <c r="AE9" s="17"/>
      <c r="AF9" s="17">
        <v>0.20519671806883899</v>
      </c>
      <c r="AG9" s="17">
        <v>8.2876344036528604E-2</v>
      </c>
      <c r="AH9" s="17">
        <v>7.8285672597904393E-2</v>
      </c>
      <c r="AI9" s="17">
        <v>8.9238885016360306E-2</v>
      </c>
      <c r="AJ9" s="17">
        <v>4.3199600847413401E-2</v>
      </c>
      <c r="AK9" s="17"/>
      <c r="AL9" s="17">
        <v>5.4775785239012498E-2</v>
      </c>
      <c r="AM9" s="17">
        <v>0.106957303387732</v>
      </c>
      <c r="AN9" s="17">
        <v>0.14941265595560699</v>
      </c>
      <c r="AO9" s="17">
        <v>0.19387001748874699</v>
      </c>
      <c r="AP9" s="17">
        <v>0.27059665024638102</v>
      </c>
      <c r="AQ9" s="17"/>
      <c r="AR9" s="17">
        <v>0.214519297483867</v>
      </c>
      <c r="AS9" s="17"/>
      <c r="AT9" s="17">
        <v>0.22645119618780199</v>
      </c>
      <c r="AU9" s="17"/>
      <c r="AV9" s="17">
        <v>0.26652048771683401</v>
      </c>
      <c r="AW9" s="17"/>
      <c r="AX9" s="17">
        <v>0.11113148270527599</v>
      </c>
      <c r="AY9" s="17">
        <v>0.17425207451272101</v>
      </c>
      <c r="AZ9" s="17"/>
      <c r="BA9" s="17">
        <v>5.8761806706629401E-2</v>
      </c>
      <c r="BB9" s="17">
        <v>0.13452793155845599</v>
      </c>
    </row>
    <row r="10" spans="2:54">
      <c r="B10" s="18" t="s">
        <v>217</v>
      </c>
      <c r="C10" s="17">
        <v>0.331907645259721</v>
      </c>
      <c r="D10" s="17">
        <v>0.35952990340944202</v>
      </c>
      <c r="E10" s="17">
        <v>0.30259987180972803</v>
      </c>
      <c r="F10" s="17"/>
      <c r="G10" s="17">
        <v>0.38412142109199499</v>
      </c>
      <c r="H10" s="17">
        <v>0.42137254775083499</v>
      </c>
      <c r="I10" s="17">
        <v>0.40781961331848099</v>
      </c>
      <c r="J10" s="17">
        <v>0.30910241287454898</v>
      </c>
      <c r="K10" s="17">
        <v>0.32159976238670201</v>
      </c>
      <c r="L10" s="17">
        <v>0.198461343524753</v>
      </c>
      <c r="M10" s="17"/>
      <c r="N10" s="17">
        <v>0.38401702298502899</v>
      </c>
      <c r="O10" s="17">
        <v>0.31405640444841998</v>
      </c>
      <c r="P10" s="17">
        <v>0.333503054438063</v>
      </c>
      <c r="Q10" s="17">
        <v>0.28637357020514798</v>
      </c>
      <c r="R10" s="17"/>
      <c r="S10" s="17">
        <v>0.41776971437034</v>
      </c>
      <c r="T10" s="17">
        <v>0.28251873821273898</v>
      </c>
      <c r="U10" s="17">
        <v>0.34287820412780401</v>
      </c>
      <c r="V10" s="17">
        <v>0.31692829996759098</v>
      </c>
      <c r="W10" s="17">
        <v>0.29557549809952299</v>
      </c>
      <c r="X10" s="17">
        <v>0.30115040315480501</v>
      </c>
      <c r="Y10" s="17">
        <v>0.30406984863346997</v>
      </c>
      <c r="Z10" s="17">
        <v>0.329273866081912</v>
      </c>
      <c r="AA10" s="17">
        <v>0.31995906413185399</v>
      </c>
      <c r="AB10" s="17">
        <v>0.38467887398920703</v>
      </c>
      <c r="AC10" s="17">
        <v>0.32681428408255597</v>
      </c>
      <c r="AD10" s="17">
        <v>0.24765718784929899</v>
      </c>
      <c r="AE10" s="17"/>
      <c r="AF10" s="17">
        <v>0.43077625043349099</v>
      </c>
      <c r="AG10" s="17">
        <v>0.229946475858234</v>
      </c>
      <c r="AH10" s="17">
        <v>0.41516584449111799</v>
      </c>
      <c r="AI10" s="17">
        <v>0.45025397468229</v>
      </c>
      <c r="AJ10" s="17">
        <v>0.23261329687858201</v>
      </c>
      <c r="AK10" s="17"/>
      <c r="AL10" s="17">
        <v>0.26979801548518401</v>
      </c>
      <c r="AM10" s="17">
        <v>0.29911954146471798</v>
      </c>
      <c r="AN10" s="17">
        <v>0.42171572410077102</v>
      </c>
      <c r="AO10" s="17">
        <v>0.39931907888873402</v>
      </c>
      <c r="AP10" s="17">
        <v>0.50754204367529898</v>
      </c>
      <c r="AQ10" s="17"/>
      <c r="AR10" s="17">
        <v>0.41980192655537102</v>
      </c>
      <c r="AS10" s="17"/>
      <c r="AT10" s="17">
        <v>0.44068280321401898</v>
      </c>
      <c r="AU10" s="17"/>
      <c r="AV10" s="17">
        <v>0.40890447671086999</v>
      </c>
      <c r="AW10" s="17"/>
      <c r="AX10" s="17">
        <v>0.355786870682818</v>
      </c>
      <c r="AY10" s="17">
        <v>0.44468322112863901</v>
      </c>
      <c r="AZ10" s="17"/>
      <c r="BA10" s="17">
        <v>0.26179608814720801</v>
      </c>
      <c r="BB10" s="17">
        <v>0.35484419897927499</v>
      </c>
    </row>
    <row r="11" spans="2:54">
      <c r="B11" s="18" t="s">
        <v>218</v>
      </c>
      <c r="C11" s="17">
        <v>0.32431779569288499</v>
      </c>
      <c r="D11" s="17">
        <v>0.30105709539106201</v>
      </c>
      <c r="E11" s="17">
        <v>0.34783245128546803</v>
      </c>
      <c r="F11" s="17"/>
      <c r="G11" s="17">
        <v>0.24467776812255199</v>
      </c>
      <c r="H11" s="17">
        <v>0.21956590013010899</v>
      </c>
      <c r="I11" s="17">
        <v>0.231336991960405</v>
      </c>
      <c r="J11" s="17">
        <v>0.35449811266519898</v>
      </c>
      <c r="K11" s="17">
        <v>0.37073546747146102</v>
      </c>
      <c r="L11" s="17">
        <v>0.47109459614035498</v>
      </c>
      <c r="M11" s="17"/>
      <c r="N11" s="17">
        <v>0.28278241671439802</v>
      </c>
      <c r="O11" s="17">
        <v>0.34241723998434898</v>
      </c>
      <c r="P11" s="17">
        <v>0.34224893183893301</v>
      </c>
      <c r="Q11" s="17">
        <v>0.33645968123752501</v>
      </c>
      <c r="R11" s="17"/>
      <c r="S11" s="17">
        <v>0.21700778455230199</v>
      </c>
      <c r="T11" s="17">
        <v>0.37166820683414198</v>
      </c>
      <c r="U11" s="17">
        <v>0.26607306634064698</v>
      </c>
      <c r="V11" s="17">
        <v>0.29797371369597703</v>
      </c>
      <c r="W11" s="17">
        <v>0.36705077981433598</v>
      </c>
      <c r="X11" s="17">
        <v>0.40154990084971498</v>
      </c>
      <c r="Y11" s="17">
        <v>0.37692645485769999</v>
      </c>
      <c r="Z11" s="17">
        <v>0.31909549388617697</v>
      </c>
      <c r="AA11" s="17">
        <v>0.31802517066976399</v>
      </c>
      <c r="AB11" s="17">
        <v>0.338232316295344</v>
      </c>
      <c r="AC11" s="17">
        <v>0.35809704516567897</v>
      </c>
      <c r="AD11" s="17">
        <v>0.37073997409981102</v>
      </c>
      <c r="AE11" s="17"/>
      <c r="AF11" s="17">
        <v>0.25123866354748098</v>
      </c>
      <c r="AG11" s="17">
        <v>0.36322011447868602</v>
      </c>
      <c r="AH11" s="17">
        <v>0.38394488428984502</v>
      </c>
      <c r="AI11" s="17">
        <v>0.33646961878760301</v>
      </c>
      <c r="AJ11" s="17">
        <v>0.30683280541708602</v>
      </c>
      <c r="AK11" s="17"/>
      <c r="AL11" s="17">
        <v>0.35413042538147099</v>
      </c>
      <c r="AM11" s="17">
        <v>0.37963116965233601</v>
      </c>
      <c r="AN11" s="17">
        <v>0.27154498800902699</v>
      </c>
      <c r="AO11" s="17">
        <v>0.26512764902388902</v>
      </c>
      <c r="AP11" s="17">
        <v>4.1285455314389999E-2</v>
      </c>
      <c r="AQ11" s="17"/>
      <c r="AR11" s="17">
        <v>0.184445964469303</v>
      </c>
      <c r="AS11" s="17"/>
      <c r="AT11" s="17">
        <v>0.165738449857321</v>
      </c>
      <c r="AU11" s="17"/>
      <c r="AV11" s="17">
        <v>0.15293796624617201</v>
      </c>
      <c r="AW11" s="17"/>
      <c r="AX11" s="17">
        <v>0.37300064035830599</v>
      </c>
      <c r="AY11" s="17">
        <v>0.25116323987294598</v>
      </c>
      <c r="AZ11" s="17"/>
      <c r="BA11" s="17">
        <v>0.35548311663091198</v>
      </c>
      <c r="BB11" s="17">
        <v>0.33147956672991102</v>
      </c>
    </row>
    <row r="12" spans="2:54">
      <c r="B12" s="18" t="s">
        <v>219</v>
      </c>
      <c r="C12" s="17">
        <v>0.16506619055982699</v>
      </c>
      <c r="D12" s="17">
        <v>0.12282882244346</v>
      </c>
      <c r="E12" s="17">
        <v>0.20930930740530801</v>
      </c>
      <c r="F12" s="17"/>
      <c r="G12" s="17">
        <v>0.106226230513309</v>
      </c>
      <c r="H12" s="17">
        <v>0.17347082705002501</v>
      </c>
      <c r="I12" s="17">
        <v>0.18563717546885</v>
      </c>
      <c r="J12" s="17">
        <v>0.15286640162342099</v>
      </c>
      <c r="K12" s="17">
        <v>0.161854450329149</v>
      </c>
      <c r="L12" s="17">
        <v>0.19021090529593701</v>
      </c>
      <c r="M12" s="17"/>
      <c r="N12" s="17">
        <v>0.12959667128833899</v>
      </c>
      <c r="O12" s="17">
        <v>0.19040223242659601</v>
      </c>
      <c r="P12" s="17">
        <v>0.17961778776079701</v>
      </c>
      <c r="Q12" s="17">
        <v>0.16578707712254001</v>
      </c>
      <c r="R12" s="17"/>
      <c r="S12" s="17">
        <v>0.123821945517231</v>
      </c>
      <c r="T12" s="17">
        <v>0.173828497903709</v>
      </c>
      <c r="U12" s="17">
        <v>0.17559777958519501</v>
      </c>
      <c r="V12" s="17">
        <v>0.17898849684431001</v>
      </c>
      <c r="W12" s="17">
        <v>0.16168687245347599</v>
      </c>
      <c r="X12" s="17">
        <v>0.19417100890824801</v>
      </c>
      <c r="Y12" s="17">
        <v>0.15773219701262001</v>
      </c>
      <c r="Z12" s="17">
        <v>0.103622257563895</v>
      </c>
      <c r="AA12" s="17">
        <v>0.156582612188398</v>
      </c>
      <c r="AB12" s="17">
        <v>0.170442527545726</v>
      </c>
      <c r="AC12" s="17">
        <v>0.20185971075192199</v>
      </c>
      <c r="AD12" s="17">
        <v>0.228083904040456</v>
      </c>
      <c r="AE12" s="17"/>
      <c r="AF12" s="17">
        <v>9.7637363673216807E-2</v>
      </c>
      <c r="AG12" s="17">
        <v>0.20463115506037699</v>
      </c>
      <c r="AH12" s="17">
        <v>0.100470614249319</v>
      </c>
      <c r="AI12" s="17">
        <v>9.72003143612169E-2</v>
      </c>
      <c r="AJ12" s="17">
        <v>0.23834852100429299</v>
      </c>
      <c r="AK12" s="17"/>
      <c r="AL12" s="17">
        <v>0.22052105860000701</v>
      </c>
      <c r="AM12" s="17">
        <v>0.15942818549316901</v>
      </c>
      <c r="AN12" s="17">
        <v>0.114750261664614</v>
      </c>
      <c r="AO12" s="17">
        <v>0.104705036138245</v>
      </c>
      <c r="AP12" s="17">
        <v>0.13017856645571499</v>
      </c>
      <c r="AQ12" s="17"/>
      <c r="AR12" s="17">
        <v>0.14968310843159799</v>
      </c>
      <c r="AS12" s="17"/>
      <c r="AT12" s="17">
        <v>0.127393429312044</v>
      </c>
      <c r="AU12" s="17"/>
      <c r="AV12" s="17">
        <v>0.15037933746510199</v>
      </c>
      <c r="AW12" s="17"/>
      <c r="AX12" s="17">
        <v>0.149266588646808</v>
      </c>
      <c r="AY12" s="17">
        <v>9.5344181965117597E-2</v>
      </c>
      <c r="AZ12" s="17"/>
      <c r="BA12" s="17">
        <v>0.19641906360479999</v>
      </c>
      <c r="BB12" s="17">
        <v>0.14459880553509899</v>
      </c>
    </row>
    <row r="13" spans="2:54">
      <c r="B13" s="18" t="s">
        <v>220</v>
      </c>
      <c r="C13" s="19">
        <v>6.9093660198743898E-2</v>
      </c>
      <c r="D13" s="19">
        <v>7.6577802605381801E-2</v>
      </c>
      <c r="E13" s="19">
        <v>6.16226581345867E-2</v>
      </c>
      <c r="F13" s="19"/>
      <c r="G13" s="19">
        <v>6.0613814766205899E-2</v>
      </c>
      <c r="H13" s="19">
        <v>4.08734945884923E-2</v>
      </c>
      <c r="I13" s="19">
        <v>3.8563387076410299E-2</v>
      </c>
      <c r="J13" s="19">
        <v>6.4467856597563197E-2</v>
      </c>
      <c r="K13" s="19">
        <v>0.10013444442877099</v>
      </c>
      <c r="L13" s="19">
        <v>0.10432515278787501</v>
      </c>
      <c r="M13" s="19"/>
      <c r="N13" s="19">
        <v>4.29338011582086E-2</v>
      </c>
      <c r="O13" s="19">
        <v>6.8712482703182004E-2</v>
      </c>
      <c r="P13" s="19">
        <v>7.8380229763416506E-2</v>
      </c>
      <c r="Q13" s="19">
        <v>9.1199382115806499E-2</v>
      </c>
      <c r="R13" s="19"/>
      <c r="S13" s="19">
        <v>4.44379434213521E-2</v>
      </c>
      <c r="T13" s="19">
        <v>9.22184179472611E-2</v>
      </c>
      <c r="U13" s="19">
        <v>0.111486959307405</v>
      </c>
      <c r="V13" s="19">
        <v>5.0829852584793597E-2</v>
      </c>
      <c r="W13" s="19">
        <v>6.0088446461510701E-2</v>
      </c>
      <c r="X13" s="19">
        <v>4.0009489276603603E-2</v>
      </c>
      <c r="Y13" s="19">
        <v>9.5335372978379407E-2</v>
      </c>
      <c r="Z13" s="19">
        <v>0.191240788339644</v>
      </c>
      <c r="AA13" s="19">
        <v>6.6058578524102005E-2</v>
      </c>
      <c r="AB13" s="19">
        <v>5.4660004586222603E-2</v>
      </c>
      <c r="AC13" s="19">
        <v>3.3010737994981602E-2</v>
      </c>
      <c r="AD13" s="19">
        <v>8.0212951686624498E-2</v>
      </c>
      <c r="AE13" s="19"/>
      <c r="AF13" s="19">
        <v>1.5151004276972999E-2</v>
      </c>
      <c r="AG13" s="19">
        <v>0.119325910566175</v>
      </c>
      <c r="AH13" s="19">
        <v>2.21329843718138E-2</v>
      </c>
      <c r="AI13" s="19">
        <v>2.68372071525298E-2</v>
      </c>
      <c r="AJ13" s="19">
        <v>0.179005775852626</v>
      </c>
      <c r="AK13" s="19"/>
      <c r="AL13" s="19">
        <v>0.10077471529432599</v>
      </c>
      <c r="AM13" s="19">
        <v>5.48638000020455E-2</v>
      </c>
      <c r="AN13" s="19">
        <v>4.2576370269981498E-2</v>
      </c>
      <c r="AO13" s="19">
        <v>3.6978218460384897E-2</v>
      </c>
      <c r="AP13" s="19">
        <v>5.0397284308215003E-2</v>
      </c>
      <c r="AQ13" s="19"/>
      <c r="AR13" s="19">
        <v>3.1549703059862003E-2</v>
      </c>
      <c r="AS13" s="19"/>
      <c r="AT13" s="19">
        <v>3.9734121428814703E-2</v>
      </c>
      <c r="AU13" s="19"/>
      <c r="AV13" s="19">
        <v>2.1257731861021801E-2</v>
      </c>
      <c r="AW13" s="19"/>
      <c r="AX13" s="19">
        <v>1.0814417606791801E-2</v>
      </c>
      <c r="AY13" s="19">
        <v>3.4557282520575702E-2</v>
      </c>
      <c r="AZ13" s="19"/>
      <c r="BA13" s="19">
        <v>0.12753992491045099</v>
      </c>
      <c r="BB13" s="19">
        <v>3.4549497197258798E-2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269</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1102</v>
      </c>
      <c r="D7" s="10">
        <v>549</v>
      </c>
      <c r="E7" s="10">
        <v>551</v>
      </c>
      <c r="F7" s="10"/>
      <c r="G7" s="10">
        <v>142</v>
      </c>
      <c r="H7" s="10">
        <v>179</v>
      </c>
      <c r="I7" s="10">
        <v>204</v>
      </c>
      <c r="J7" s="10">
        <v>151</v>
      </c>
      <c r="K7" s="10">
        <v>166</v>
      </c>
      <c r="L7" s="10">
        <v>260</v>
      </c>
      <c r="M7" s="10"/>
      <c r="N7" s="10">
        <v>319</v>
      </c>
      <c r="O7" s="10">
        <v>293</v>
      </c>
      <c r="P7" s="10">
        <v>211</v>
      </c>
      <c r="Q7" s="10">
        <v>270</v>
      </c>
      <c r="R7" s="10"/>
      <c r="S7" s="10">
        <v>173</v>
      </c>
      <c r="T7" s="10">
        <v>160</v>
      </c>
      <c r="U7" s="10">
        <v>108</v>
      </c>
      <c r="V7" s="10">
        <v>64</v>
      </c>
      <c r="W7" s="10">
        <v>74</v>
      </c>
      <c r="X7" s="10">
        <v>120</v>
      </c>
      <c r="Y7" s="10">
        <v>89</v>
      </c>
      <c r="Z7" s="10">
        <v>29</v>
      </c>
      <c r="AA7" s="10">
        <v>127</v>
      </c>
      <c r="AB7" s="10">
        <v>82</v>
      </c>
      <c r="AC7" s="10">
        <v>50</v>
      </c>
      <c r="AD7" s="10">
        <v>26</v>
      </c>
      <c r="AE7" s="10"/>
      <c r="AF7" s="10">
        <v>374</v>
      </c>
      <c r="AG7" s="10">
        <v>190</v>
      </c>
      <c r="AH7" s="10">
        <v>105</v>
      </c>
      <c r="AI7" s="10">
        <v>57</v>
      </c>
      <c r="AJ7" s="10">
        <v>180</v>
      </c>
      <c r="AK7" s="10"/>
      <c r="AL7" s="10">
        <v>266</v>
      </c>
      <c r="AM7" s="10">
        <v>232</v>
      </c>
      <c r="AN7" s="10">
        <v>289</v>
      </c>
      <c r="AO7" s="10">
        <v>131</v>
      </c>
      <c r="AP7" s="10">
        <v>22</v>
      </c>
      <c r="AQ7" s="10"/>
      <c r="AR7" s="10">
        <v>136</v>
      </c>
      <c r="AS7" s="10"/>
      <c r="AT7" s="10">
        <v>57</v>
      </c>
      <c r="AU7" s="10"/>
      <c r="AV7" s="10">
        <v>77</v>
      </c>
      <c r="AW7" s="10"/>
      <c r="AX7" s="10">
        <v>60</v>
      </c>
      <c r="AY7" s="10">
        <v>254</v>
      </c>
      <c r="AZ7" s="10"/>
      <c r="BA7" s="10">
        <v>373</v>
      </c>
      <c r="BB7" s="10">
        <v>464</v>
      </c>
    </row>
    <row r="8" spans="2:54" ht="30" customHeight="1">
      <c r="B8" s="11" t="s">
        <v>84</v>
      </c>
      <c r="C8" s="11">
        <v>1113</v>
      </c>
      <c r="D8" s="11">
        <v>564</v>
      </c>
      <c r="E8" s="11">
        <v>546</v>
      </c>
      <c r="F8" s="11"/>
      <c r="G8" s="11">
        <v>147</v>
      </c>
      <c r="H8" s="11">
        <v>177</v>
      </c>
      <c r="I8" s="11">
        <v>196</v>
      </c>
      <c r="J8" s="11">
        <v>201</v>
      </c>
      <c r="K8" s="11">
        <v>149</v>
      </c>
      <c r="L8" s="11">
        <v>242</v>
      </c>
      <c r="M8" s="11"/>
      <c r="N8" s="11">
        <v>295</v>
      </c>
      <c r="O8" s="11">
        <v>283</v>
      </c>
      <c r="P8" s="11">
        <v>253</v>
      </c>
      <c r="Q8" s="11">
        <v>273</v>
      </c>
      <c r="R8" s="11"/>
      <c r="S8" s="11">
        <v>172</v>
      </c>
      <c r="T8" s="11">
        <v>133</v>
      </c>
      <c r="U8" s="11">
        <v>90</v>
      </c>
      <c r="V8" s="11">
        <v>89</v>
      </c>
      <c r="W8" s="11">
        <v>78</v>
      </c>
      <c r="X8" s="11">
        <v>99</v>
      </c>
      <c r="Y8" s="11">
        <v>93</v>
      </c>
      <c r="Z8" s="11">
        <v>29</v>
      </c>
      <c r="AA8" s="11">
        <v>136</v>
      </c>
      <c r="AB8" s="11">
        <v>107</v>
      </c>
      <c r="AC8" s="11">
        <v>51</v>
      </c>
      <c r="AD8" s="11">
        <v>36</v>
      </c>
      <c r="AE8" s="11"/>
      <c r="AF8" s="11">
        <v>380</v>
      </c>
      <c r="AG8" s="11">
        <v>185</v>
      </c>
      <c r="AH8" s="11">
        <v>100</v>
      </c>
      <c r="AI8" s="11">
        <v>59</v>
      </c>
      <c r="AJ8" s="11">
        <v>187</v>
      </c>
      <c r="AK8" s="11"/>
      <c r="AL8" s="11">
        <v>271</v>
      </c>
      <c r="AM8" s="11">
        <v>244</v>
      </c>
      <c r="AN8" s="11">
        <v>288</v>
      </c>
      <c r="AO8" s="11">
        <v>125</v>
      </c>
      <c r="AP8" s="11">
        <v>17</v>
      </c>
      <c r="AQ8" s="11"/>
      <c r="AR8" s="11">
        <v>136</v>
      </c>
      <c r="AS8" s="11"/>
      <c r="AT8" s="11">
        <v>58</v>
      </c>
      <c r="AU8" s="11"/>
      <c r="AV8" s="11">
        <v>73</v>
      </c>
      <c r="AW8" s="11"/>
      <c r="AX8" s="11">
        <v>61</v>
      </c>
      <c r="AY8" s="11">
        <v>254</v>
      </c>
      <c r="AZ8" s="11"/>
      <c r="BA8" s="11">
        <v>374</v>
      </c>
      <c r="BB8" s="11">
        <v>466</v>
      </c>
    </row>
    <row r="9" spans="2:54">
      <c r="B9" s="18" t="s">
        <v>216</v>
      </c>
      <c r="C9" s="17">
        <v>7.0415054163625604E-2</v>
      </c>
      <c r="D9" s="17">
        <v>0.101866245047275</v>
      </c>
      <c r="E9" s="17">
        <v>3.8194834187987699E-2</v>
      </c>
      <c r="F9" s="17"/>
      <c r="G9" s="17">
        <v>0.12016234487550299</v>
      </c>
      <c r="H9" s="17">
        <v>0.11232207390487001</v>
      </c>
      <c r="I9" s="17">
        <v>6.8341535798956202E-2</v>
      </c>
      <c r="J9" s="17">
        <v>8.2926284729727004E-2</v>
      </c>
      <c r="K9" s="17">
        <v>3.0582937100618799E-2</v>
      </c>
      <c r="L9" s="17">
        <v>2.5263367075105601E-2</v>
      </c>
      <c r="M9" s="17"/>
      <c r="N9" s="17">
        <v>0.113304954622387</v>
      </c>
      <c r="O9" s="17">
        <v>5.0837450863684401E-2</v>
      </c>
      <c r="P9" s="17">
        <v>4.12057230222991E-2</v>
      </c>
      <c r="Q9" s="17">
        <v>6.9693844999756505E-2</v>
      </c>
      <c r="R9" s="17"/>
      <c r="S9" s="17">
        <v>0.18053800466999001</v>
      </c>
      <c r="T9" s="17">
        <v>4.3645098667082799E-2</v>
      </c>
      <c r="U9" s="17">
        <v>4.12799317296094E-2</v>
      </c>
      <c r="V9" s="17">
        <v>9.5416780292314096E-2</v>
      </c>
      <c r="W9" s="17">
        <v>3.6510886539572303E-2</v>
      </c>
      <c r="X9" s="17">
        <v>4.1650143233217501E-2</v>
      </c>
      <c r="Y9" s="17">
        <v>3.0976909963297099E-2</v>
      </c>
      <c r="Z9" s="17">
        <v>5.7562434314596497E-2</v>
      </c>
      <c r="AA9" s="17">
        <v>5.88269824258561E-2</v>
      </c>
      <c r="AB9" s="17">
        <v>4.9570154777577598E-2</v>
      </c>
      <c r="AC9" s="17">
        <v>5.8626691395146702E-2</v>
      </c>
      <c r="AD9" s="17">
        <v>4.0830042687584799E-2</v>
      </c>
      <c r="AE9" s="17"/>
      <c r="AF9" s="17">
        <v>0.13809236405302899</v>
      </c>
      <c r="AG9" s="17">
        <v>6.3041561233442095E-2</v>
      </c>
      <c r="AH9" s="17">
        <v>4.0703585310237898E-2</v>
      </c>
      <c r="AI9" s="17">
        <v>1.7816946697290101E-2</v>
      </c>
      <c r="AJ9" s="17">
        <v>2.0393536664170001E-2</v>
      </c>
      <c r="AK9" s="17"/>
      <c r="AL9" s="17">
        <v>5.1644325907992901E-2</v>
      </c>
      <c r="AM9" s="17">
        <v>4.3978699334285498E-2</v>
      </c>
      <c r="AN9" s="17">
        <v>8.5803659177196304E-2</v>
      </c>
      <c r="AO9" s="17">
        <v>0.128046218362106</v>
      </c>
      <c r="AP9" s="17">
        <v>0.26539034065306499</v>
      </c>
      <c r="AQ9" s="17"/>
      <c r="AR9" s="17">
        <v>0.186796663183253</v>
      </c>
      <c r="AS9" s="17"/>
      <c r="AT9" s="17">
        <v>0.28609622319932398</v>
      </c>
      <c r="AU9" s="17"/>
      <c r="AV9" s="17">
        <v>0.17869317914378</v>
      </c>
      <c r="AW9" s="17"/>
      <c r="AX9" s="17">
        <v>0.14156542522788201</v>
      </c>
      <c r="AY9" s="17">
        <v>0.12632324681972401</v>
      </c>
      <c r="AZ9" s="17"/>
      <c r="BA9" s="17">
        <v>3.9970637667078299E-2</v>
      </c>
      <c r="BB9" s="17">
        <v>9.4818589132711698E-2</v>
      </c>
    </row>
    <row r="10" spans="2:54">
      <c r="B10" s="18" t="s">
        <v>217</v>
      </c>
      <c r="C10" s="17">
        <v>0.26003887822386401</v>
      </c>
      <c r="D10" s="17">
        <v>0.27220043090903301</v>
      </c>
      <c r="E10" s="17">
        <v>0.246430234828066</v>
      </c>
      <c r="F10" s="17"/>
      <c r="G10" s="17">
        <v>0.38831811775934599</v>
      </c>
      <c r="H10" s="17">
        <v>0.36423899798076098</v>
      </c>
      <c r="I10" s="17">
        <v>0.31377423459572601</v>
      </c>
      <c r="J10" s="17">
        <v>0.196905916813128</v>
      </c>
      <c r="K10" s="17">
        <v>0.25279544330549403</v>
      </c>
      <c r="L10" s="17">
        <v>0.118973942815789</v>
      </c>
      <c r="M10" s="17"/>
      <c r="N10" s="17">
        <v>0.27322877561035602</v>
      </c>
      <c r="O10" s="17">
        <v>0.25655234553390899</v>
      </c>
      <c r="P10" s="17">
        <v>0.31854755160165998</v>
      </c>
      <c r="Q10" s="17">
        <v>0.19810413557759099</v>
      </c>
      <c r="R10" s="17"/>
      <c r="S10" s="17">
        <v>0.35586109064945998</v>
      </c>
      <c r="T10" s="17">
        <v>0.232382695666627</v>
      </c>
      <c r="U10" s="17">
        <v>0.23411126008206701</v>
      </c>
      <c r="V10" s="17">
        <v>0.164474247277657</v>
      </c>
      <c r="W10" s="17">
        <v>0.17442388111721799</v>
      </c>
      <c r="X10" s="17">
        <v>0.21448609035442601</v>
      </c>
      <c r="Y10" s="17">
        <v>0.28074273323926602</v>
      </c>
      <c r="Z10" s="17">
        <v>0.20070245984158999</v>
      </c>
      <c r="AA10" s="17">
        <v>0.29680593950491602</v>
      </c>
      <c r="AB10" s="17">
        <v>0.33351578499809098</v>
      </c>
      <c r="AC10" s="17">
        <v>0.24553134020967901</v>
      </c>
      <c r="AD10" s="17">
        <v>0.175232295072828</v>
      </c>
      <c r="AE10" s="17"/>
      <c r="AF10" s="17">
        <v>0.40367029621855199</v>
      </c>
      <c r="AG10" s="17">
        <v>0.14132382253186501</v>
      </c>
      <c r="AH10" s="17">
        <v>0.26757303621088302</v>
      </c>
      <c r="AI10" s="17">
        <v>0.27609171080982198</v>
      </c>
      <c r="AJ10" s="17">
        <v>0.15577055547426899</v>
      </c>
      <c r="AK10" s="17"/>
      <c r="AL10" s="17">
        <v>0.17408347455302201</v>
      </c>
      <c r="AM10" s="17">
        <v>0.22851171891313901</v>
      </c>
      <c r="AN10" s="17">
        <v>0.32586575630888198</v>
      </c>
      <c r="AO10" s="17">
        <v>0.38472103339501201</v>
      </c>
      <c r="AP10" s="17">
        <v>0.28994619539309802</v>
      </c>
      <c r="AQ10" s="17"/>
      <c r="AR10" s="17">
        <v>0.38848536587492999</v>
      </c>
      <c r="AS10" s="17"/>
      <c r="AT10" s="17">
        <v>0.29070598681550702</v>
      </c>
      <c r="AU10" s="17"/>
      <c r="AV10" s="17">
        <v>0.46201237200365403</v>
      </c>
      <c r="AW10" s="17"/>
      <c r="AX10" s="17">
        <v>0.32830568746085398</v>
      </c>
      <c r="AY10" s="17">
        <v>0.406552712483223</v>
      </c>
      <c r="AZ10" s="17"/>
      <c r="BA10" s="17">
        <v>0.19675167773751301</v>
      </c>
      <c r="BB10" s="17">
        <v>0.28218775903677101</v>
      </c>
    </row>
    <row r="11" spans="2:54">
      <c r="B11" s="18" t="s">
        <v>218</v>
      </c>
      <c r="C11" s="17">
        <v>0.294497957244028</v>
      </c>
      <c r="D11" s="17">
        <v>0.28035306393985598</v>
      </c>
      <c r="E11" s="17">
        <v>0.30848567429220902</v>
      </c>
      <c r="F11" s="17"/>
      <c r="G11" s="17">
        <v>0.30448409186933501</v>
      </c>
      <c r="H11" s="17">
        <v>0.224095207832887</v>
      </c>
      <c r="I11" s="17">
        <v>0.217701190903068</v>
      </c>
      <c r="J11" s="17">
        <v>0.32970018639693499</v>
      </c>
      <c r="K11" s="17">
        <v>0.33030243997569603</v>
      </c>
      <c r="L11" s="17">
        <v>0.35081652944766201</v>
      </c>
      <c r="M11" s="17"/>
      <c r="N11" s="17">
        <v>0.28833397960845503</v>
      </c>
      <c r="O11" s="17">
        <v>0.30651093692308601</v>
      </c>
      <c r="P11" s="17">
        <v>0.27647836067086801</v>
      </c>
      <c r="Q11" s="17">
        <v>0.301728258928668</v>
      </c>
      <c r="R11" s="17"/>
      <c r="S11" s="17">
        <v>0.25426436908159999</v>
      </c>
      <c r="T11" s="17">
        <v>0.26711202356719999</v>
      </c>
      <c r="U11" s="17">
        <v>0.306386165105965</v>
      </c>
      <c r="V11" s="17">
        <v>0.318268060244563</v>
      </c>
      <c r="W11" s="17">
        <v>0.35727442889258498</v>
      </c>
      <c r="X11" s="17">
        <v>0.34544393279109997</v>
      </c>
      <c r="Y11" s="17">
        <v>0.30682508642460099</v>
      </c>
      <c r="Z11" s="17">
        <v>0.36124930898172303</v>
      </c>
      <c r="AA11" s="17">
        <v>0.31238173648655398</v>
      </c>
      <c r="AB11" s="17">
        <v>0.254574965364669</v>
      </c>
      <c r="AC11" s="17">
        <v>0.18425049423710399</v>
      </c>
      <c r="AD11" s="17">
        <v>0.34210685398443302</v>
      </c>
      <c r="AE11" s="17"/>
      <c r="AF11" s="17">
        <v>0.28291081860978001</v>
      </c>
      <c r="AG11" s="17">
        <v>0.28143910420734097</v>
      </c>
      <c r="AH11" s="17">
        <v>0.358043448170488</v>
      </c>
      <c r="AI11" s="17">
        <v>0.32446859176174297</v>
      </c>
      <c r="AJ11" s="17">
        <v>0.218883500904474</v>
      </c>
      <c r="AK11" s="17"/>
      <c r="AL11" s="17">
        <v>0.31739422952790303</v>
      </c>
      <c r="AM11" s="17">
        <v>0.30236783986395599</v>
      </c>
      <c r="AN11" s="17">
        <v>0.29088195060077499</v>
      </c>
      <c r="AO11" s="17">
        <v>0.227342100252208</v>
      </c>
      <c r="AP11" s="17">
        <v>0.24366785965968499</v>
      </c>
      <c r="AQ11" s="17"/>
      <c r="AR11" s="17">
        <v>0.184071266286851</v>
      </c>
      <c r="AS11" s="17"/>
      <c r="AT11" s="17">
        <v>0.142705470671913</v>
      </c>
      <c r="AU11" s="17"/>
      <c r="AV11" s="17">
        <v>0.18391637558108501</v>
      </c>
      <c r="AW11" s="17"/>
      <c r="AX11" s="17">
        <v>0.30474688986687398</v>
      </c>
      <c r="AY11" s="17">
        <v>0.26498647610846798</v>
      </c>
      <c r="AZ11" s="17"/>
      <c r="BA11" s="17">
        <v>0.29144323108104297</v>
      </c>
      <c r="BB11" s="17">
        <v>0.282642566585383</v>
      </c>
    </row>
    <row r="12" spans="2:54">
      <c r="B12" s="18" t="s">
        <v>219</v>
      </c>
      <c r="C12" s="17">
        <v>0.28304095445665001</v>
      </c>
      <c r="D12" s="17">
        <v>0.25323579958888098</v>
      </c>
      <c r="E12" s="17">
        <v>0.31488568001074502</v>
      </c>
      <c r="F12" s="17"/>
      <c r="G12" s="17">
        <v>0.151628131994509</v>
      </c>
      <c r="H12" s="17">
        <v>0.22609829879726001</v>
      </c>
      <c r="I12" s="17">
        <v>0.31775410708514701</v>
      </c>
      <c r="J12" s="17">
        <v>0.27329386888055401</v>
      </c>
      <c r="K12" s="17">
        <v>0.28892790303829102</v>
      </c>
      <c r="L12" s="17">
        <v>0.38117747648478301</v>
      </c>
      <c r="M12" s="17"/>
      <c r="N12" s="17">
        <v>0.23125230899795299</v>
      </c>
      <c r="O12" s="17">
        <v>0.30484118294068902</v>
      </c>
      <c r="P12" s="17">
        <v>0.29917955949953801</v>
      </c>
      <c r="Q12" s="17">
        <v>0.30120008772638701</v>
      </c>
      <c r="R12" s="17"/>
      <c r="S12" s="17">
        <v>0.16046237894949</v>
      </c>
      <c r="T12" s="17">
        <v>0.34033251730851399</v>
      </c>
      <c r="U12" s="17">
        <v>0.317058270386396</v>
      </c>
      <c r="V12" s="17">
        <v>0.36156632929975102</v>
      </c>
      <c r="W12" s="17">
        <v>0.33801615018758202</v>
      </c>
      <c r="X12" s="17">
        <v>0.32647726562395402</v>
      </c>
      <c r="Y12" s="17">
        <v>0.25109388041127501</v>
      </c>
      <c r="Z12" s="17">
        <v>0.25566914047032102</v>
      </c>
      <c r="AA12" s="17">
        <v>0.24959091592088201</v>
      </c>
      <c r="AB12" s="17">
        <v>0.261049247829093</v>
      </c>
      <c r="AC12" s="17">
        <v>0.35008190951075602</v>
      </c>
      <c r="AD12" s="17">
        <v>0.34082974436390101</v>
      </c>
      <c r="AE12" s="17"/>
      <c r="AF12" s="17">
        <v>0.15548430581462</v>
      </c>
      <c r="AG12" s="17">
        <v>0.33244695333339802</v>
      </c>
      <c r="AH12" s="17">
        <v>0.28783611509586798</v>
      </c>
      <c r="AI12" s="17">
        <v>0.32142469209602997</v>
      </c>
      <c r="AJ12" s="17">
        <v>0.41816963035996002</v>
      </c>
      <c r="AK12" s="17"/>
      <c r="AL12" s="17">
        <v>0.32762130377168702</v>
      </c>
      <c r="AM12" s="17">
        <v>0.33741584554125897</v>
      </c>
      <c r="AN12" s="17">
        <v>0.22999765150345999</v>
      </c>
      <c r="AO12" s="17">
        <v>0.19828582732598199</v>
      </c>
      <c r="AP12" s="17">
        <v>8.7165330191982499E-2</v>
      </c>
      <c r="AQ12" s="17"/>
      <c r="AR12" s="17">
        <v>0.194604260111504</v>
      </c>
      <c r="AS12" s="17"/>
      <c r="AT12" s="17">
        <v>0.193171166125366</v>
      </c>
      <c r="AU12" s="17"/>
      <c r="AV12" s="17">
        <v>0.175378073271481</v>
      </c>
      <c r="AW12" s="17"/>
      <c r="AX12" s="17">
        <v>0.17827779732871299</v>
      </c>
      <c r="AY12" s="17">
        <v>0.174946570308215</v>
      </c>
      <c r="AZ12" s="17"/>
      <c r="BA12" s="17">
        <v>0.31763909549643798</v>
      </c>
      <c r="BB12" s="17">
        <v>0.27712161997959001</v>
      </c>
    </row>
    <row r="13" spans="2:54">
      <c r="B13" s="18" t="s">
        <v>220</v>
      </c>
      <c r="C13" s="19">
        <v>9.2007155911832506E-2</v>
      </c>
      <c r="D13" s="19">
        <v>9.2344460514954693E-2</v>
      </c>
      <c r="E13" s="19">
        <v>9.2003576680992794E-2</v>
      </c>
      <c r="F13" s="19"/>
      <c r="G13" s="19">
        <v>3.5407313501306797E-2</v>
      </c>
      <c r="H13" s="19">
        <v>7.3245421484222195E-2</v>
      </c>
      <c r="I13" s="19">
        <v>8.2428931617102394E-2</v>
      </c>
      <c r="J13" s="19">
        <v>0.117173743179656</v>
      </c>
      <c r="K13" s="19">
        <v>9.7391276579900099E-2</v>
      </c>
      <c r="L13" s="19">
        <v>0.12376868417666</v>
      </c>
      <c r="M13" s="19"/>
      <c r="N13" s="19">
        <v>9.3879981160849099E-2</v>
      </c>
      <c r="O13" s="19">
        <v>8.1258083738631498E-2</v>
      </c>
      <c r="P13" s="19">
        <v>6.4588805205634897E-2</v>
      </c>
      <c r="Q13" s="19">
        <v>0.12927367276759699</v>
      </c>
      <c r="R13" s="19"/>
      <c r="S13" s="19">
        <v>4.8874156649459197E-2</v>
      </c>
      <c r="T13" s="19">
        <v>0.116527664790575</v>
      </c>
      <c r="U13" s="19">
        <v>0.101164372695963</v>
      </c>
      <c r="V13" s="19">
        <v>6.0274582885714301E-2</v>
      </c>
      <c r="W13" s="19">
        <v>9.3774653263041602E-2</v>
      </c>
      <c r="X13" s="19">
        <v>7.1942567997302503E-2</v>
      </c>
      <c r="Y13" s="19">
        <v>0.13036138996156099</v>
      </c>
      <c r="Z13" s="19">
        <v>0.12481665639177</v>
      </c>
      <c r="AA13" s="19">
        <v>8.2394425661792003E-2</v>
      </c>
      <c r="AB13" s="19">
        <v>0.10128984703056899</v>
      </c>
      <c r="AC13" s="19">
        <v>0.161509564647314</v>
      </c>
      <c r="AD13" s="19">
        <v>0.101001063891253</v>
      </c>
      <c r="AE13" s="19"/>
      <c r="AF13" s="19">
        <v>1.9842215304019702E-2</v>
      </c>
      <c r="AG13" s="19">
        <v>0.18174855869395401</v>
      </c>
      <c r="AH13" s="19">
        <v>4.5843815212523502E-2</v>
      </c>
      <c r="AI13" s="19">
        <v>6.0198058635114599E-2</v>
      </c>
      <c r="AJ13" s="19">
        <v>0.186782776597127</v>
      </c>
      <c r="AK13" s="19"/>
      <c r="AL13" s="19">
        <v>0.129256666239395</v>
      </c>
      <c r="AM13" s="19">
        <v>8.7725896347359805E-2</v>
      </c>
      <c r="AN13" s="19">
        <v>6.7450982409686999E-2</v>
      </c>
      <c r="AO13" s="19">
        <v>6.1604820664691702E-2</v>
      </c>
      <c r="AP13" s="19">
        <v>0.11383027410217</v>
      </c>
      <c r="AQ13" s="19"/>
      <c r="AR13" s="19">
        <v>4.6042444543461403E-2</v>
      </c>
      <c r="AS13" s="19"/>
      <c r="AT13" s="19">
        <v>8.7321153187889897E-2</v>
      </c>
      <c r="AU13" s="19"/>
      <c r="AV13" s="19">
        <v>0</v>
      </c>
      <c r="AW13" s="19"/>
      <c r="AX13" s="19">
        <v>4.7104200115676897E-2</v>
      </c>
      <c r="AY13" s="19">
        <v>2.71909942803704E-2</v>
      </c>
      <c r="AZ13" s="19"/>
      <c r="BA13" s="19">
        <v>0.154195358017927</v>
      </c>
      <c r="BB13" s="19">
        <v>6.3229465265544696E-2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B2:H18"/>
  <sheetViews>
    <sheetView showGridLines="0" workbookViewId="0">
      <pane xSplit="2" topLeftCell="C1" activePane="topRight" state="frozen"/>
      <selection pane="topRight"/>
    </sheetView>
  </sheetViews>
  <sheetFormatPr defaultColWidth="11.5703125" defaultRowHeight="14.45"/>
  <cols>
    <col min="2" max="2" width="25.7109375" customWidth="1"/>
    <col min="3" max="8" width="20.7109375" customWidth="1"/>
  </cols>
  <sheetData>
    <row r="2" spans="2:8" ht="40.15" customHeight="1">
      <c r="D2" s="36" t="s">
        <v>481</v>
      </c>
      <c r="E2" s="37"/>
      <c r="F2" s="37"/>
      <c r="G2" s="37"/>
      <c r="H2" s="37"/>
    </row>
    <row r="6" spans="2:8" ht="49.9" customHeight="1">
      <c r="B6" s="20" t="s">
        <v>43</v>
      </c>
      <c r="C6" s="20" t="s">
        <v>466</v>
      </c>
      <c r="D6" s="20" t="s">
        <v>467</v>
      </c>
      <c r="E6" s="20" t="s">
        <v>468</v>
      </c>
      <c r="F6" s="20" t="s">
        <v>469</v>
      </c>
      <c r="G6" s="20" t="s">
        <v>470</v>
      </c>
    </row>
    <row r="7" spans="2:8">
      <c r="B7" s="18" t="s">
        <v>216</v>
      </c>
      <c r="C7" s="17">
        <v>0.10601598324386199</v>
      </c>
      <c r="D7" s="17">
        <v>0.13125481042662099</v>
      </c>
      <c r="E7" s="17">
        <v>0.17526650751205899</v>
      </c>
      <c r="F7" s="17">
        <v>0.107300566213058</v>
      </c>
      <c r="G7" s="17">
        <v>7.5672573053174097E-2</v>
      </c>
    </row>
    <row r="8" spans="2:8">
      <c r="B8" s="18" t="s">
        <v>217</v>
      </c>
      <c r="C8" s="17">
        <v>0.31790875387791401</v>
      </c>
      <c r="D8" s="17">
        <v>0.308164996035451</v>
      </c>
      <c r="E8" s="17">
        <v>0.370210312856464</v>
      </c>
      <c r="F8" s="17">
        <v>0.30765214699112398</v>
      </c>
      <c r="G8" s="17">
        <v>0.27136559798082899</v>
      </c>
    </row>
    <row r="9" spans="2:8">
      <c r="B9" s="18" t="s">
        <v>218</v>
      </c>
      <c r="C9" s="17">
        <v>0.28843210521409302</v>
      </c>
      <c r="D9" s="17">
        <v>0.29467078849205303</v>
      </c>
      <c r="E9" s="17">
        <v>0.267841548637622</v>
      </c>
      <c r="F9" s="17">
        <v>0.30939926040195698</v>
      </c>
      <c r="G9" s="17">
        <v>0.28908571449362902</v>
      </c>
    </row>
    <row r="10" spans="2:8">
      <c r="B10" s="18" t="s">
        <v>219</v>
      </c>
      <c r="C10" s="17">
        <v>0.216796282942949</v>
      </c>
      <c r="D10" s="17">
        <v>0.19086583894207201</v>
      </c>
      <c r="E10" s="17">
        <v>0.128033746789288</v>
      </c>
      <c r="F10" s="17">
        <v>0.193428261488239</v>
      </c>
      <c r="G10" s="17">
        <v>0.26483520887322098</v>
      </c>
    </row>
    <row r="11" spans="2:8">
      <c r="B11" s="18" t="s">
        <v>220</v>
      </c>
      <c r="C11" s="17">
        <v>7.0846874721182201E-2</v>
      </c>
      <c r="D11" s="17">
        <v>7.5043566103804096E-2</v>
      </c>
      <c r="E11" s="17">
        <v>5.8647884204565799E-2</v>
      </c>
      <c r="F11" s="17">
        <v>8.2219764905622397E-2</v>
      </c>
      <c r="G11" s="17">
        <v>9.90409055991468E-2</v>
      </c>
    </row>
    <row r="12" spans="2:8">
      <c r="B12" s="16" t="s">
        <v>31</v>
      </c>
      <c r="C12" s="16"/>
      <c r="D12" s="16"/>
      <c r="E12" s="16"/>
      <c r="F12" s="16"/>
      <c r="G12" s="16"/>
    </row>
    <row r="13" spans="2:8">
      <c r="B13" t="s">
        <v>456</v>
      </c>
    </row>
    <row r="14" spans="2:8">
      <c r="B14" t="s">
        <v>457</v>
      </c>
    </row>
    <row r="18" spans="2:2">
      <c r="B18"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B2:BB18"/>
  <sheetViews>
    <sheetView showGridLines="0" workbookViewId="0">
      <pane xSplit="2" topLeftCell="C1" activePane="topRight" state="frozen"/>
      <selection pane="topRight"/>
    </sheetView>
  </sheetViews>
  <sheetFormatPr defaultColWidth="11.5703125" defaultRowHeight="14.45"/>
  <cols>
    <col min="2" max="2" width="25.7109375" customWidth="1"/>
    <col min="3" max="5" width="10.7109375" customWidth="1"/>
    <col min="6" max="6" width="2.28515625" customWidth="1"/>
    <col min="7" max="12" width="10.7109375" customWidth="1"/>
    <col min="13" max="13" width="2.28515625" customWidth="1"/>
    <col min="14" max="17" width="10.7109375" customWidth="1"/>
    <col min="18" max="18" width="2.28515625" customWidth="1"/>
    <col min="19" max="30" width="10.7109375" customWidth="1"/>
    <col min="31" max="31" width="2.28515625" customWidth="1"/>
    <col min="32" max="36" width="10.7109375" customWidth="1"/>
    <col min="37" max="37" width="2.28515625" customWidth="1"/>
    <col min="38" max="42" width="10.7109375" customWidth="1"/>
    <col min="43" max="43" width="2.28515625" customWidth="1"/>
    <col min="44" max="44" width="10.7109375" customWidth="1"/>
    <col min="45" max="45" width="2.28515625" customWidth="1"/>
    <col min="46" max="46" width="10.7109375" customWidth="1"/>
    <col min="47" max="47" width="2.28515625" customWidth="1"/>
    <col min="48" max="48" width="10.7109375" customWidth="1"/>
    <col min="49" max="49" width="2.28515625" customWidth="1"/>
    <col min="50" max="51" width="10.7109375" customWidth="1"/>
    <col min="52" max="52" width="2.28515625" customWidth="1"/>
    <col min="53" max="54" width="10.7109375" customWidth="1"/>
    <col min="55" max="55" width="2.28515625" customWidth="1"/>
  </cols>
  <sheetData>
    <row r="2" spans="2:54" ht="40.15" customHeight="1">
      <c r="D2" s="36" t="s">
        <v>270</v>
      </c>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row>
    <row r="5" spans="2:54" ht="30" customHeight="1">
      <c r="B5" s="15"/>
      <c r="C5" s="15"/>
      <c r="D5" s="35" t="s">
        <v>33</v>
      </c>
      <c r="E5" s="35"/>
      <c r="F5" s="15"/>
      <c r="G5" s="35" t="s">
        <v>34</v>
      </c>
      <c r="H5" s="35"/>
      <c r="I5" s="35"/>
      <c r="J5" s="35"/>
      <c r="K5" s="35"/>
      <c r="L5" s="35"/>
      <c r="M5" s="15"/>
      <c r="N5" s="35" t="s">
        <v>35</v>
      </c>
      <c r="O5" s="35"/>
      <c r="P5" s="35"/>
      <c r="Q5" s="35"/>
      <c r="R5" s="15"/>
      <c r="S5" s="35" t="s">
        <v>36</v>
      </c>
      <c r="T5" s="35"/>
      <c r="U5" s="35"/>
      <c r="V5" s="35"/>
      <c r="W5" s="35"/>
      <c r="X5" s="35"/>
      <c r="Y5" s="35"/>
      <c r="Z5" s="35"/>
      <c r="AA5" s="35"/>
      <c r="AB5" s="35"/>
      <c r="AC5" s="35"/>
      <c r="AD5" s="35"/>
      <c r="AE5" s="15"/>
      <c r="AF5" s="35" t="s">
        <v>37</v>
      </c>
      <c r="AG5" s="35"/>
      <c r="AH5" s="35"/>
      <c r="AI5" s="35"/>
      <c r="AJ5" s="35"/>
      <c r="AK5" s="15"/>
      <c r="AL5" s="35" t="s">
        <v>38</v>
      </c>
      <c r="AM5" s="35"/>
      <c r="AN5" s="35"/>
      <c r="AO5" s="35"/>
      <c r="AP5" s="35"/>
      <c r="AQ5" s="15"/>
      <c r="AR5" s="35" t="s">
        <v>14</v>
      </c>
      <c r="AS5" s="15"/>
      <c r="AT5" s="35" t="s">
        <v>39</v>
      </c>
      <c r="AU5" s="15"/>
      <c r="AV5" s="35" t="s">
        <v>40</v>
      </c>
      <c r="AW5" s="15"/>
      <c r="AX5" s="35" t="s">
        <v>41</v>
      </c>
      <c r="AY5" s="35"/>
      <c r="AZ5" s="15"/>
      <c r="BA5" s="35" t="s">
        <v>42</v>
      </c>
      <c r="BB5" s="35"/>
    </row>
    <row r="6" spans="2:54" ht="72">
      <c r="B6" t="s">
        <v>43</v>
      </c>
      <c r="C6" s="9" t="s">
        <v>44</v>
      </c>
      <c r="D6" s="12" t="s">
        <v>45</v>
      </c>
      <c r="E6" s="12" t="s">
        <v>46</v>
      </c>
      <c r="G6" s="12" t="s">
        <v>47</v>
      </c>
      <c r="H6" s="12" t="s">
        <v>48</v>
      </c>
      <c r="I6" s="12" t="s">
        <v>49</v>
      </c>
      <c r="J6" s="12" t="s">
        <v>50</v>
      </c>
      <c r="K6" s="12" t="s">
        <v>51</v>
      </c>
      <c r="L6" s="12" t="s">
        <v>52</v>
      </c>
      <c r="N6" s="12" t="s">
        <v>53</v>
      </c>
      <c r="O6" s="12" t="s">
        <v>54</v>
      </c>
      <c r="P6" s="12" t="s">
        <v>55</v>
      </c>
      <c r="Q6" s="12" t="s">
        <v>56</v>
      </c>
      <c r="S6" s="12" t="s">
        <v>57</v>
      </c>
      <c r="T6" s="12" t="s">
        <v>58</v>
      </c>
      <c r="U6" s="12" t="s">
        <v>59</v>
      </c>
      <c r="V6" s="12" t="s">
        <v>60</v>
      </c>
      <c r="W6" s="12" t="s">
        <v>61</v>
      </c>
      <c r="X6" s="12" t="s">
        <v>62</v>
      </c>
      <c r="Y6" s="12" t="s">
        <v>63</v>
      </c>
      <c r="Z6" s="12" t="s">
        <v>64</v>
      </c>
      <c r="AA6" s="12" t="s">
        <v>65</v>
      </c>
      <c r="AB6" s="12" t="s">
        <v>66</v>
      </c>
      <c r="AC6" s="12" t="s">
        <v>67</v>
      </c>
      <c r="AD6" s="12" t="s">
        <v>68</v>
      </c>
      <c r="AF6" s="12" t="s">
        <v>69</v>
      </c>
      <c r="AG6" s="12" t="s">
        <v>70</v>
      </c>
      <c r="AH6" s="12" t="s">
        <v>71</v>
      </c>
      <c r="AI6" s="12" t="s">
        <v>72</v>
      </c>
      <c r="AJ6" s="12" t="s">
        <v>73</v>
      </c>
      <c r="AL6" s="12" t="s">
        <v>74</v>
      </c>
      <c r="AM6" s="12" t="s">
        <v>75</v>
      </c>
      <c r="AN6" s="12" t="s">
        <v>76</v>
      </c>
      <c r="AO6" s="12" t="s">
        <v>77</v>
      </c>
      <c r="AP6" s="12" t="s">
        <v>78</v>
      </c>
      <c r="AR6" s="12" t="s">
        <v>14</v>
      </c>
      <c r="AT6" s="12" t="s">
        <v>39</v>
      </c>
      <c r="AV6" s="12" t="s">
        <v>40</v>
      </c>
      <c r="AX6" s="12" t="s">
        <v>79</v>
      </c>
      <c r="AY6" s="12" t="s">
        <v>80</v>
      </c>
      <c r="BA6" s="12" t="s">
        <v>81</v>
      </c>
      <c r="BB6" s="12" t="s">
        <v>82</v>
      </c>
    </row>
    <row r="7" spans="2:54" ht="30" customHeight="1">
      <c r="B7" s="10" t="s">
        <v>83</v>
      </c>
      <c r="C7" s="10">
        <v>1084</v>
      </c>
      <c r="D7" s="10">
        <v>533</v>
      </c>
      <c r="E7" s="10">
        <v>548</v>
      </c>
      <c r="F7" s="10"/>
      <c r="G7" s="10">
        <v>151</v>
      </c>
      <c r="H7" s="10">
        <v>191</v>
      </c>
      <c r="I7" s="10">
        <v>187</v>
      </c>
      <c r="J7" s="10">
        <v>142</v>
      </c>
      <c r="K7" s="10">
        <v>170</v>
      </c>
      <c r="L7" s="10">
        <v>242</v>
      </c>
      <c r="M7" s="10"/>
      <c r="N7" s="10">
        <v>328</v>
      </c>
      <c r="O7" s="10">
        <v>280</v>
      </c>
      <c r="P7" s="10">
        <v>198</v>
      </c>
      <c r="Q7" s="10">
        <v>271</v>
      </c>
      <c r="R7" s="10"/>
      <c r="S7" s="10">
        <v>147</v>
      </c>
      <c r="T7" s="10">
        <v>184</v>
      </c>
      <c r="U7" s="10">
        <v>106</v>
      </c>
      <c r="V7" s="10">
        <v>72</v>
      </c>
      <c r="W7" s="10">
        <v>60</v>
      </c>
      <c r="X7" s="10">
        <v>114</v>
      </c>
      <c r="Y7" s="10">
        <v>85</v>
      </c>
      <c r="Z7" s="10">
        <v>49</v>
      </c>
      <c r="AA7" s="10">
        <v>122</v>
      </c>
      <c r="AB7" s="10">
        <v>77</v>
      </c>
      <c r="AC7" s="10">
        <v>47</v>
      </c>
      <c r="AD7" s="10">
        <v>21</v>
      </c>
      <c r="AE7" s="10"/>
      <c r="AF7" s="10">
        <v>356</v>
      </c>
      <c r="AG7" s="10">
        <v>188</v>
      </c>
      <c r="AH7" s="10">
        <v>94</v>
      </c>
      <c r="AI7" s="10">
        <v>81</v>
      </c>
      <c r="AJ7" s="10">
        <v>175</v>
      </c>
      <c r="AK7" s="10"/>
      <c r="AL7" s="10">
        <v>261</v>
      </c>
      <c r="AM7" s="10">
        <v>217</v>
      </c>
      <c r="AN7" s="10">
        <v>278</v>
      </c>
      <c r="AO7" s="10">
        <v>125</v>
      </c>
      <c r="AP7" s="10">
        <v>28</v>
      </c>
      <c r="AQ7" s="10"/>
      <c r="AR7" s="10">
        <v>162</v>
      </c>
      <c r="AS7" s="10"/>
      <c r="AT7" s="10">
        <v>73</v>
      </c>
      <c r="AU7" s="10"/>
      <c r="AV7" s="10">
        <v>91</v>
      </c>
      <c r="AW7" s="10"/>
      <c r="AX7" s="10">
        <v>53</v>
      </c>
      <c r="AY7" s="10">
        <v>289</v>
      </c>
      <c r="AZ7" s="10"/>
      <c r="BA7" s="10">
        <v>365</v>
      </c>
      <c r="BB7" s="10">
        <v>455</v>
      </c>
    </row>
    <row r="8" spans="2:54" ht="30" customHeight="1">
      <c r="B8" s="11" t="s">
        <v>84</v>
      </c>
      <c r="C8" s="11">
        <v>1080</v>
      </c>
      <c r="D8" s="11">
        <v>538</v>
      </c>
      <c r="E8" s="11">
        <v>538</v>
      </c>
      <c r="F8" s="11"/>
      <c r="G8" s="11">
        <v>152</v>
      </c>
      <c r="H8" s="11">
        <v>185</v>
      </c>
      <c r="I8" s="11">
        <v>183</v>
      </c>
      <c r="J8" s="11">
        <v>183</v>
      </c>
      <c r="K8" s="11">
        <v>154</v>
      </c>
      <c r="L8" s="11">
        <v>222</v>
      </c>
      <c r="M8" s="11"/>
      <c r="N8" s="11">
        <v>298</v>
      </c>
      <c r="O8" s="11">
        <v>273</v>
      </c>
      <c r="P8" s="11">
        <v>226</v>
      </c>
      <c r="Q8" s="11">
        <v>276</v>
      </c>
      <c r="R8" s="11"/>
      <c r="S8" s="11">
        <v>146</v>
      </c>
      <c r="T8" s="11">
        <v>155</v>
      </c>
      <c r="U8" s="11">
        <v>90</v>
      </c>
      <c r="V8" s="11">
        <v>100</v>
      </c>
      <c r="W8" s="11">
        <v>65</v>
      </c>
      <c r="X8" s="11">
        <v>95</v>
      </c>
      <c r="Y8" s="11">
        <v>86</v>
      </c>
      <c r="Z8" s="11">
        <v>48</v>
      </c>
      <c r="AA8" s="11">
        <v>119</v>
      </c>
      <c r="AB8" s="11">
        <v>98</v>
      </c>
      <c r="AC8" s="11">
        <v>49</v>
      </c>
      <c r="AD8" s="11">
        <v>28</v>
      </c>
      <c r="AE8" s="11"/>
      <c r="AF8" s="11">
        <v>358</v>
      </c>
      <c r="AG8" s="11">
        <v>177</v>
      </c>
      <c r="AH8" s="11">
        <v>94</v>
      </c>
      <c r="AI8" s="11">
        <v>81</v>
      </c>
      <c r="AJ8" s="11">
        <v>174</v>
      </c>
      <c r="AK8" s="11"/>
      <c r="AL8" s="11">
        <v>269</v>
      </c>
      <c r="AM8" s="11">
        <v>222</v>
      </c>
      <c r="AN8" s="11">
        <v>272</v>
      </c>
      <c r="AO8" s="11">
        <v>119</v>
      </c>
      <c r="AP8" s="11">
        <v>22</v>
      </c>
      <c r="AQ8" s="11"/>
      <c r="AR8" s="11">
        <v>160</v>
      </c>
      <c r="AS8" s="11"/>
      <c r="AT8" s="11">
        <v>74</v>
      </c>
      <c r="AU8" s="11"/>
      <c r="AV8" s="11">
        <v>88</v>
      </c>
      <c r="AW8" s="11"/>
      <c r="AX8" s="11">
        <v>52</v>
      </c>
      <c r="AY8" s="11">
        <v>294</v>
      </c>
      <c r="AZ8" s="11"/>
      <c r="BA8" s="11">
        <v>357</v>
      </c>
      <c r="BB8" s="11">
        <v>453</v>
      </c>
    </row>
    <row r="9" spans="2:54">
      <c r="B9" s="18" t="s">
        <v>216</v>
      </c>
      <c r="C9" s="17">
        <v>0.10601598324386199</v>
      </c>
      <c r="D9" s="17">
        <v>0.12168502619501299</v>
      </c>
      <c r="E9" s="17">
        <v>8.92575219605964E-2</v>
      </c>
      <c r="F9" s="17"/>
      <c r="G9" s="17">
        <v>0.163190643919918</v>
      </c>
      <c r="H9" s="17">
        <v>0.15510610816138301</v>
      </c>
      <c r="I9" s="17">
        <v>0.119202654877043</v>
      </c>
      <c r="J9" s="17">
        <v>0.10319026559475999</v>
      </c>
      <c r="K9" s="17">
        <v>6.3147816207644397E-2</v>
      </c>
      <c r="L9" s="17">
        <v>4.7629955998703399E-2</v>
      </c>
      <c r="M9" s="17"/>
      <c r="N9" s="17">
        <v>0.15416166569154599</v>
      </c>
      <c r="O9" s="17">
        <v>9.1518875146998302E-2</v>
      </c>
      <c r="P9" s="17">
        <v>9.3090310778066704E-2</v>
      </c>
      <c r="Q9" s="17">
        <v>7.7185179414225105E-2</v>
      </c>
      <c r="R9" s="17"/>
      <c r="S9" s="17">
        <v>0.195468994139185</v>
      </c>
      <c r="T9" s="17">
        <v>9.0330150513275601E-2</v>
      </c>
      <c r="U9" s="17">
        <v>8.1592819131842798E-2</v>
      </c>
      <c r="V9" s="17">
        <v>0.13251853535859701</v>
      </c>
      <c r="W9" s="17">
        <v>2.9041395185313099E-2</v>
      </c>
      <c r="X9" s="17">
        <v>6.1527839644938798E-2</v>
      </c>
      <c r="Y9" s="17">
        <v>9.3001245714445097E-2</v>
      </c>
      <c r="Z9" s="17">
        <v>0.25388974653880803</v>
      </c>
      <c r="AA9" s="17">
        <v>0.102255547170122</v>
      </c>
      <c r="AB9" s="17">
        <v>5.7680668339283703E-2</v>
      </c>
      <c r="AC9" s="17">
        <v>6.17354795355664E-2</v>
      </c>
      <c r="AD9" s="17">
        <v>8.9915110763290701E-2</v>
      </c>
      <c r="AE9" s="17"/>
      <c r="AF9" s="17">
        <v>0.17259177954746099</v>
      </c>
      <c r="AG9" s="17">
        <v>0.107286845295834</v>
      </c>
      <c r="AH9" s="17">
        <v>4.7817105796939499E-2</v>
      </c>
      <c r="AI9" s="17">
        <v>0.105525648502796</v>
      </c>
      <c r="AJ9" s="17">
        <v>4.22696047223984E-2</v>
      </c>
      <c r="AK9" s="17"/>
      <c r="AL9" s="17">
        <v>7.9552299036798294E-2</v>
      </c>
      <c r="AM9" s="17">
        <v>7.9815348839257505E-2</v>
      </c>
      <c r="AN9" s="17">
        <v>0.14152057044531099</v>
      </c>
      <c r="AO9" s="17">
        <v>0.18402153235539701</v>
      </c>
      <c r="AP9" s="17">
        <v>0.25714474480722399</v>
      </c>
      <c r="AQ9" s="17"/>
      <c r="AR9" s="17">
        <v>0.168302420976296</v>
      </c>
      <c r="AS9" s="17"/>
      <c r="AT9" s="17">
        <v>0.22843784930917299</v>
      </c>
      <c r="AU9" s="17"/>
      <c r="AV9" s="17">
        <v>0.17916818643784299</v>
      </c>
      <c r="AW9" s="17"/>
      <c r="AX9" s="17">
        <v>0.206813329738293</v>
      </c>
      <c r="AY9" s="17">
        <v>0.16208671101493499</v>
      </c>
      <c r="AZ9" s="17"/>
      <c r="BA9" s="17">
        <v>5.87310513260412E-2</v>
      </c>
      <c r="BB9" s="17">
        <v>0.14260894241542499</v>
      </c>
    </row>
    <row r="10" spans="2:54">
      <c r="B10" s="18" t="s">
        <v>217</v>
      </c>
      <c r="C10" s="17">
        <v>0.31790875387791401</v>
      </c>
      <c r="D10" s="17">
        <v>0.32105646910371499</v>
      </c>
      <c r="E10" s="17">
        <v>0.316625158176079</v>
      </c>
      <c r="F10" s="17"/>
      <c r="G10" s="17">
        <v>0.39066718852283999</v>
      </c>
      <c r="H10" s="17">
        <v>0.39647763752466603</v>
      </c>
      <c r="I10" s="17">
        <v>0.33917516122327901</v>
      </c>
      <c r="J10" s="17">
        <v>0.285855953786879</v>
      </c>
      <c r="K10" s="17">
        <v>0.28500879742034602</v>
      </c>
      <c r="L10" s="17">
        <v>0.23554048029830499</v>
      </c>
      <c r="M10" s="17"/>
      <c r="N10" s="17">
        <v>0.34123047503380999</v>
      </c>
      <c r="O10" s="17">
        <v>0.31943061041174597</v>
      </c>
      <c r="P10" s="17">
        <v>0.35871503718076703</v>
      </c>
      <c r="Q10" s="17">
        <v>0.26742952600846698</v>
      </c>
      <c r="R10" s="17"/>
      <c r="S10" s="17">
        <v>0.38166714035157501</v>
      </c>
      <c r="T10" s="17">
        <v>0.26652403662608098</v>
      </c>
      <c r="U10" s="17">
        <v>0.29189873610150402</v>
      </c>
      <c r="V10" s="17">
        <v>0.25596397823369499</v>
      </c>
      <c r="W10" s="17">
        <v>0.33731594744062798</v>
      </c>
      <c r="X10" s="17">
        <v>0.31435414168125198</v>
      </c>
      <c r="Y10" s="17">
        <v>0.28073048182640797</v>
      </c>
      <c r="Z10" s="17">
        <v>0.31249719298928003</v>
      </c>
      <c r="AA10" s="17">
        <v>0.32512052508179501</v>
      </c>
      <c r="AB10" s="17">
        <v>0.42778844214866102</v>
      </c>
      <c r="AC10" s="17">
        <v>0.30085086239432401</v>
      </c>
      <c r="AD10" s="17">
        <v>0.28005980388936103</v>
      </c>
      <c r="AE10" s="17"/>
      <c r="AF10" s="17">
        <v>0.43796396047646202</v>
      </c>
      <c r="AG10" s="17">
        <v>0.21650228915262601</v>
      </c>
      <c r="AH10" s="17">
        <v>0.329336709840095</v>
      </c>
      <c r="AI10" s="17">
        <v>0.35711426735167401</v>
      </c>
      <c r="AJ10" s="17">
        <v>0.235029888624357</v>
      </c>
      <c r="AK10" s="17"/>
      <c r="AL10" s="17">
        <v>0.23746568596293599</v>
      </c>
      <c r="AM10" s="17">
        <v>0.32315752956120303</v>
      </c>
      <c r="AN10" s="17">
        <v>0.40098200021059499</v>
      </c>
      <c r="AO10" s="17">
        <v>0.35773379294091401</v>
      </c>
      <c r="AP10" s="17">
        <v>0.21155776294595199</v>
      </c>
      <c r="AQ10" s="17"/>
      <c r="AR10" s="17">
        <v>0.40622208328595699</v>
      </c>
      <c r="AS10" s="17"/>
      <c r="AT10" s="17">
        <v>0.33137426239447698</v>
      </c>
      <c r="AU10" s="17"/>
      <c r="AV10" s="17">
        <v>0.45152380314205098</v>
      </c>
      <c r="AW10" s="17"/>
      <c r="AX10" s="17">
        <v>0.315437228670295</v>
      </c>
      <c r="AY10" s="17">
        <v>0.414053754814737</v>
      </c>
      <c r="AZ10" s="17"/>
      <c r="BA10" s="17">
        <v>0.24109483756116601</v>
      </c>
      <c r="BB10" s="17">
        <v>0.36543771664621499</v>
      </c>
    </row>
    <row r="11" spans="2:54">
      <c r="B11" s="18" t="s">
        <v>218</v>
      </c>
      <c r="C11" s="17">
        <v>0.28843210521409302</v>
      </c>
      <c r="D11" s="17">
        <v>0.26249936167326998</v>
      </c>
      <c r="E11" s="17">
        <v>0.31606001032820402</v>
      </c>
      <c r="F11" s="17"/>
      <c r="G11" s="17">
        <v>0.190613029923757</v>
      </c>
      <c r="H11" s="17">
        <v>0.23840667322964099</v>
      </c>
      <c r="I11" s="17">
        <v>0.24060878532677399</v>
      </c>
      <c r="J11" s="17">
        <v>0.32038459384015899</v>
      </c>
      <c r="K11" s="17">
        <v>0.31788796742291198</v>
      </c>
      <c r="L11" s="17">
        <v>0.39072300517420999</v>
      </c>
      <c r="M11" s="17"/>
      <c r="N11" s="17">
        <v>0.26844278421545398</v>
      </c>
      <c r="O11" s="17">
        <v>0.301032687788925</v>
      </c>
      <c r="P11" s="17">
        <v>0.22260572857977401</v>
      </c>
      <c r="Q11" s="17">
        <v>0.34877847520170202</v>
      </c>
      <c r="R11" s="17"/>
      <c r="S11" s="17">
        <v>0.21865341875661101</v>
      </c>
      <c r="T11" s="17">
        <v>0.33728590340815401</v>
      </c>
      <c r="U11" s="17">
        <v>0.36598651995102999</v>
      </c>
      <c r="V11" s="17">
        <v>0.273154524207883</v>
      </c>
      <c r="W11" s="17">
        <v>0.24750594462185399</v>
      </c>
      <c r="X11" s="17">
        <v>0.34245419773036001</v>
      </c>
      <c r="Y11" s="17">
        <v>0.40384391538826803</v>
      </c>
      <c r="Z11" s="17">
        <v>0.16768991351451401</v>
      </c>
      <c r="AA11" s="17">
        <v>0.30547665366738003</v>
      </c>
      <c r="AB11" s="17">
        <v>0.17709166054233999</v>
      </c>
      <c r="AC11" s="17">
        <v>0.309781615460269</v>
      </c>
      <c r="AD11" s="17">
        <v>0.23152162676878599</v>
      </c>
      <c r="AE11" s="17"/>
      <c r="AF11" s="17">
        <v>0.24514660001583299</v>
      </c>
      <c r="AG11" s="17">
        <v>0.32359732259742602</v>
      </c>
      <c r="AH11" s="17">
        <v>0.32355768900009202</v>
      </c>
      <c r="AI11" s="17">
        <v>0.28435957985032501</v>
      </c>
      <c r="AJ11" s="17">
        <v>0.24669707215115499</v>
      </c>
      <c r="AK11" s="17"/>
      <c r="AL11" s="17">
        <v>0.37154519232015598</v>
      </c>
      <c r="AM11" s="17">
        <v>0.28865153788168402</v>
      </c>
      <c r="AN11" s="17">
        <v>0.24173811995657701</v>
      </c>
      <c r="AO11" s="17">
        <v>0.22142216752179</v>
      </c>
      <c r="AP11" s="17">
        <v>0.21398933182309801</v>
      </c>
      <c r="AQ11" s="17"/>
      <c r="AR11" s="17">
        <v>0.19807151022231001</v>
      </c>
      <c r="AS11" s="17"/>
      <c r="AT11" s="17">
        <v>0.116742253138132</v>
      </c>
      <c r="AU11" s="17"/>
      <c r="AV11" s="17">
        <v>0.22253397126265301</v>
      </c>
      <c r="AW11" s="17"/>
      <c r="AX11" s="17">
        <v>0.29663423519061699</v>
      </c>
      <c r="AY11" s="17">
        <v>0.25849782660522003</v>
      </c>
      <c r="AZ11" s="17"/>
      <c r="BA11" s="17">
        <v>0.36018430920250899</v>
      </c>
      <c r="BB11" s="17">
        <v>0.26208475027970002</v>
      </c>
    </row>
    <row r="12" spans="2:54">
      <c r="B12" s="18" t="s">
        <v>219</v>
      </c>
      <c r="C12" s="17">
        <v>0.216796282942949</v>
      </c>
      <c r="D12" s="17">
        <v>0.20559431527990699</v>
      </c>
      <c r="E12" s="17">
        <v>0.22721915615666199</v>
      </c>
      <c r="F12" s="17"/>
      <c r="G12" s="17">
        <v>0.22366459818200801</v>
      </c>
      <c r="H12" s="17">
        <v>0.16765805796333999</v>
      </c>
      <c r="I12" s="17">
        <v>0.240174324812652</v>
      </c>
      <c r="J12" s="17">
        <v>0.21525181788221701</v>
      </c>
      <c r="K12" s="17">
        <v>0.237704959136289</v>
      </c>
      <c r="L12" s="17">
        <v>0.21766140657928401</v>
      </c>
      <c r="M12" s="17"/>
      <c r="N12" s="17">
        <v>0.16640501019769</v>
      </c>
      <c r="O12" s="17">
        <v>0.21298948597443501</v>
      </c>
      <c r="P12" s="17">
        <v>0.28481598657131901</v>
      </c>
      <c r="Q12" s="17">
        <v>0.218526453912218</v>
      </c>
      <c r="R12" s="17"/>
      <c r="S12" s="17">
        <v>0.14599665906818199</v>
      </c>
      <c r="T12" s="17">
        <v>0.21009020262421599</v>
      </c>
      <c r="U12" s="17">
        <v>0.210477220512332</v>
      </c>
      <c r="V12" s="17">
        <v>0.25173948435871601</v>
      </c>
      <c r="W12" s="17">
        <v>0.320061107185733</v>
      </c>
      <c r="X12" s="17">
        <v>0.21759362735641699</v>
      </c>
      <c r="Y12" s="17">
        <v>0.17474560038880901</v>
      </c>
      <c r="Z12" s="17">
        <v>0.18795985380388799</v>
      </c>
      <c r="AA12" s="17">
        <v>0.19405986534642899</v>
      </c>
      <c r="AB12" s="17">
        <v>0.25418658192128102</v>
      </c>
      <c r="AC12" s="17">
        <v>0.28809303196538599</v>
      </c>
      <c r="AD12" s="17">
        <v>0.294476412638911</v>
      </c>
      <c r="AE12" s="17"/>
      <c r="AF12" s="17">
        <v>0.111867856898501</v>
      </c>
      <c r="AG12" s="17">
        <v>0.24349810107679501</v>
      </c>
      <c r="AH12" s="17">
        <v>0.25355616115380297</v>
      </c>
      <c r="AI12" s="17">
        <v>0.206719209043953</v>
      </c>
      <c r="AJ12" s="17">
        <v>0.33299657014171602</v>
      </c>
      <c r="AK12" s="17"/>
      <c r="AL12" s="17">
        <v>0.215323115728727</v>
      </c>
      <c r="AM12" s="17">
        <v>0.24217565790666301</v>
      </c>
      <c r="AN12" s="17">
        <v>0.16905179115369801</v>
      </c>
      <c r="AO12" s="17">
        <v>0.186144978677173</v>
      </c>
      <c r="AP12" s="17">
        <v>0.25288942933469799</v>
      </c>
      <c r="AQ12" s="17"/>
      <c r="AR12" s="17">
        <v>0.18284439189544399</v>
      </c>
      <c r="AS12" s="17"/>
      <c r="AT12" s="17">
        <v>0.26886321882661501</v>
      </c>
      <c r="AU12" s="17"/>
      <c r="AV12" s="17">
        <v>0.110032600674957</v>
      </c>
      <c r="AW12" s="17"/>
      <c r="AX12" s="17">
        <v>0.16117283831530199</v>
      </c>
      <c r="AY12" s="17">
        <v>0.12057115846758699</v>
      </c>
      <c r="AZ12" s="17"/>
      <c r="BA12" s="17">
        <v>0.232851387740072</v>
      </c>
      <c r="BB12" s="17">
        <v>0.176895804739261</v>
      </c>
    </row>
    <row r="13" spans="2:54">
      <c r="B13" s="18" t="s">
        <v>220</v>
      </c>
      <c r="C13" s="19">
        <v>7.0846874721182201E-2</v>
      </c>
      <c r="D13" s="19">
        <v>8.9164827748093894E-2</v>
      </c>
      <c r="E13" s="19">
        <v>5.0838153378457901E-2</v>
      </c>
      <c r="F13" s="19"/>
      <c r="G13" s="19">
        <v>3.1864539451477498E-2</v>
      </c>
      <c r="H13" s="19">
        <v>4.235152312097E-2</v>
      </c>
      <c r="I13" s="19">
        <v>6.0839073760252098E-2</v>
      </c>
      <c r="J13" s="19">
        <v>7.5317368895985295E-2</v>
      </c>
      <c r="K13" s="19">
        <v>9.6250459812807596E-2</v>
      </c>
      <c r="L13" s="19">
        <v>0.108445151949497</v>
      </c>
      <c r="M13" s="19"/>
      <c r="N13" s="19">
        <v>6.9760064861498494E-2</v>
      </c>
      <c r="O13" s="19">
        <v>7.5028340677895794E-2</v>
      </c>
      <c r="P13" s="19">
        <v>4.0772936890073601E-2</v>
      </c>
      <c r="Q13" s="19">
        <v>8.8080365463387794E-2</v>
      </c>
      <c r="R13" s="19"/>
      <c r="S13" s="19">
        <v>5.8213787684446697E-2</v>
      </c>
      <c r="T13" s="19">
        <v>9.5769706828273501E-2</v>
      </c>
      <c r="U13" s="19">
        <v>5.0044704303291103E-2</v>
      </c>
      <c r="V13" s="19">
        <v>8.6623477841108507E-2</v>
      </c>
      <c r="W13" s="19">
        <v>6.6075605566472406E-2</v>
      </c>
      <c r="X13" s="19">
        <v>6.4070193587032004E-2</v>
      </c>
      <c r="Y13" s="19">
        <v>4.767875668207E-2</v>
      </c>
      <c r="Z13" s="19">
        <v>7.7963293153510804E-2</v>
      </c>
      <c r="AA13" s="19">
        <v>7.3087408734274398E-2</v>
      </c>
      <c r="AB13" s="19">
        <v>8.3252647048434006E-2</v>
      </c>
      <c r="AC13" s="19">
        <v>3.9539010644454899E-2</v>
      </c>
      <c r="AD13" s="19">
        <v>0.10402704593965099</v>
      </c>
      <c r="AE13" s="19"/>
      <c r="AF13" s="19">
        <v>3.2429803061742403E-2</v>
      </c>
      <c r="AG13" s="19">
        <v>0.109115441877319</v>
      </c>
      <c r="AH13" s="19">
        <v>4.5732334209070601E-2</v>
      </c>
      <c r="AI13" s="19">
        <v>4.6281295251252297E-2</v>
      </c>
      <c r="AJ13" s="19">
        <v>0.14300686436037399</v>
      </c>
      <c r="AK13" s="19"/>
      <c r="AL13" s="19">
        <v>9.6113706951383202E-2</v>
      </c>
      <c r="AM13" s="19">
        <v>6.6199925811192606E-2</v>
      </c>
      <c r="AN13" s="19">
        <v>4.6707518233819599E-2</v>
      </c>
      <c r="AO13" s="19">
        <v>5.0677528504726801E-2</v>
      </c>
      <c r="AP13" s="19">
        <v>6.4418731089028805E-2</v>
      </c>
      <c r="AQ13" s="19"/>
      <c r="AR13" s="19">
        <v>4.45595936199926E-2</v>
      </c>
      <c r="AS13" s="19"/>
      <c r="AT13" s="19">
        <v>5.45824163316029E-2</v>
      </c>
      <c r="AU13" s="19"/>
      <c r="AV13" s="19">
        <v>3.6741438482495302E-2</v>
      </c>
      <c r="AW13" s="19"/>
      <c r="AX13" s="19">
        <v>1.9942368085492799E-2</v>
      </c>
      <c r="AY13" s="19">
        <v>4.4790549097521101E-2</v>
      </c>
      <c r="AZ13" s="19"/>
      <c r="BA13" s="19">
        <v>0.107138414170211</v>
      </c>
      <c r="BB13" s="19">
        <v>5.29727859193986E-2</v>
      </c>
    </row>
    <row r="14" spans="2:54">
      <c r="B14" s="16" t="s">
        <v>31</v>
      </c>
    </row>
    <row r="15" spans="2:54">
      <c r="B15" t="s">
        <v>456</v>
      </c>
    </row>
    <row r="16" spans="2:54">
      <c r="B16" t="s">
        <v>457</v>
      </c>
    </row>
    <row r="18" spans="2:2">
      <c r="B18" s="8" t="str">
        <f>HYPERLINK("#'Contents'!A1", "Return to Contents")</f>
        <v>Return to Contents</v>
      </c>
    </row>
  </sheetData>
  <mergeCells count="12">
    <mergeCell ref="BA5:BB5"/>
    <mergeCell ref="D2:AS2"/>
    <mergeCell ref="AL5:AP5"/>
    <mergeCell ref="AR5"/>
    <mergeCell ref="AT5"/>
    <mergeCell ref="AV5"/>
    <mergeCell ref="AX5:AY5"/>
    <mergeCell ref="D5:E5"/>
    <mergeCell ref="G5:L5"/>
    <mergeCell ref="N5:Q5"/>
    <mergeCell ref="S5:AD5"/>
    <mergeCell ref="AF5:AJ5"/>
  </mergeCells>
  <pageMargins left="0.7" right="0.7" top="0.75" bottom="0.75" header="0.3" footer="0.3"/>
  <pageSetup paperSize="9" orientation="portrait" horizontalDpi="300" verticalDpi="30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a97bfd9-4db2-4858-b114-44f8d2a8d2e6" xsi:nil="true"/>
    <lcf76f155ced4ddcb4097134ff3c332f xmlns="89276d22-ddae-4188-9b49-1e27531d0777">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0CE1499D134AF49B1194F46071CAC43" ma:contentTypeVersion="18" ma:contentTypeDescription="Create a new document." ma:contentTypeScope="" ma:versionID="c49b2fb37981f54d1ea66c5623a77fd6">
  <xsd:schema xmlns:xsd="http://www.w3.org/2001/XMLSchema" xmlns:xs="http://www.w3.org/2001/XMLSchema" xmlns:p="http://schemas.microsoft.com/office/2006/metadata/properties" xmlns:ns2="89276d22-ddae-4188-9b49-1e27531d0777" xmlns:ns3="ea97bfd9-4db2-4858-b114-44f8d2a8d2e6" targetNamespace="http://schemas.microsoft.com/office/2006/metadata/properties" ma:root="true" ma:fieldsID="33cedc9d89aadfb5322e66b9d62b1787" ns2:_="" ns3:_="">
    <xsd:import namespace="89276d22-ddae-4188-9b49-1e27531d0777"/>
    <xsd:import namespace="ea97bfd9-4db2-4858-b114-44f8d2a8d2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lcf76f155ced4ddcb4097134ff3c332f" minOccurs="0"/>
                <xsd:element ref="ns3:TaxCatchAll" minOccurs="0"/>
                <xsd:element ref="ns2:MediaLengthInSecond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276d22-ddae-4188-9b49-1e27531d07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cc227d67-5551-4d52-a927-3a527f5da53f"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a97bfd9-4db2-4858-b114-44f8d2a8d2e6"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a4e12872-1cd2-48da-87d6-22635f052309}" ma:internalName="TaxCatchAll" ma:showField="CatchAllData" ma:web="ea97bfd9-4db2-4858-b114-44f8d2a8d2e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074DAD9-689B-4DD8-8AEE-6D0F76F3B1A7}"/>
</file>

<file path=customXml/itemProps2.xml><?xml version="1.0" encoding="utf-8"?>
<ds:datastoreItem xmlns:ds="http://schemas.openxmlformats.org/officeDocument/2006/customXml" ds:itemID="{CE63C79E-B991-45AD-A88D-22756ED08600}"/>
</file>

<file path=customXml/itemProps3.xml><?xml version="1.0" encoding="utf-8"?>
<ds:datastoreItem xmlns:ds="http://schemas.openxmlformats.org/officeDocument/2006/customXml" ds:itemID="{4AC7E3A6-B847-4B17-868B-B91B6CC8BD9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JulesWalkden</dc:creator>
  <cp:keywords/>
  <dc:description/>
  <cp:lastModifiedBy>Rebecca Hill</cp:lastModifiedBy>
  <cp:revision/>
  <dcterms:created xsi:type="dcterms:W3CDTF">2025-01-16T15:01:35Z</dcterms:created>
  <dcterms:modified xsi:type="dcterms:W3CDTF">2025-02-17T15:02:50Z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0x01010090CE1499D134AF49B1194F46071CAC43</vt:lpwstr>
  </property>
  <property fmtid="{D5CDD505-2E9C-101B-9397-08002B2CF9AE}" pid="3" name="MediaServiceImageTags">
    <vt:lpwstr/>
  </property>
</Properties>
</file>